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spereze_desarrollosocial_cl/Documents/Resp_17_05_2022/Escritorio/2025/Informes 2025/Glosas y Articulados 2025/Glosas P01/Glosa 4 Subt 24 Transferencias Corrientes trimestral/"/>
    </mc:Choice>
  </mc:AlternateContent>
  <xr:revisionPtr revIDLastSave="73" documentId="8_{FED41631-1A6A-4207-B342-A18142D06863}" xr6:coauthVersionLast="47" xr6:coauthVersionMax="47" xr10:uidLastSave="{16DE7525-F513-43B4-98C6-E7A5B966AD58}"/>
  <bookViews>
    <workbookView xWindow="-26745" yWindow="-2580" windowWidth="24945" windowHeight="15255" tabRatio="765" xr2:uid="{00000000-000D-0000-FFFF-FFFF00000000}"/>
  </bookViews>
  <sheets>
    <sheet name="24-01-322 Ind. Sub.Calefac" sheetId="3" r:id="rId1"/>
    <sheet name="24-01-322 Res. Sub. Calefac" sheetId="4" r:id="rId2"/>
    <sheet name="24-03-341 Ind. RSH" sheetId="8" r:id="rId3"/>
    <sheet name="24-03-341 Res. RSH" sheetId="9" r:id="rId4"/>
    <sheet name="24-03-342 Ind. Gestión Territ." sheetId="10" r:id="rId5"/>
    <sheet name="24-03-342 Res. Gestión Territ." sheetId="11" r:id="rId6"/>
    <sheet name="24-03-358 Ind. SALUD MENTAL" sheetId="28" r:id="rId7"/>
    <sheet name="24-03-358 Res. SALUD MENTAL" sheetId="29" r:id="rId8"/>
    <sheet name="24-03-414 Ind. Vivienda Primero" sheetId="30" r:id="rId9"/>
    <sheet name="24-03-414 Res. Vivienda Primero" sheetId="31" r:id="rId10"/>
    <sheet name="24-03-998 Ind. PND" sheetId="32" r:id="rId11"/>
    <sheet name="24-03-998 Res. PND" sheetId="33" r:id="rId12"/>
    <sheet name="24-08-001 Ind. Red Telecentros" sheetId="34" r:id="rId13"/>
    <sheet name="24-08-001 Res. Red Telecentros" sheetId="35" r:id="rId14"/>
    <sheet name="24-09-003 Ind. EVS" sheetId="36" r:id="rId15"/>
    <sheet name="24-09-003 Res. EVS" sheetId="37" r:id="rId16"/>
    <sheet name="24-09-004 Ind. UCAI" sheetId="38" r:id="rId17"/>
    <sheet name="24-09-004 Res. UCAI" sheetId="39" r:id="rId18"/>
    <sheet name="24-09-005 Ind. RIPS" sheetId="40" r:id="rId19"/>
    <sheet name="24-09-005 Res. RIPS" sheetId="41" r:id="rId20"/>
    <sheet name="24-09-006 Ind. P RSH" sheetId="42" r:id="rId21"/>
    <sheet name="24-09-006 Res. P RSH" sheetId="43" r:id="rId22"/>
  </sheets>
  <definedNames>
    <definedName name="_xlnm.Print_Area" localSheetId="0">'24-01-322 Ind. Sub.Calefac'!$A$1:$AJ$76</definedName>
    <definedName name="_xlnm.Print_Area" localSheetId="2">'24-03-341 Ind. RSH'!$A$1:$AJ$793</definedName>
    <definedName name="_xlnm.Print_Area" localSheetId="4">'24-03-342 Ind. Gestión Territ.'!$A$1:$AJ$77</definedName>
    <definedName name="_xlnm.Print_Area" localSheetId="6">'24-03-358 Ind. SALUD MENTAL'!$A$1:$AJ$90</definedName>
    <definedName name="_xlnm.Print_Area" localSheetId="8">'24-03-414 Ind. Vivienda Primero'!$A$1:$AJ$79</definedName>
    <definedName name="_xlnm.Print_Area" localSheetId="10">'24-03-998 Ind. PND'!$A$1:$AJ$230</definedName>
    <definedName name="_xlnm.Print_Area" localSheetId="12">'24-08-001 Ind. Red Telecentros'!$A$1:$AJ$77</definedName>
    <definedName name="_xlnm.Print_Area" localSheetId="14">'24-09-003 Ind. EVS'!$A$1:$AJ$81</definedName>
    <definedName name="_xlnm.Print_Area" localSheetId="16">'24-09-004 Ind. UCAI'!$A$1:$AJ$79</definedName>
    <definedName name="_xlnm.Print_Area" localSheetId="18">'24-09-005 Ind. RIPS'!$A$1:$AJ$77</definedName>
    <definedName name="_xlnm.Print_Area" localSheetId="20">'24-09-006 Ind. P RSH'!$A$1:$AJ$80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06" i="8" l="1"/>
  <c r="V406" i="8"/>
  <c r="M24" i="35"/>
  <c r="L24" i="35"/>
  <c r="W24" i="37"/>
  <c r="V408" i="8"/>
  <c r="W408" i="8"/>
  <c r="X408" i="8"/>
  <c r="Y406" i="8"/>
  <c r="Y408" i="8"/>
  <c r="Y409" i="8"/>
  <c r="Z408" i="8"/>
  <c r="AA408" i="8"/>
  <c r="AB408" i="8"/>
  <c r="AC408" i="8"/>
  <c r="AD408" i="8"/>
  <c r="AD409" i="8"/>
  <c r="AE408" i="8"/>
  <c r="AE409" i="8"/>
  <c r="AF408" i="8"/>
  <c r="AG408" i="8"/>
  <c r="T408" i="8"/>
  <c r="V409" i="8"/>
  <c r="W409" i="8"/>
  <c r="X409" i="8"/>
  <c r="Z409" i="8"/>
  <c r="AA409" i="8"/>
  <c r="AB409" i="8"/>
  <c r="AC409" i="8"/>
  <c r="AF409" i="8"/>
  <c r="AG409" i="8"/>
  <c r="K220" i="32"/>
  <c r="X200" i="32"/>
  <c r="K200" i="32"/>
  <c r="AG219" i="32"/>
  <c r="AC219" i="32"/>
  <c r="Y219" i="32"/>
  <c r="U219" i="32"/>
  <c r="AG218" i="32"/>
  <c r="AC218" i="32"/>
  <c r="Y218" i="32"/>
  <c r="U218" i="32"/>
  <c r="AH218" i="32"/>
  <c r="AG217" i="32"/>
  <c r="AC217" i="32"/>
  <c r="Y217" i="32"/>
  <c r="AH217" i="32"/>
  <c r="U217" i="32"/>
  <c r="AG216" i="32"/>
  <c r="AC216" i="32"/>
  <c r="Y216" i="32"/>
  <c r="U216" i="32"/>
  <c r="AG215" i="32"/>
  <c r="AC215" i="32"/>
  <c r="Y215" i="32"/>
  <c r="AH215" i="32"/>
  <c r="U215" i="32"/>
  <c r="AG214" i="32"/>
  <c r="AC214" i="32"/>
  <c r="Y214" i="32"/>
  <c r="U214" i="32"/>
  <c r="AG213" i="32"/>
  <c r="AC213" i="32"/>
  <c r="Y213" i="32"/>
  <c r="AH213" i="32"/>
  <c r="U213" i="32"/>
  <c r="AG212" i="32"/>
  <c r="AC212" i="32"/>
  <c r="Y212" i="32"/>
  <c r="U212" i="32"/>
  <c r="AG211" i="32"/>
  <c r="AC211" i="32"/>
  <c r="Y211" i="32"/>
  <c r="AH211" i="32"/>
  <c r="U211" i="32"/>
  <c r="AG210" i="32"/>
  <c r="AC210" i="32"/>
  <c r="Y210" i="32"/>
  <c r="U210" i="32"/>
  <c r="AG209" i="32"/>
  <c r="AC209" i="32"/>
  <c r="Y209" i="32"/>
  <c r="AH209" i="32"/>
  <c r="U209" i="32"/>
  <c r="AG208" i="32"/>
  <c r="AC208" i="32"/>
  <c r="Y208" i="32"/>
  <c r="U208" i="32"/>
  <c r="AG207" i="32"/>
  <c r="AC207" i="32"/>
  <c r="Y207" i="32"/>
  <c r="AH207" i="32"/>
  <c r="U207" i="32"/>
  <c r="AG206" i="32"/>
  <c r="AC206" i="32"/>
  <c r="Y206" i="32"/>
  <c r="U206" i="32"/>
  <c r="AG205" i="32"/>
  <c r="AC205" i="32"/>
  <c r="Y205" i="32"/>
  <c r="AH205" i="32"/>
  <c r="U205" i="32"/>
  <c r="AG204" i="32"/>
  <c r="AC204" i="32"/>
  <c r="Y204" i="32"/>
  <c r="U204" i="32"/>
  <c r="AG203" i="32"/>
  <c r="AC203" i="32"/>
  <c r="Y203" i="32"/>
  <c r="AH203" i="32"/>
  <c r="U203" i="32"/>
  <c r="AG202" i="32"/>
  <c r="AC202" i="32"/>
  <c r="Y202" i="32"/>
  <c r="U202" i="32"/>
  <c r="AG201" i="32"/>
  <c r="AC201" i="32"/>
  <c r="Y201" i="32"/>
  <c r="AH201" i="32"/>
  <c r="U201" i="32"/>
  <c r="AG200" i="32"/>
  <c r="AC200" i="32"/>
  <c r="Y200" i="32"/>
  <c r="U200" i="32"/>
  <c r="AG199" i="32"/>
  <c r="AC199" i="32"/>
  <c r="Y199" i="32"/>
  <c r="AH199" i="32"/>
  <c r="U199" i="32"/>
  <c r="AG198" i="32"/>
  <c r="AC198" i="32"/>
  <c r="Y198" i="32"/>
  <c r="U198" i="32"/>
  <c r="AG197" i="32"/>
  <c r="AC197" i="32"/>
  <c r="Y197" i="32"/>
  <c r="AH197" i="32"/>
  <c r="U197" i="32"/>
  <c r="AG196" i="32"/>
  <c r="AC196" i="32"/>
  <c r="Y196" i="32"/>
  <c r="U196" i="32"/>
  <c r="K190" i="32"/>
  <c r="AG189" i="32"/>
  <c r="AC189" i="32"/>
  <c r="Y189" i="32"/>
  <c r="U189" i="32"/>
  <c r="AG188" i="32"/>
  <c r="AC188" i="32"/>
  <c r="Y188" i="32"/>
  <c r="U188" i="32"/>
  <c r="AG187" i="32"/>
  <c r="AC187" i="32"/>
  <c r="Y187" i="32"/>
  <c r="U187" i="32"/>
  <c r="AG186" i="32"/>
  <c r="AC186" i="32"/>
  <c r="Y186" i="32"/>
  <c r="U186" i="32"/>
  <c r="K181" i="32"/>
  <c r="AG181" i="32"/>
  <c r="AC181" i="32"/>
  <c r="Y181" i="32"/>
  <c r="U181" i="32"/>
  <c r="AG180" i="32"/>
  <c r="AC180" i="32"/>
  <c r="Y180" i="32"/>
  <c r="U180" i="32"/>
  <c r="K175" i="32"/>
  <c r="AG175" i="32"/>
  <c r="AC175" i="32"/>
  <c r="Y175" i="32"/>
  <c r="U175" i="32"/>
  <c r="AG174" i="32"/>
  <c r="AC174" i="32"/>
  <c r="Y174" i="32"/>
  <c r="U174" i="32"/>
  <c r="AG173" i="32"/>
  <c r="AC173" i="32"/>
  <c r="Y173" i="32"/>
  <c r="U173" i="32"/>
  <c r="AG172" i="32"/>
  <c r="AC172" i="32"/>
  <c r="Y172" i="32"/>
  <c r="U172" i="32"/>
  <c r="AG171" i="32"/>
  <c r="AC171" i="32"/>
  <c r="Y171" i="32"/>
  <c r="U171" i="32"/>
  <c r="AG170" i="32"/>
  <c r="AC170" i="32"/>
  <c r="Y170" i="32"/>
  <c r="U170" i="32"/>
  <c r="K165" i="32"/>
  <c r="AG165" i="32"/>
  <c r="AC165" i="32"/>
  <c r="Y165" i="32"/>
  <c r="U165" i="32"/>
  <c r="AG164" i="32"/>
  <c r="AC164" i="32"/>
  <c r="Y164" i="32"/>
  <c r="U164" i="32"/>
  <c r="AG163" i="32"/>
  <c r="AC163" i="32"/>
  <c r="Y163" i="32"/>
  <c r="U163" i="32"/>
  <c r="K158" i="32"/>
  <c r="AG157" i="32"/>
  <c r="AC157" i="32"/>
  <c r="Y157" i="32"/>
  <c r="U157" i="32"/>
  <c r="K152" i="32"/>
  <c r="AG152" i="32"/>
  <c r="AC152" i="32"/>
  <c r="Y152" i="32"/>
  <c r="U152" i="32"/>
  <c r="AG151" i="32"/>
  <c r="AC151" i="32"/>
  <c r="Y151" i="32"/>
  <c r="U151" i="32"/>
  <c r="AG150" i="32"/>
  <c r="AC150" i="32"/>
  <c r="Y150" i="32"/>
  <c r="U150" i="32"/>
  <c r="AG149" i="32"/>
  <c r="AC149" i="32"/>
  <c r="Y149" i="32"/>
  <c r="U149" i="32"/>
  <c r="AG148" i="32"/>
  <c r="AC148" i="32"/>
  <c r="Y148" i="32"/>
  <c r="U148" i="32"/>
  <c r="AG147" i="32"/>
  <c r="AC147" i="32"/>
  <c r="Y147" i="32"/>
  <c r="U147" i="32"/>
  <c r="AG146" i="32"/>
  <c r="AC146" i="32"/>
  <c r="Y146" i="32"/>
  <c r="U146" i="32"/>
  <c r="K141" i="32"/>
  <c r="AG141" i="32"/>
  <c r="AC141" i="32"/>
  <c r="Y141" i="32"/>
  <c r="U141" i="32"/>
  <c r="AG140" i="32"/>
  <c r="AC140" i="32"/>
  <c r="Y140" i="32"/>
  <c r="U140" i="32"/>
  <c r="AG139" i="32"/>
  <c r="AC139" i="32"/>
  <c r="Y139" i="32"/>
  <c r="U139" i="32"/>
  <c r="AG138" i="32"/>
  <c r="AC138" i="32"/>
  <c r="Y138" i="32"/>
  <c r="U138" i="32"/>
  <c r="AG137" i="32"/>
  <c r="AC137" i="32"/>
  <c r="Y137" i="32"/>
  <c r="U137" i="32"/>
  <c r="AG136" i="32"/>
  <c r="AC136" i="32"/>
  <c r="Y136" i="32"/>
  <c r="U136" i="32"/>
  <c r="AH196" i="32"/>
  <c r="AH198" i="32"/>
  <c r="AH200" i="32"/>
  <c r="AH202" i="32"/>
  <c r="AH204" i="32"/>
  <c r="AH206" i="32"/>
  <c r="AI206" i="32"/>
  <c r="AH208" i="32"/>
  <c r="AI208" i="32"/>
  <c r="AH210" i="32"/>
  <c r="AI210" i="32"/>
  <c r="AH212" i="32"/>
  <c r="AH214" i="32"/>
  <c r="AI214" i="32"/>
  <c r="AH216" i="32"/>
  <c r="AH219" i="32"/>
  <c r="AH186" i="32"/>
  <c r="AH188" i="32"/>
  <c r="AI188" i="32"/>
  <c r="AI203" i="32"/>
  <c r="AI200" i="32"/>
  <c r="AI215" i="32"/>
  <c r="AI212" i="32"/>
  <c r="AI198" i="32"/>
  <c r="AI202" i="32"/>
  <c r="AI209" i="32"/>
  <c r="AI217" i="32"/>
  <c r="AI199" i="32"/>
  <c r="AI207" i="32"/>
  <c r="AI219" i="32"/>
  <c r="AI197" i="32"/>
  <c r="AI205" i="32"/>
  <c r="AI196" i="32"/>
  <c r="AI204" i="32"/>
  <c r="AI211" i="32"/>
  <c r="AI201" i="32"/>
  <c r="AI216" i="32"/>
  <c r="AI213" i="32"/>
  <c r="AI218" i="32"/>
  <c r="AH180" i="32"/>
  <c r="AI180" i="32"/>
  <c r="AH187" i="32"/>
  <c r="AI187" i="32"/>
  <c r="AH189" i="32"/>
  <c r="AI189" i="32"/>
  <c r="AH164" i="32"/>
  <c r="AI164" i="32"/>
  <c r="AI186" i="32"/>
  <c r="AH181" i="32"/>
  <c r="AI181" i="32"/>
  <c r="AH174" i="32"/>
  <c r="AH171" i="32"/>
  <c r="AI171" i="32"/>
  <c r="AH172" i="32"/>
  <c r="AI172" i="32"/>
  <c r="AH170" i="32"/>
  <c r="AI170" i="32"/>
  <c r="AH165" i="32"/>
  <c r="AI165" i="32"/>
  <c r="AH175" i="32"/>
  <c r="AI175" i="32"/>
  <c r="AH173" i="32"/>
  <c r="AI173" i="32"/>
  <c r="AI174" i="32"/>
  <c r="AH163" i="32"/>
  <c r="AI163" i="32"/>
  <c r="AH157" i="32"/>
  <c r="AI157" i="32"/>
  <c r="AH139" i="32"/>
  <c r="AI139" i="32"/>
  <c r="AH146" i="32"/>
  <c r="AI146" i="32"/>
  <c r="AH152" i="32"/>
  <c r="AI152" i="32"/>
  <c r="AH140" i="32"/>
  <c r="AI140" i="32"/>
  <c r="AH150" i="32"/>
  <c r="AI150" i="32"/>
  <c r="AH138" i="32"/>
  <c r="AI138" i="32"/>
  <c r="AH151" i="32"/>
  <c r="AI151" i="32"/>
  <c r="AH141" i="32"/>
  <c r="AI141" i="32"/>
  <c r="AH147" i="32"/>
  <c r="AI147" i="32"/>
  <c r="AH149" i="32"/>
  <c r="AI149" i="32"/>
  <c r="AH148" i="32"/>
  <c r="AI148" i="32"/>
  <c r="AH136" i="32"/>
  <c r="AI136" i="32"/>
  <c r="AH137" i="32"/>
  <c r="AI137" i="32"/>
  <c r="K130" i="32"/>
  <c r="AG129" i="32"/>
  <c r="AC129" i="32"/>
  <c r="Y129" i="32"/>
  <c r="U129" i="32"/>
  <c r="AG128" i="32"/>
  <c r="AC128" i="32"/>
  <c r="Y128" i="32"/>
  <c r="U128" i="32"/>
  <c r="AG127" i="32"/>
  <c r="AC127" i="32"/>
  <c r="Y127" i="32"/>
  <c r="U127" i="32"/>
  <c r="AG126" i="32"/>
  <c r="AC126" i="32"/>
  <c r="Y126" i="32"/>
  <c r="U126" i="32"/>
  <c r="AG125" i="32"/>
  <c r="AC125" i="32"/>
  <c r="Y125" i="32"/>
  <c r="U125" i="32"/>
  <c r="AG124" i="32"/>
  <c r="AC124" i="32"/>
  <c r="Y124" i="32"/>
  <c r="U124" i="32"/>
  <c r="AG123" i="32"/>
  <c r="AC123" i="32"/>
  <c r="Y123" i="32"/>
  <c r="U123" i="32"/>
  <c r="AG122" i="32"/>
  <c r="AC122" i="32"/>
  <c r="Y122" i="32"/>
  <c r="U122" i="32"/>
  <c r="AG121" i="32"/>
  <c r="AC121" i="32"/>
  <c r="Y121" i="32"/>
  <c r="U121" i="32"/>
  <c r="AG120" i="32"/>
  <c r="AC120" i="32"/>
  <c r="Y120" i="32"/>
  <c r="U120" i="32"/>
  <c r="AG119" i="32"/>
  <c r="AC119" i="32"/>
  <c r="Y119" i="32"/>
  <c r="U119" i="32"/>
  <c r="AG118" i="32"/>
  <c r="AC118" i="32"/>
  <c r="Y118" i="32"/>
  <c r="U118" i="32"/>
  <c r="AG117" i="32"/>
  <c r="AC117" i="32"/>
  <c r="Y117" i="32"/>
  <c r="U117" i="32"/>
  <c r="AG116" i="32"/>
  <c r="AC116" i="32"/>
  <c r="Y116" i="32"/>
  <c r="U116" i="32"/>
  <c r="AG115" i="32"/>
  <c r="AC115" i="32"/>
  <c r="Y115" i="32"/>
  <c r="U115" i="32"/>
  <c r="K108" i="32"/>
  <c r="AG107" i="32"/>
  <c r="AC107" i="32"/>
  <c r="Y107" i="32"/>
  <c r="U107" i="32"/>
  <c r="AG106" i="32"/>
  <c r="AC106" i="32"/>
  <c r="Y106" i="32"/>
  <c r="U106" i="32"/>
  <c r="AG105" i="32"/>
  <c r="AC105" i="32"/>
  <c r="Y105" i="32"/>
  <c r="U105" i="32"/>
  <c r="AG104" i="32"/>
  <c r="AC104" i="32"/>
  <c r="Y104" i="32"/>
  <c r="U104" i="32"/>
  <c r="AG103" i="32"/>
  <c r="AC103" i="32"/>
  <c r="Y103" i="32"/>
  <c r="U103" i="32"/>
  <c r="AG102" i="32"/>
  <c r="AC102" i="32"/>
  <c r="Y102" i="32"/>
  <c r="U102" i="32"/>
  <c r="AG101" i="32"/>
  <c r="AC101" i="32"/>
  <c r="Y101" i="32"/>
  <c r="U101" i="32"/>
  <c r="AG100" i="32"/>
  <c r="AC100" i="32"/>
  <c r="Y100" i="32"/>
  <c r="U100" i="32"/>
  <c r="AG99" i="32"/>
  <c r="AC99" i="32"/>
  <c r="Y99" i="32"/>
  <c r="U99" i="32"/>
  <c r="AG98" i="32"/>
  <c r="AC98" i="32"/>
  <c r="Y98" i="32"/>
  <c r="U98" i="32"/>
  <c r="AG97" i="32"/>
  <c r="AC97" i="32"/>
  <c r="Y97" i="32"/>
  <c r="U97" i="32"/>
  <c r="K91" i="32"/>
  <c r="AG92" i="32"/>
  <c r="AC92" i="32"/>
  <c r="Y92" i="32"/>
  <c r="U92" i="32"/>
  <c r="AG91" i="32"/>
  <c r="AC91" i="32"/>
  <c r="Y91" i="32"/>
  <c r="U91" i="32"/>
  <c r="AG90" i="32"/>
  <c r="AC90" i="32"/>
  <c r="Y90" i="32"/>
  <c r="U90" i="32"/>
  <c r="AG89" i="32"/>
  <c r="AC89" i="32"/>
  <c r="Y89" i="32"/>
  <c r="U89" i="32"/>
  <c r="AG88" i="32"/>
  <c r="AC88" i="32"/>
  <c r="Y88" i="32"/>
  <c r="U88" i="32"/>
  <c r="AG87" i="32"/>
  <c r="AC87" i="32"/>
  <c r="Y87" i="32"/>
  <c r="U87" i="32"/>
  <c r="AG86" i="32"/>
  <c r="AC86" i="32"/>
  <c r="Y86" i="32"/>
  <c r="U86" i="32"/>
  <c r="AG85" i="32"/>
  <c r="AC85" i="32"/>
  <c r="Y85" i="32"/>
  <c r="U85" i="32"/>
  <c r="AG84" i="32"/>
  <c r="AC84" i="32"/>
  <c r="Y84" i="32"/>
  <c r="U84" i="32"/>
  <c r="AG83" i="32"/>
  <c r="AC83" i="32"/>
  <c r="Y83" i="32"/>
  <c r="U83" i="32"/>
  <c r="K78" i="32"/>
  <c r="AG77" i="32"/>
  <c r="AC77" i="32"/>
  <c r="Y77" i="32"/>
  <c r="U77" i="32"/>
  <c r="AG76" i="32"/>
  <c r="AC76" i="32"/>
  <c r="Y76" i="32"/>
  <c r="U76" i="32"/>
  <c r="AG75" i="32"/>
  <c r="AC75" i="32"/>
  <c r="Y75" i="32"/>
  <c r="U75" i="32"/>
  <c r="AG74" i="32"/>
  <c r="AC74" i="32"/>
  <c r="Y74" i="32"/>
  <c r="U74" i="32"/>
  <c r="AG73" i="32"/>
  <c r="AC73" i="32"/>
  <c r="Y73" i="32"/>
  <c r="U73" i="32"/>
  <c r="AG72" i="32"/>
  <c r="AC72" i="32"/>
  <c r="Y72" i="32"/>
  <c r="U72" i="32"/>
  <c r="AG71" i="32"/>
  <c r="AC71" i="32"/>
  <c r="Y71" i="32"/>
  <c r="U71" i="32"/>
  <c r="AG70" i="32"/>
  <c r="AC70" i="32"/>
  <c r="Y70" i="32"/>
  <c r="U70" i="32"/>
  <c r="AG69" i="32"/>
  <c r="AC69" i="32"/>
  <c r="Y69" i="32"/>
  <c r="U69" i="32"/>
  <c r="AG68" i="32"/>
  <c r="AC68" i="32"/>
  <c r="Y68" i="32"/>
  <c r="U68" i="32"/>
  <c r="AG67" i="32"/>
  <c r="AC67" i="32"/>
  <c r="Y67" i="32"/>
  <c r="U67" i="32"/>
  <c r="AG66" i="32"/>
  <c r="AC66" i="32"/>
  <c r="Y66" i="32"/>
  <c r="U66" i="32"/>
  <c r="AG65" i="32"/>
  <c r="AC65" i="32"/>
  <c r="Y65" i="32"/>
  <c r="U65" i="32"/>
  <c r="AG64" i="32"/>
  <c r="AC64" i="32"/>
  <c r="Y64" i="32"/>
  <c r="U64" i="32"/>
  <c r="AG63" i="32"/>
  <c r="AC63" i="32"/>
  <c r="Y63" i="32"/>
  <c r="U63" i="32"/>
  <c r="AG62" i="32"/>
  <c r="AC62" i="32"/>
  <c r="Y62" i="32"/>
  <c r="U62" i="32"/>
  <c r="AG61" i="32"/>
  <c r="AC61" i="32"/>
  <c r="Y61" i="32"/>
  <c r="U61" i="32"/>
  <c r="AG60" i="32"/>
  <c r="AC60" i="32"/>
  <c r="Y60" i="32"/>
  <c r="U60" i="32"/>
  <c r="AG59" i="32"/>
  <c r="AC59" i="32"/>
  <c r="Y59" i="32"/>
  <c r="U59" i="32"/>
  <c r="AG58" i="32"/>
  <c r="AC58" i="32"/>
  <c r="Y58" i="32"/>
  <c r="U58" i="32"/>
  <c r="AG57" i="32"/>
  <c r="AC57" i="32"/>
  <c r="Y57" i="32"/>
  <c r="U57" i="32"/>
  <c r="AG56" i="32"/>
  <c r="AC56" i="32"/>
  <c r="Y56" i="32"/>
  <c r="U56" i="32"/>
  <c r="AG55" i="32"/>
  <c r="AC55" i="32"/>
  <c r="Y55" i="32"/>
  <c r="U55" i="32"/>
  <c r="AG54" i="32"/>
  <c r="AC54" i="32"/>
  <c r="Y54" i="32"/>
  <c r="U54" i="32"/>
  <c r="AG53" i="32"/>
  <c r="AC53" i="32"/>
  <c r="Y53" i="32"/>
  <c r="U53" i="32"/>
  <c r="AG52" i="32"/>
  <c r="AC52" i="32"/>
  <c r="Y52" i="32"/>
  <c r="U52" i="32"/>
  <c r="AG51" i="32"/>
  <c r="AC51" i="32"/>
  <c r="Y51" i="32"/>
  <c r="U51" i="32"/>
  <c r="AG50" i="32"/>
  <c r="AC50" i="32"/>
  <c r="Y50" i="32"/>
  <c r="U50" i="32"/>
  <c r="AG49" i="32"/>
  <c r="AC49" i="32"/>
  <c r="Y49" i="32"/>
  <c r="U49" i="32"/>
  <c r="AG48" i="32"/>
  <c r="AC48" i="32"/>
  <c r="Y48" i="32"/>
  <c r="U48" i="32"/>
  <c r="AG47" i="32"/>
  <c r="AC47" i="32"/>
  <c r="Y47" i="32"/>
  <c r="U47" i="32"/>
  <c r="AG46" i="32"/>
  <c r="AC46" i="32"/>
  <c r="Y46" i="32"/>
  <c r="U46" i="32"/>
  <c r="K39" i="32"/>
  <c r="AG38" i="32"/>
  <c r="AC38" i="32"/>
  <c r="Y38" i="32"/>
  <c r="U38" i="32"/>
  <c r="AG37" i="32"/>
  <c r="AC37" i="32"/>
  <c r="Y37" i="32"/>
  <c r="U37" i="32"/>
  <c r="AG36" i="32"/>
  <c r="AC36" i="32"/>
  <c r="Y36" i="32"/>
  <c r="U36" i="32"/>
  <c r="AG35" i="32"/>
  <c r="AC35" i="32"/>
  <c r="Y35" i="32"/>
  <c r="U35" i="32"/>
  <c r="K29" i="32"/>
  <c r="AG30" i="32"/>
  <c r="AC30" i="32"/>
  <c r="Y30" i="32"/>
  <c r="U30" i="32"/>
  <c r="AG29" i="32"/>
  <c r="AC29" i="32"/>
  <c r="Y29" i="32"/>
  <c r="U29" i="32"/>
  <c r="AG28" i="32"/>
  <c r="AC28" i="32"/>
  <c r="Y28" i="32"/>
  <c r="U28" i="32"/>
  <c r="K23" i="32"/>
  <c r="AG22" i="32"/>
  <c r="AC22" i="32"/>
  <c r="Y22" i="32"/>
  <c r="U22" i="32"/>
  <c r="AG21" i="32"/>
  <c r="AC21" i="32"/>
  <c r="Y21" i="32"/>
  <c r="U21" i="32"/>
  <c r="AG20" i="32"/>
  <c r="AC20" i="32"/>
  <c r="Y20" i="32"/>
  <c r="U20" i="32"/>
  <c r="AG19" i="32"/>
  <c r="AC19" i="32"/>
  <c r="Y19" i="32"/>
  <c r="U19" i="32"/>
  <c r="AG18" i="32"/>
  <c r="AC18" i="32"/>
  <c r="Y18" i="32"/>
  <c r="U18" i="32"/>
  <c r="AG17" i="32"/>
  <c r="AC17" i="32"/>
  <c r="Y17" i="32"/>
  <c r="U17" i="32"/>
  <c r="AG16" i="32"/>
  <c r="AC16" i="32"/>
  <c r="Y16" i="32"/>
  <c r="U16" i="32"/>
  <c r="K11" i="32"/>
  <c r="K225" i="32"/>
  <c r="K228" i="32"/>
  <c r="K45" i="42"/>
  <c r="V33" i="42"/>
  <c r="X13" i="42"/>
  <c r="T14" i="42"/>
  <c r="V74" i="38"/>
  <c r="Y74" i="38"/>
  <c r="AH74" i="38"/>
  <c r="K75" i="42"/>
  <c r="K74" i="42"/>
  <c r="AL74" i="42"/>
  <c r="AK74" i="42"/>
  <c r="X74" i="42"/>
  <c r="W74" i="42"/>
  <c r="W74" i="38"/>
  <c r="V74" i="42"/>
  <c r="K74" i="38"/>
  <c r="K51" i="36"/>
  <c r="K80" i="36"/>
  <c r="X69" i="36"/>
  <c r="W74" i="36"/>
  <c r="V74" i="36"/>
  <c r="X74" i="36"/>
  <c r="K74" i="36"/>
  <c r="AG75" i="36"/>
  <c r="AC75" i="36"/>
  <c r="Y75" i="36"/>
  <c r="U75" i="36"/>
  <c r="AH75" i="36"/>
  <c r="W73" i="34"/>
  <c r="AG77" i="30"/>
  <c r="AF77" i="30"/>
  <c r="AE77" i="30"/>
  <c r="AD77" i="30"/>
  <c r="AC77" i="30"/>
  <c r="AB77" i="30"/>
  <c r="AA77" i="30"/>
  <c r="Z77" i="30"/>
  <c r="X77" i="30"/>
  <c r="W77" i="30"/>
  <c r="V77" i="30"/>
  <c r="U77" i="30"/>
  <c r="K77" i="30"/>
  <c r="AG75" i="30"/>
  <c r="AC75" i="30"/>
  <c r="Y75" i="30"/>
  <c r="U75" i="30"/>
  <c r="AH75" i="30"/>
  <c r="AG74" i="30"/>
  <c r="AC74" i="30"/>
  <c r="Y74" i="30"/>
  <c r="U74" i="30"/>
  <c r="AH74" i="30"/>
  <c r="K87" i="28"/>
  <c r="K88" i="28"/>
  <c r="AG86" i="28"/>
  <c r="AC86" i="28"/>
  <c r="Y86" i="28"/>
  <c r="AH86" i="28"/>
  <c r="U86" i="28"/>
  <c r="AG85" i="28"/>
  <c r="AC85" i="28"/>
  <c r="Y85" i="28"/>
  <c r="AH85" i="28"/>
  <c r="U85" i="28"/>
  <c r="AG84" i="28"/>
  <c r="AC84" i="28"/>
  <c r="Y84" i="28"/>
  <c r="AH84" i="28"/>
  <c r="U84" i="28"/>
  <c r="W24" i="11"/>
  <c r="N24" i="11"/>
  <c r="W22" i="9"/>
  <c r="N22" i="9"/>
  <c r="C22" i="9"/>
  <c r="AG402" i="8"/>
  <c r="AC402" i="8"/>
  <c r="Y402" i="8"/>
  <c r="U402" i="8"/>
  <c r="AG401" i="8"/>
  <c r="AC401" i="8"/>
  <c r="Y401" i="8"/>
  <c r="U401" i="8"/>
  <c r="AG400" i="8"/>
  <c r="AC400" i="8"/>
  <c r="Y400" i="8"/>
  <c r="U400" i="8"/>
  <c r="AG399" i="8"/>
  <c r="AC399" i="8"/>
  <c r="Y399" i="8"/>
  <c r="AH399" i="8"/>
  <c r="AI399" i="8"/>
  <c r="U399" i="8"/>
  <c r="AG398" i="8"/>
  <c r="AC398" i="8"/>
  <c r="Y398" i="8"/>
  <c r="U398" i="8"/>
  <c r="AG397" i="8"/>
  <c r="AC397" i="8"/>
  <c r="Y397" i="8"/>
  <c r="AH397" i="8"/>
  <c r="U397" i="8"/>
  <c r="AG396" i="8"/>
  <c r="AC396" i="8"/>
  <c r="Y396" i="8"/>
  <c r="AH396" i="8"/>
  <c r="U396" i="8"/>
  <c r="AG395" i="8"/>
  <c r="AC395" i="8"/>
  <c r="Y395" i="8"/>
  <c r="U395" i="8"/>
  <c r="AG394" i="8"/>
  <c r="AC394" i="8"/>
  <c r="Y394" i="8"/>
  <c r="U394" i="8"/>
  <c r="AG393" i="8"/>
  <c r="AC393" i="8"/>
  <c r="Y393" i="8"/>
  <c r="U393" i="8"/>
  <c r="AG392" i="8"/>
  <c r="AC392" i="8"/>
  <c r="Y392" i="8"/>
  <c r="U392" i="8"/>
  <c r="AG391" i="8"/>
  <c r="AC391" i="8"/>
  <c r="Y391" i="8"/>
  <c r="AH391" i="8"/>
  <c r="AI391" i="8"/>
  <c r="U391" i="8"/>
  <c r="AG390" i="8"/>
  <c r="AC390" i="8"/>
  <c r="Y390" i="8"/>
  <c r="U390" i="8"/>
  <c r="AG389" i="8"/>
  <c r="AC389" i="8"/>
  <c r="Y389" i="8"/>
  <c r="AH389" i="8"/>
  <c r="U389" i="8"/>
  <c r="AG388" i="8"/>
  <c r="AC388" i="8"/>
  <c r="Y388" i="8"/>
  <c r="AH388" i="8"/>
  <c r="U388" i="8"/>
  <c r="AG387" i="8"/>
  <c r="AC387" i="8"/>
  <c r="Y387" i="8"/>
  <c r="U387" i="8"/>
  <c r="AG386" i="8"/>
  <c r="AC386" i="8"/>
  <c r="Y386" i="8"/>
  <c r="U386" i="8"/>
  <c r="AG385" i="8"/>
  <c r="AC385" i="8"/>
  <c r="Y385" i="8"/>
  <c r="U385" i="8"/>
  <c r="AG384" i="8"/>
  <c r="AC384" i="8"/>
  <c r="Y384" i="8"/>
  <c r="U384" i="8"/>
  <c r="AG383" i="8"/>
  <c r="AC383" i="8"/>
  <c r="Y383" i="8"/>
  <c r="AH383" i="8"/>
  <c r="AI383" i="8"/>
  <c r="U383" i="8"/>
  <c r="AH382" i="8"/>
  <c r="AI382" i="8"/>
  <c r="AG382" i="8"/>
  <c r="AC382" i="8"/>
  <c r="Y382" i="8"/>
  <c r="U382" i="8"/>
  <c r="AG381" i="8"/>
  <c r="AC381" i="8"/>
  <c r="Y381" i="8"/>
  <c r="AH381" i="8"/>
  <c r="U381" i="8"/>
  <c r="AG380" i="8"/>
  <c r="AC380" i="8"/>
  <c r="Y380" i="8"/>
  <c r="U380" i="8"/>
  <c r="AG379" i="8"/>
  <c r="AC379" i="8"/>
  <c r="Y379" i="8"/>
  <c r="U379" i="8"/>
  <c r="AH379" i="8"/>
  <c r="AG378" i="8"/>
  <c r="AC378" i="8"/>
  <c r="Y378" i="8"/>
  <c r="U378" i="8"/>
  <c r="AG377" i="8"/>
  <c r="AC377" i="8"/>
  <c r="Y377" i="8"/>
  <c r="U377" i="8"/>
  <c r="AG376" i="8"/>
  <c r="AC376" i="8"/>
  <c r="Y376" i="8"/>
  <c r="U376" i="8"/>
  <c r="AH376" i="8"/>
  <c r="AG375" i="8"/>
  <c r="AC375" i="8"/>
  <c r="Y375" i="8"/>
  <c r="AH375" i="8"/>
  <c r="AI375" i="8"/>
  <c r="U375" i="8"/>
  <c r="AG374" i="8"/>
  <c r="AC374" i="8"/>
  <c r="Y374" i="8"/>
  <c r="AH374" i="8"/>
  <c r="AI374" i="8"/>
  <c r="U374" i="8"/>
  <c r="AG373" i="8"/>
  <c r="AC373" i="8"/>
  <c r="Y373" i="8"/>
  <c r="AH373" i="8"/>
  <c r="U373" i="8"/>
  <c r="AG372" i="8"/>
  <c r="AC372" i="8"/>
  <c r="Y372" i="8"/>
  <c r="U372" i="8"/>
  <c r="AG371" i="8"/>
  <c r="AC371" i="8"/>
  <c r="Y371" i="8"/>
  <c r="U371" i="8"/>
  <c r="AG370" i="8"/>
  <c r="AC370" i="8"/>
  <c r="Y370" i="8"/>
  <c r="U370" i="8"/>
  <c r="AG369" i="8"/>
  <c r="AC369" i="8"/>
  <c r="Y369" i="8"/>
  <c r="U369" i="8"/>
  <c r="AG368" i="8"/>
  <c r="AC368" i="8"/>
  <c r="Y368" i="8"/>
  <c r="U368" i="8"/>
  <c r="AG367" i="8"/>
  <c r="AC367" i="8"/>
  <c r="Y367" i="8"/>
  <c r="AH367" i="8"/>
  <c r="AI367" i="8"/>
  <c r="U367" i="8"/>
  <c r="AG366" i="8"/>
  <c r="AC366" i="8"/>
  <c r="Y366" i="8"/>
  <c r="AH366" i="8"/>
  <c r="AI366" i="8"/>
  <c r="U366" i="8"/>
  <c r="AG365" i="8"/>
  <c r="AC365" i="8"/>
  <c r="Y365" i="8"/>
  <c r="AH365" i="8"/>
  <c r="U365" i="8"/>
  <c r="AG364" i="8"/>
  <c r="AC364" i="8"/>
  <c r="Y364" i="8"/>
  <c r="U364" i="8"/>
  <c r="AG363" i="8"/>
  <c r="AC363" i="8"/>
  <c r="Y363" i="8"/>
  <c r="U363" i="8"/>
  <c r="AG362" i="8"/>
  <c r="AC362" i="8"/>
  <c r="Y362" i="8"/>
  <c r="U362" i="8"/>
  <c r="AG361" i="8"/>
  <c r="AC361" i="8"/>
  <c r="Y361" i="8"/>
  <c r="U361" i="8"/>
  <c r="AG360" i="8"/>
  <c r="AC360" i="8"/>
  <c r="Y360" i="8"/>
  <c r="U360" i="8"/>
  <c r="AG359" i="8"/>
  <c r="AC359" i="8"/>
  <c r="Y359" i="8"/>
  <c r="U359" i="8"/>
  <c r="AG358" i="8"/>
  <c r="AC358" i="8"/>
  <c r="Y358" i="8"/>
  <c r="AH358" i="8"/>
  <c r="AI358" i="8"/>
  <c r="U358" i="8"/>
  <c r="AG357" i="8"/>
  <c r="AC357" i="8"/>
  <c r="Y357" i="8"/>
  <c r="AH357" i="8"/>
  <c r="U357" i="8"/>
  <c r="AG356" i="8"/>
  <c r="AC356" i="8"/>
  <c r="Y356" i="8"/>
  <c r="U356" i="8"/>
  <c r="AG355" i="8"/>
  <c r="AC355" i="8"/>
  <c r="Y355" i="8"/>
  <c r="U355" i="8"/>
  <c r="AG354" i="8"/>
  <c r="AC354" i="8"/>
  <c r="Y354" i="8"/>
  <c r="U354" i="8"/>
  <c r="AG353" i="8"/>
  <c r="AC353" i="8"/>
  <c r="Y353" i="8"/>
  <c r="U353" i="8"/>
  <c r="AG352" i="8"/>
  <c r="AC352" i="8"/>
  <c r="Y352" i="8"/>
  <c r="U352" i="8"/>
  <c r="AG347" i="8"/>
  <c r="AC347" i="8"/>
  <c r="Y347" i="8"/>
  <c r="U347" i="8"/>
  <c r="AG346" i="8"/>
  <c r="AC346" i="8"/>
  <c r="Y346" i="8"/>
  <c r="U346" i="8"/>
  <c r="AH346" i="8"/>
  <c r="AG345" i="8"/>
  <c r="AC345" i="8"/>
  <c r="Y345" i="8"/>
  <c r="U345" i="8"/>
  <c r="AG344" i="8"/>
  <c r="AC344" i="8"/>
  <c r="Y344" i="8"/>
  <c r="U344" i="8"/>
  <c r="AG343" i="8"/>
  <c r="AC343" i="8"/>
  <c r="Y343" i="8"/>
  <c r="U343" i="8"/>
  <c r="AG342" i="8"/>
  <c r="AC342" i="8"/>
  <c r="Y342" i="8"/>
  <c r="U342" i="8"/>
  <c r="AG341" i="8"/>
  <c r="AC341" i="8"/>
  <c r="Y341" i="8"/>
  <c r="U341" i="8"/>
  <c r="AG340" i="8"/>
  <c r="AC340" i="8"/>
  <c r="Y340" i="8"/>
  <c r="U340" i="8"/>
  <c r="AG339" i="8"/>
  <c r="AC339" i="8"/>
  <c r="Y339" i="8"/>
  <c r="U339" i="8"/>
  <c r="AG338" i="8"/>
  <c r="AC338" i="8"/>
  <c r="Y338" i="8"/>
  <c r="U338" i="8"/>
  <c r="AG337" i="8"/>
  <c r="AC337" i="8"/>
  <c r="Y337" i="8"/>
  <c r="U337" i="8"/>
  <c r="AG336" i="8"/>
  <c r="AC336" i="8"/>
  <c r="Y336" i="8"/>
  <c r="U336" i="8"/>
  <c r="AG335" i="8"/>
  <c r="AC335" i="8"/>
  <c r="Y335" i="8"/>
  <c r="U335" i="8"/>
  <c r="AG334" i="8"/>
  <c r="AC334" i="8"/>
  <c r="Y334" i="8"/>
  <c r="U334" i="8"/>
  <c r="AG333" i="8"/>
  <c r="AC333" i="8"/>
  <c r="Y333" i="8"/>
  <c r="U333" i="8"/>
  <c r="AG332" i="8"/>
  <c r="AC332" i="8"/>
  <c r="Y332" i="8"/>
  <c r="U332" i="8"/>
  <c r="AG331" i="8"/>
  <c r="AC331" i="8"/>
  <c r="Y331" i="8"/>
  <c r="U331" i="8"/>
  <c r="AG330" i="8"/>
  <c r="AC330" i="8"/>
  <c r="Y330" i="8"/>
  <c r="U330" i="8"/>
  <c r="AG329" i="8"/>
  <c r="AC329" i="8"/>
  <c r="Y329" i="8"/>
  <c r="U329" i="8"/>
  <c r="AG328" i="8"/>
  <c r="AC328" i="8"/>
  <c r="Y328" i="8"/>
  <c r="AH328" i="8"/>
  <c r="U328" i="8"/>
  <c r="AG327" i="8"/>
  <c r="AC327" i="8"/>
  <c r="Y327" i="8"/>
  <c r="U327" i="8"/>
  <c r="AG326" i="8"/>
  <c r="AC326" i="8"/>
  <c r="Y326" i="8"/>
  <c r="U326" i="8"/>
  <c r="K287" i="8"/>
  <c r="AG285" i="8"/>
  <c r="AC285" i="8"/>
  <c r="Y285" i="8"/>
  <c r="U285" i="8"/>
  <c r="AG284" i="8"/>
  <c r="AC284" i="8"/>
  <c r="Y284" i="8"/>
  <c r="U284" i="8"/>
  <c r="AG283" i="8"/>
  <c r="AC283" i="8"/>
  <c r="Y283" i="8"/>
  <c r="U283" i="8"/>
  <c r="AG282" i="8"/>
  <c r="AC282" i="8"/>
  <c r="Y282" i="8"/>
  <c r="U282" i="8"/>
  <c r="AH282" i="8"/>
  <c r="AG281" i="8"/>
  <c r="AC281" i="8"/>
  <c r="Y281" i="8"/>
  <c r="U281" i="8"/>
  <c r="AG280" i="8"/>
  <c r="AC280" i="8"/>
  <c r="Y280" i="8"/>
  <c r="U280" i="8"/>
  <c r="AG279" i="8"/>
  <c r="AC279" i="8"/>
  <c r="Y279" i="8"/>
  <c r="U279" i="8"/>
  <c r="AG278" i="8"/>
  <c r="AC278" i="8"/>
  <c r="Y278" i="8"/>
  <c r="U278" i="8"/>
  <c r="AG277" i="8"/>
  <c r="AC277" i="8"/>
  <c r="Y277" i="8"/>
  <c r="U277" i="8"/>
  <c r="AG276" i="8"/>
  <c r="AC276" i="8"/>
  <c r="Y276" i="8"/>
  <c r="U276" i="8"/>
  <c r="AG271" i="8"/>
  <c r="AC271" i="8"/>
  <c r="Y271" i="8"/>
  <c r="U271" i="8"/>
  <c r="AG270" i="8"/>
  <c r="AC270" i="8"/>
  <c r="Y270" i="8"/>
  <c r="U270" i="8"/>
  <c r="AG269" i="8"/>
  <c r="AC269" i="8"/>
  <c r="Y269" i="8"/>
  <c r="U269" i="8"/>
  <c r="AG268" i="8"/>
  <c r="AC268" i="8"/>
  <c r="Y268" i="8"/>
  <c r="U268" i="8"/>
  <c r="AG267" i="8"/>
  <c r="AC267" i="8"/>
  <c r="Y267" i="8"/>
  <c r="U267" i="8"/>
  <c r="AG266" i="8"/>
  <c r="AC266" i="8"/>
  <c r="Y266" i="8"/>
  <c r="U266" i="8"/>
  <c r="AG265" i="8"/>
  <c r="AC265" i="8"/>
  <c r="Y265" i="8"/>
  <c r="U265" i="8"/>
  <c r="AG264" i="8"/>
  <c r="AC264" i="8"/>
  <c r="Y264" i="8"/>
  <c r="U264" i="8"/>
  <c r="AG263" i="8"/>
  <c r="AC263" i="8"/>
  <c r="Y263" i="8"/>
  <c r="U263" i="8"/>
  <c r="AG262" i="8"/>
  <c r="AC262" i="8"/>
  <c r="Y262" i="8"/>
  <c r="U262" i="8"/>
  <c r="AG261" i="8"/>
  <c r="AC261" i="8"/>
  <c r="Y261" i="8"/>
  <c r="U261" i="8"/>
  <c r="AG260" i="8"/>
  <c r="AC260" i="8"/>
  <c r="Y260" i="8"/>
  <c r="U260" i="8"/>
  <c r="AG259" i="8"/>
  <c r="AC259" i="8"/>
  <c r="Y259" i="8"/>
  <c r="U259" i="8"/>
  <c r="AG258" i="8"/>
  <c r="AC258" i="8"/>
  <c r="Y258" i="8"/>
  <c r="U258" i="8"/>
  <c r="AG257" i="8"/>
  <c r="AC257" i="8"/>
  <c r="Y257" i="8"/>
  <c r="U257" i="8"/>
  <c r="AG256" i="8"/>
  <c r="AC256" i="8"/>
  <c r="Y256" i="8"/>
  <c r="U256" i="8"/>
  <c r="AG255" i="8"/>
  <c r="AC255" i="8"/>
  <c r="Y255" i="8"/>
  <c r="U255" i="8"/>
  <c r="AG254" i="8"/>
  <c r="AC254" i="8"/>
  <c r="Y254" i="8"/>
  <c r="U254" i="8"/>
  <c r="AG253" i="8"/>
  <c r="AC253" i="8"/>
  <c r="Y253" i="8"/>
  <c r="U253" i="8"/>
  <c r="AG252" i="8"/>
  <c r="AC252" i="8"/>
  <c r="Y252" i="8"/>
  <c r="U252" i="8"/>
  <c r="AG251" i="8"/>
  <c r="AC251" i="8"/>
  <c r="Y251" i="8"/>
  <c r="U251" i="8"/>
  <c r="AG250" i="8"/>
  <c r="AC250" i="8"/>
  <c r="Y250" i="8"/>
  <c r="U250" i="8"/>
  <c r="AG249" i="8"/>
  <c r="AC249" i="8"/>
  <c r="Y249" i="8"/>
  <c r="U249" i="8"/>
  <c r="AG248" i="8"/>
  <c r="AC248" i="8"/>
  <c r="Y248" i="8"/>
  <c r="U248" i="8"/>
  <c r="AG247" i="8"/>
  <c r="AC247" i="8"/>
  <c r="Y247" i="8"/>
  <c r="U247" i="8"/>
  <c r="AG246" i="8"/>
  <c r="AC246" i="8"/>
  <c r="Y246" i="8"/>
  <c r="U246" i="8"/>
  <c r="AG245" i="8"/>
  <c r="AC245" i="8"/>
  <c r="Y245" i="8"/>
  <c r="U245" i="8"/>
  <c r="AG244" i="8"/>
  <c r="AC244" i="8"/>
  <c r="Y244" i="8"/>
  <c r="U244" i="8"/>
  <c r="AG243" i="8"/>
  <c r="AC243" i="8"/>
  <c r="Y243" i="8"/>
  <c r="U243" i="8"/>
  <c r="AG242" i="8"/>
  <c r="AC242" i="8"/>
  <c r="Y242" i="8"/>
  <c r="U242" i="8"/>
  <c r="AG237" i="8"/>
  <c r="AC237" i="8"/>
  <c r="Y237" i="8"/>
  <c r="U237" i="8"/>
  <c r="AG236" i="8"/>
  <c r="AC236" i="8"/>
  <c r="Y236" i="8"/>
  <c r="U236" i="8"/>
  <c r="AG235" i="8"/>
  <c r="AC235" i="8"/>
  <c r="Y235" i="8"/>
  <c r="U235" i="8"/>
  <c r="AG234" i="8"/>
  <c r="AC234" i="8"/>
  <c r="Y234" i="8"/>
  <c r="U234" i="8"/>
  <c r="AG233" i="8"/>
  <c r="AC233" i="8"/>
  <c r="Y233" i="8"/>
  <c r="U233" i="8"/>
  <c r="AG232" i="8"/>
  <c r="AC232" i="8"/>
  <c r="Y232" i="8"/>
  <c r="U232" i="8"/>
  <c r="AG231" i="8"/>
  <c r="AC231" i="8"/>
  <c r="Y231" i="8"/>
  <c r="U231" i="8"/>
  <c r="AG230" i="8"/>
  <c r="AC230" i="8"/>
  <c r="Y230" i="8"/>
  <c r="U230" i="8"/>
  <c r="AG229" i="8"/>
  <c r="AC229" i="8"/>
  <c r="Y229" i="8"/>
  <c r="U229" i="8"/>
  <c r="AG228" i="8"/>
  <c r="AC228" i="8"/>
  <c r="Y228" i="8"/>
  <c r="U228" i="8"/>
  <c r="AG227" i="8"/>
  <c r="AC227" i="8"/>
  <c r="Y227" i="8"/>
  <c r="U227" i="8"/>
  <c r="AG226" i="8"/>
  <c r="AC226" i="8"/>
  <c r="Y226" i="8"/>
  <c r="U226" i="8"/>
  <c r="AG225" i="8"/>
  <c r="AC225" i="8"/>
  <c r="Y225" i="8"/>
  <c r="U225" i="8"/>
  <c r="AG224" i="8"/>
  <c r="AC224" i="8"/>
  <c r="Y224" i="8"/>
  <c r="U224" i="8"/>
  <c r="AG223" i="8"/>
  <c r="AC223" i="8"/>
  <c r="Y223" i="8"/>
  <c r="U223" i="8"/>
  <c r="AG222" i="8"/>
  <c r="AC222" i="8"/>
  <c r="Y222" i="8"/>
  <c r="U222" i="8"/>
  <c r="AG221" i="8"/>
  <c r="AC221" i="8"/>
  <c r="Y221" i="8"/>
  <c r="U221" i="8"/>
  <c r="AG220" i="8"/>
  <c r="AC220" i="8"/>
  <c r="Y220" i="8"/>
  <c r="U220" i="8"/>
  <c r="AG219" i="8"/>
  <c r="AC219" i="8"/>
  <c r="Y219" i="8"/>
  <c r="U219" i="8"/>
  <c r="AG218" i="8"/>
  <c r="AC218" i="8"/>
  <c r="Y218" i="8"/>
  <c r="U218" i="8"/>
  <c r="AG217" i="8"/>
  <c r="AC217" i="8"/>
  <c r="Y217" i="8"/>
  <c r="U217" i="8"/>
  <c r="AG216" i="8"/>
  <c r="AC216" i="8"/>
  <c r="Y216" i="8"/>
  <c r="U216" i="8"/>
  <c r="AG215" i="8"/>
  <c r="AC215" i="8"/>
  <c r="Y215" i="8"/>
  <c r="U215" i="8"/>
  <c r="AG214" i="8"/>
  <c r="AC214" i="8"/>
  <c r="Y214" i="8"/>
  <c r="U214" i="8"/>
  <c r="AG213" i="8"/>
  <c r="AC213" i="8"/>
  <c r="Y213" i="8"/>
  <c r="U213" i="8"/>
  <c r="AG212" i="8"/>
  <c r="AC212" i="8"/>
  <c r="Y212" i="8"/>
  <c r="U212" i="8"/>
  <c r="AG211" i="8"/>
  <c r="AC211" i="8"/>
  <c r="Y211" i="8"/>
  <c r="U211" i="8"/>
  <c r="AG210" i="8"/>
  <c r="AC210" i="8"/>
  <c r="Y210" i="8"/>
  <c r="U210" i="8"/>
  <c r="AG209" i="8"/>
  <c r="AC209" i="8"/>
  <c r="Y209" i="8"/>
  <c r="U209" i="8"/>
  <c r="AG208" i="8"/>
  <c r="AC208" i="8"/>
  <c r="Y208" i="8"/>
  <c r="U208" i="8"/>
  <c r="AG207" i="8"/>
  <c r="AC207" i="8"/>
  <c r="Y207" i="8"/>
  <c r="U207" i="8"/>
  <c r="AG206" i="8"/>
  <c r="AC206" i="8"/>
  <c r="Y206" i="8"/>
  <c r="U206" i="8"/>
  <c r="K98" i="8"/>
  <c r="W27" i="8"/>
  <c r="AG31" i="8"/>
  <c r="AC31" i="8"/>
  <c r="Y31" i="8"/>
  <c r="U31" i="8"/>
  <c r="AG30" i="8"/>
  <c r="AC30" i="8"/>
  <c r="Y30" i="8"/>
  <c r="U30" i="8"/>
  <c r="K27" i="8"/>
  <c r="AG38" i="8"/>
  <c r="AC38" i="8"/>
  <c r="Y38" i="8"/>
  <c r="U38" i="8"/>
  <c r="AG37" i="8"/>
  <c r="AC37" i="8"/>
  <c r="Y37" i="8"/>
  <c r="U37" i="8"/>
  <c r="AG36" i="8"/>
  <c r="AC36" i="8"/>
  <c r="Y36" i="8"/>
  <c r="U36" i="8"/>
  <c r="AG35" i="8"/>
  <c r="AC35" i="8"/>
  <c r="Y35" i="8"/>
  <c r="U35" i="8"/>
  <c r="AG34" i="8"/>
  <c r="AC34" i="8"/>
  <c r="Y34" i="8"/>
  <c r="U34" i="8"/>
  <c r="AG33" i="8"/>
  <c r="AC33" i="8"/>
  <c r="Y33" i="8"/>
  <c r="U33" i="8"/>
  <c r="AG32" i="8"/>
  <c r="AC32" i="8"/>
  <c r="Y32" i="8"/>
  <c r="U32" i="8"/>
  <c r="AG25" i="8"/>
  <c r="AC25" i="8"/>
  <c r="Y25" i="8"/>
  <c r="U25" i="8"/>
  <c r="AG24" i="8"/>
  <c r="AC24" i="8"/>
  <c r="Y24" i="8"/>
  <c r="U24" i="8"/>
  <c r="AG23" i="8"/>
  <c r="AC23" i="8"/>
  <c r="Y23" i="8"/>
  <c r="U23" i="8"/>
  <c r="AG22" i="8"/>
  <c r="AC22" i="8"/>
  <c r="Y22" i="8"/>
  <c r="U22" i="8"/>
  <c r="AG21" i="8"/>
  <c r="AC21" i="8"/>
  <c r="Y21" i="8"/>
  <c r="U21" i="8"/>
  <c r="AG20" i="8"/>
  <c r="AC20" i="8"/>
  <c r="Y20" i="8"/>
  <c r="U20" i="8"/>
  <c r="AG19" i="8"/>
  <c r="AC19" i="8"/>
  <c r="Y19" i="8"/>
  <c r="U19" i="8"/>
  <c r="AF16" i="8"/>
  <c r="AE16" i="8"/>
  <c r="AD16" i="8"/>
  <c r="AB16" i="8"/>
  <c r="AA16" i="8"/>
  <c r="Z16" i="8"/>
  <c r="X16" i="8"/>
  <c r="W16" i="8"/>
  <c r="V16" i="8"/>
  <c r="K16" i="8"/>
  <c r="AG15" i="8"/>
  <c r="AC15" i="8"/>
  <c r="Y15" i="8"/>
  <c r="U15" i="8"/>
  <c r="AG14" i="8"/>
  <c r="AC14" i="8"/>
  <c r="Y14" i="8"/>
  <c r="U14" i="8"/>
  <c r="AG13" i="8"/>
  <c r="AC13" i="8"/>
  <c r="Y13" i="8"/>
  <c r="U13" i="8"/>
  <c r="AG12" i="8"/>
  <c r="AC12" i="8"/>
  <c r="Y12" i="8"/>
  <c r="U12" i="8"/>
  <c r="AG11" i="8"/>
  <c r="AC11" i="8"/>
  <c r="Y11" i="8"/>
  <c r="U11" i="8"/>
  <c r="P89" i="28"/>
  <c r="L88" i="28"/>
  <c r="L89" i="28"/>
  <c r="M88" i="28"/>
  <c r="N88" i="28"/>
  <c r="O88" i="28"/>
  <c r="P88" i="28"/>
  <c r="Q88" i="28"/>
  <c r="Q89" i="28"/>
  <c r="R88" i="28"/>
  <c r="S88" i="28"/>
  <c r="T88" i="28"/>
  <c r="V88" i="28"/>
  <c r="W88" i="28"/>
  <c r="X88" i="28"/>
  <c r="Z88" i="28"/>
  <c r="AA88" i="28"/>
  <c r="AB88" i="28"/>
  <c r="AD88" i="28"/>
  <c r="AE88" i="28"/>
  <c r="AF88" i="28"/>
  <c r="T57" i="42"/>
  <c r="K47" i="42"/>
  <c r="S74" i="36"/>
  <c r="T74" i="42"/>
  <c r="T78" i="42"/>
  <c r="AG77" i="38"/>
  <c r="AF77" i="38"/>
  <c r="AE77" i="38"/>
  <c r="AD77" i="38"/>
  <c r="AC77" i="38"/>
  <c r="AB77" i="38"/>
  <c r="AA77" i="38"/>
  <c r="Z77" i="38"/>
  <c r="X77" i="38"/>
  <c r="W77" i="38"/>
  <c r="V77" i="38"/>
  <c r="U77" i="38"/>
  <c r="T77" i="38"/>
  <c r="S77" i="38"/>
  <c r="R77" i="38"/>
  <c r="K77" i="38"/>
  <c r="AF79" i="36"/>
  <c r="AE79" i="36"/>
  <c r="AD79" i="36"/>
  <c r="AB79" i="36"/>
  <c r="AA79" i="36"/>
  <c r="Z79" i="36"/>
  <c r="X79" i="36"/>
  <c r="W79" i="36"/>
  <c r="V79" i="36"/>
  <c r="T79" i="36"/>
  <c r="S79" i="36"/>
  <c r="R79" i="36"/>
  <c r="AG75" i="40"/>
  <c r="AF75" i="40"/>
  <c r="AE75" i="40"/>
  <c r="AD75" i="40"/>
  <c r="AC75" i="40"/>
  <c r="AB75" i="40"/>
  <c r="AA75" i="40"/>
  <c r="Z75" i="40"/>
  <c r="X75" i="40"/>
  <c r="W75" i="40"/>
  <c r="V75" i="40"/>
  <c r="T75" i="40"/>
  <c r="S75" i="40"/>
  <c r="R75" i="40"/>
  <c r="K75" i="40"/>
  <c r="S74" i="42"/>
  <c r="S78" i="42"/>
  <c r="AF78" i="42"/>
  <c r="AE78" i="42"/>
  <c r="AD78" i="42"/>
  <c r="AB78" i="42"/>
  <c r="AA78" i="42"/>
  <c r="Z78" i="42"/>
  <c r="X78" i="42"/>
  <c r="W78" i="42"/>
  <c r="V78" i="42"/>
  <c r="R78" i="42"/>
  <c r="K78" i="42"/>
  <c r="AG76" i="42"/>
  <c r="AC76" i="42"/>
  <c r="Y76" i="42"/>
  <c r="U76" i="42"/>
  <c r="AH76" i="42"/>
  <c r="AG75" i="42"/>
  <c r="AC75" i="42"/>
  <c r="Y75" i="42"/>
  <c r="U75" i="42"/>
  <c r="AG74" i="42"/>
  <c r="AC74" i="42"/>
  <c r="Y74" i="42"/>
  <c r="AG75" i="38"/>
  <c r="AC75" i="38"/>
  <c r="Y75" i="38"/>
  <c r="U75" i="38"/>
  <c r="AH75" i="38"/>
  <c r="AG74" i="38"/>
  <c r="AC74" i="38"/>
  <c r="U74" i="38"/>
  <c r="K79" i="36"/>
  <c r="AG77" i="36"/>
  <c r="AC77" i="36"/>
  <c r="Y77" i="36"/>
  <c r="U77" i="36"/>
  <c r="AG76" i="36"/>
  <c r="AC76" i="36"/>
  <c r="Y76" i="36"/>
  <c r="U76" i="36"/>
  <c r="AH76" i="36"/>
  <c r="AG74" i="36"/>
  <c r="AC74" i="36"/>
  <c r="Y74" i="36"/>
  <c r="U74" i="36"/>
  <c r="C24" i="35"/>
  <c r="B24" i="35"/>
  <c r="K160" i="32"/>
  <c r="AG158" i="32"/>
  <c r="AC158" i="32"/>
  <c r="Y158" i="32"/>
  <c r="U158" i="32"/>
  <c r="AG131" i="32"/>
  <c r="AC131" i="32"/>
  <c r="Y131" i="32"/>
  <c r="U131" i="32"/>
  <c r="AG130" i="32"/>
  <c r="AC130" i="32"/>
  <c r="Y130" i="32"/>
  <c r="U130" i="32"/>
  <c r="AG114" i="32"/>
  <c r="AC114" i="32"/>
  <c r="Y114" i="32"/>
  <c r="U114" i="32"/>
  <c r="AG113" i="32"/>
  <c r="AC113" i="32"/>
  <c r="Y113" i="32"/>
  <c r="U113" i="32"/>
  <c r="AG108" i="32"/>
  <c r="AC108" i="32"/>
  <c r="Y108" i="32"/>
  <c r="U108" i="32"/>
  <c r="AG78" i="32"/>
  <c r="AC78" i="32"/>
  <c r="Y78" i="32"/>
  <c r="U78" i="32"/>
  <c r="AG45" i="32"/>
  <c r="AC45" i="32"/>
  <c r="Y45" i="32"/>
  <c r="U45" i="32"/>
  <c r="AG44" i="32"/>
  <c r="AC44" i="32"/>
  <c r="Y44" i="32"/>
  <c r="U44" i="32"/>
  <c r="AG39" i="32"/>
  <c r="AC39" i="32"/>
  <c r="Y39" i="32"/>
  <c r="U39" i="32"/>
  <c r="AG23" i="32"/>
  <c r="AC23" i="32"/>
  <c r="Y23" i="32"/>
  <c r="U23" i="32"/>
  <c r="AG11" i="32"/>
  <c r="AC11" i="32"/>
  <c r="Y11" i="32"/>
  <c r="U11" i="32"/>
  <c r="AG10" i="32"/>
  <c r="AC10" i="32"/>
  <c r="Y10" i="32"/>
  <c r="U10" i="32"/>
  <c r="AG190" i="32"/>
  <c r="AC190" i="32"/>
  <c r="Y190" i="32"/>
  <c r="U190" i="32"/>
  <c r="AG220" i="32"/>
  <c r="AC220" i="32"/>
  <c r="Y220" i="32"/>
  <c r="U220" i="32"/>
  <c r="AG195" i="32"/>
  <c r="AC195" i="32"/>
  <c r="Y195" i="32"/>
  <c r="U195" i="32"/>
  <c r="U224" i="32"/>
  <c r="V228" i="32"/>
  <c r="W228" i="32"/>
  <c r="X228" i="32"/>
  <c r="Z228" i="32"/>
  <c r="AA228" i="32"/>
  <c r="AB228" i="32"/>
  <c r="AD228" i="32"/>
  <c r="AE228" i="32"/>
  <c r="AF228" i="32"/>
  <c r="S228" i="32"/>
  <c r="R228" i="32"/>
  <c r="T225" i="32"/>
  <c r="T228" i="32"/>
  <c r="AG226" i="32"/>
  <c r="AC226" i="32"/>
  <c r="Y226" i="32"/>
  <c r="U226" i="32"/>
  <c r="AG225" i="32"/>
  <c r="AC225" i="32"/>
  <c r="Y225" i="32"/>
  <c r="AG83" i="28"/>
  <c r="AC83" i="28"/>
  <c r="Y83" i="28"/>
  <c r="U83" i="28"/>
  <c r="AG82" i="28"/>
  <c r="AC82" i="28"/>
  <c r="Y82" i="28"/>
  <c r="U82" i="28"/>
  <c r="AG81" i="28"/>
  <c r="AC81" i="28"/>
  <c r="Y81" i="28"/>
  <c r="U81" i="28"/>
  <c r="AG80" i="28"/>
  <c r="AC80" i="28"/>
  <c r="Y80" i="28"/>
  <c r="U80" i="28"/>
  <c r="AH80" i="28"/>
  <c r="AG79" i="28"/>
  <c r="AC79" i="28"/>
  <c r="Y79" i="28"/>
  <c r="U79" i="28"/>
  <c r="AG78" i="28"/>
  <c r="AC78" i="28"/>
  <c r="Y78" i="28"/>
  <c r="U78" i="28"/>
  <c r="AG77" i="28"/>
  <c r="AC77" i="28"/>
  <c r="Y77" i="28"/>
  <c r="U77" i="28"/>
  <c r="AG76" i="28"/>
  <c r="AC76" i="28"/>
  <c r="Y76" i="28"/>
  <c r="U76" i="28"/>
  <c r="AH76" i="28"/>
  <c r="AG75" i="28"/>
  <c r="AC75" i="28"/>
  <c r="Y75" i="28"/>
  <c r="U75" i="28"/>
  <c r="AG74" i="28"/>
  <c r="AC74" i="28"/>
  <c r="Y74" i="28"/>
  <c r="U74" i="28"/>
  <c r="AH74" i="28"/>
  <c r="C23" i="11"/>
  <c r="B23" i="11"/>
  <c r="B24" i="11"/>
  <c r="AG321" i="8"/>
  <c r="AC321" i="8"/>
  <c r="Y321" i="8"/>
  <c r="U321" i="8"/>
  <c r="AG320" i="8"/>
  <c r="AC320" i="8"/>
  <c r="Y320" i="8"/>
  <c r="U320" i="8"/>
  <c r="AG319" i="8"/>
  <c r="AC319" i="8"/>
  <c r="Y319" i="8"/>
  <c r="U319" i="8"/>
  <c r="AG314" i="8"/>
  <c r="AC314" i="8"/>
  <c r="Y314" i="8"/>
  <c r="U314" i="8"/>
  <c r="AG313" i="8"/>
  <c r="AC313" i="8"/>
  <c r="Y313" i="8"/>
  <c r="U313" i="8"/>
  <c r="AG312" i="8"/>
  <c r="AC312" i="8"/>
  <c r="Y312" i="8"/>
  <c r="U312" i="8"/>
  <c r="AG311" i="8"/>
  <c r="AC311" i="8"/>
  <c r="Y311" i="8"/>
  <c r="U311" i="8"/>
  <c r="AG310" i="8"/>
  <c r="AC310" i="8"/>
  <c r="Y310" i="8"/>
  <c r="U310" i="8"/>
  <c r="AG309" i="8"/>
  <c r="AC309" i="8"/>
  <c r="Y309" i="8"/>
  <c r="U309" i="8"/>
  <c r="AG308" i="8"/>
  <c r="AC308" i="8"/>
  <c r="Y308" i="8"/>
  <c r="U308" i="8"/>
  <c r="AG307" i="8"/>
  <c r="AC307" i="8"/>
  <c r="Y307" i="8"/>
  <c r="U307" i="8"/>
  <c r="AG306" i="8"/>
  <c r="AC306" i="8"/>
  <c r="Y306" i="8"/>
  <c r="U306" i="8"/>
  <c r="AG305" i="8"/>
  <c r="AC305" i="8"/>
  <c r="Y305" i="8"/>
  <c r="U305" i="8"/>
  <c r="AG304" i="8"/>
  <c r="AC304" i="8"/>
  <c r="Y304" i="8"/>
  <c r="U304" i="8"/>
  <c r="AG303" i="8"/>
  <c r="AC303" i="8"/>
  <c r="Y303" i="8"/>
  <c r="U303" i="8"/>
  <c r="AG298" i="8"/>
  <c r="AC298" i="8"/>
  <c r="Y298" i="8"/>
  <c r="U298" i="8"/>
  <c r="AG297" i="8"/>
  <c r="AC297" i="8"/>
  <c r="Y297" i="8"/>
  <c r="U297" i="8"/>
  <c r="AG296" i="8"/>
  <c r="AC296" i="8"/>
  <c r="Y296" i="8"/>
  <c r="U296" i="8"/>
  <c r="AG295" i="8"/>
  <c r="AC295" i="8"/>
  <c r="Y295" i="8"/>
  <c r="U295" i="8"/>
  <c r="AG294" i="8"/>
  <c r="AC294" i="8"/>
  <c r="Y294" i="8"/>
  <c r="U294" i="8"/>
  <c r="AG293" i="8"/>
  <c r="AC293" i="8"/>
  <c r="Y293" i="8"/>
  <c r="U293" i="8"/>
  <c r="AG292" i="8"/>
  <c r="AC292" i="8"/>
  <c r="Y292" i="8"/>
  <c r="U292" i="8"/>
  <c r="AG291" i="8"/>
  <c r="AC291" i="8"/>
  <c r="Y291" i="8"/>
  <c r="U291" i="8"/>
  <c r="AG290" i="8"/>
  <c r="AC290" i="8"/>
  <c r="Y290" i="8"/>
  <c r="U290" i="8"/>
  <c r="AG201" i="8"/>
  <c r="AC201" i="8"/>
  <c r="Y201" i="8"/>
  <c r="U201" i="8"/>
  <c r="AG200" i="8"/>
  <c r="AC200" i="8"/>
  <c r="Y200" i="8"/>
  <c r="U200" i="8"/>
  <c r="AG199" i="8"/>
  <c r="AC199" i="8"/>
  <c r="Y199" i="8"/>
  <c r="U199" i="8"/>
  <c r="AG198" i="8"/>
  <c r="AC198" i="8"/>
  <c r="Y198" i="8"/>
  <c r="U198" i="8"/>
  <c r="AG197" i="8"/>
  <c r="AC197" i="8"/>
  <c r="Y197" i="8"/>
  <c r="U197" i="8"/>
  <c r="AG196" i="8"/>
  <c r="AC196" i="8"/>
  <c r="Y196" i="8"/>
  <c r="U196" i="8"/>
  <c r="AG195" i="8"/>
  <c r="AC195" i="8"/>
  <c r="Y195" i="8"/>
  <c r="U195" i="8"/>
  <c r="AG194" i="8"/>
  <c r="AC194" i="8"/>
  <c r="Y194" i="8"/>
  <c r="U194" i="8"/>
  <c r="AG193" i="8"/>
  <c r="AC193" i="8"/>
  <c r="Y193" i="8"/>
  <c r="U193" i="8"/>
  <c r="AG192" i="8"/>
  <c r="AC192" i="8"/>
  <c r="Y192" i="8"/>
  <c r="U192" i="8"/>
  <c r="AG191" i="8"/>
  <c r="AC191" i="8"/>
  <c r="Y191" i="8"/>
  <c r="U191" i="8"/>
  <c r="AG190" i="8"/>
  <c r="AC190" i="8"/>
  <c r="Y190" i="8"/>
  <c r="U190" i="8"/>
  <c r="AG189" i="8"/>
  <c r="AC189" i="8"/>
  <c r="Y189" i="8"/>
  <c r="U189" i="8"/>
  <c r="AG188" i="8"/>
  <c r="AC188" i="8"/>
  <c r="Y188" i="8"/>
  <c r="U188" i="8"/>
  <c r="AG187" i="8"/>
  <c r="AC187" i="8"/>
  <c r="Y187" i="8"/>
  <c r="U187" i="8"/>
  <c r="AG186" i="8"/>
  <c r="AC186" i="8"/>
  <c r="Y186" i="8"/>
  <c r="U186" i="8"/>
  <c r="AG185" i="8"/>
  <c r="AC185" i="8"/>
  <c r="Y185" i="8"/>
  <c r="U185" i="8"/>
  <c r="AG184" i="8"/>
  <c r="AC184" i="8"/>
  <c r="Y184" i="8"/>
  <c r="U184" i="8"/>
  <c r="AG183" i="8"/>
  <c r="AC183" i="8"/>
  <c r="Y183" i="8"/>
  <c r="U183" i="8"/>
  <c r="AG182" i="8"/>
  <c r="AC182" i="8"/>
  <c r="Y182" i="8"/>
  <c r="U182" i="8"/>
  <c r="AG181" i="8"/>
  <c r="AC181" i="8"/>
  <c r="Y181" i="8"/>
  <c r="U181" i="8"/>
  <c r="AG180" i="8"/>
  <c r="AC180" i="8"/>
  <c r="Y180" i="8"/>
  <c r="U180" i="8"/>
  <c r="AG179" i="8"/>
  <c r="AC179" i="8"/>
  <c r="Y179" i="8"/>
  <c r="U179" i="8"/>
  <c r="AG178" i="8"/>
  <c r="AC178" i="8"/>
  <c r="Y178" i="8"/>
  <c r="U178" i="8"/>
  <c r="AG177" i="8"/>
  <c r="AC177" i="8"/>
  <c r="Y177" i="8"/>
  <c r="U177" i="8"/>
  <c r="AG176" i="8"/>
  <c r="AC176" i="8"/>
  <c r="Y176" i="8"/>
  <c r="U176" i="8"/>
  <c r="AG175" i="8"/>
  <c r="AC175" i="8"/>
  <c r="Y175" i="8"/>
  <c r="U175" i="8"/>
  <c r="AG174" i="8"/>
  <c r="AC174" i="8"/>
  <c r="Y174" i="8"/>
  <c r="U174" i="8"/>
  <c r="AG173" i="8"/>
  <c r="AC173" i="8"/>
  <c r="Y173" i="8"/>
  <c r="U173" i="8"/>
  <c r="AG172" i="8"/>
  <c r="AC172" i="8"/>
  <c r="Y172" i="8"/>
  <c r="U172" i="8"/>
  <c r="AG171" i="8"/>
  <c r="AC171" i="8"/>
  <c r="Y171" i="8"/>
  <c r="U171" i="8"/>
  <c r="AG170" i="8"/>
  <c r="AC170" i="8"/>
  <c r="Y170" i="8"/>
  <c r="U170" i="8"/>
  <c r="AG165" i="8"/>
  <c r="AC165" i="8"/>
  <c r="Y165" i="8"/>
  <c r="U165" i="8"/>
  <c r="AG164" i="8"/>
  <c r="AC164" i="8"/>
  <c r="Y164" i="8"/>
  <c r="U164" i="8"/>
  <c r="AG163" i="8"/>
  <c r="AC163" i="8"/>
  <c r="Y163" i="8"/>
  <c r="U163" i="8"/>
  <c r="AG162" i="8"/>
  <c r="AC162" i="8"/>
  <c r="Y162" i="8"/>
  <c r="U162" i="8"/>
  <c r="AG161" i="8"/>
  <c r="AC161" i="8"/>
  <c r="Y161" i="8"/>
  <c r="U161" i="8"/>
  <c r="AG160" i="8"/>
  <c r="AC160" i="8"/>
  <c r="Y160" i="8"/>
  <c r="U160" i="8"/>
  <c r="AG159" i="8"/>
  <c r="AC159" i="8"/>
  <c r="Y159" i="8"/>
  <c r="U159" i="8"/>
  <c r="AG158" i="8"/>
  <c r="AC158" i="8"/>
  <c r="Y158" i="8"/>
  <c r="U158" i="8"/>
  <c r="AG157" i="8"/>
  <c r="AC157" i="8"/>
  <c r="Y157" i="8"/>
  <c r="U157" i="8"/>
  <c r="AG156" i="8"/>
  <c r="AC156" i="8"/>
  <c r="Y156" i="8"/>
  <c r="U156" i="8"/>
  <c r="AG155" i="8"/>
  <c r="AC155" i="8"/>
  <c r="Y155" i="8"/>
  <c r="U155" i="8"/>
  <c r="AG154" i="8"/>
  <c r="AC154" i="8"/>
  <c r="Y154" i="8"/>
  <c r="U154" i="8"/>
  <c r="AG153" i="8"/>
  <c r="AC153" i="8"/>
  <c r="Y153" i="8"/>
  <c r="U153" i="8"/>
  <c r="AG152" i="8"/>
  <c r="AC152" i="8"/>
  <c r="Y152" i="8"/>
  <c r="U152" i="8"/>
  <c r="AG151" i="8"/>
  <c r="AC151" i="8"/>
  <c r="Y151" i="8"/>
  <c r="U151" i="8"/>
  <c r="AG150" i="8"/>
  <c r="AC150" i="8"/>
  <c r="Y150" i="8"/>
  <c r="U150" i="8"/>
  <c r="AG149" i="8"/>
  <c r="AC149" i="8"/>
  <c r="Y149" i="8"/>
  <c r="U149" i="8"/>
  <c r="AG148" i="8"/>
  <c r="AC148" i="8"/>
  <c r="Y148" i="8"/>
  <c r="U148" i="8"/>
  <c r="AG147" i="8"/>
  <c r="AC147" i="8"/>
  <c r="Y147" i="8"/>
  <c r="U147" i="8"/>
  <c r="AG146" i="8"/>
  <c r="AC146" i="8"/>
  <c r="Y146" i="8"/>
  <c r="U146" i="8"/>
  <c r="AG145" i="8"/>
  <c r="AC145" i="8"/>
  <c r="Y145" i="8"/>
  <c r="U145" i="8"/>
  <c r="AG144" i="8"/>
  <c r="AC144" i="8"/>
  <c r="Y144" i="8"/>
  <c r="U144" i="8"/>
  <c r="AG143" i="8"/>
  <c r="AC143" i="8"/>
  <c r="Y143" i="8"/>
  <c r="U143" i="8"/>
  <c r="AG142" i="8"/>
  <c r="AC142" i="8"/>
  <c r="Y142" i="8"/>
  <c r="U142" i="8"/>
  <c r="AG141" i="8"/>
  <c r="AC141" i="8"/>
  <c r="Y141" i="8"/>
  <c r="U141" i="8"/>
  <c r="AG140" i="8"/>
  <c r="AC140" i="8"/>
  <c r="Y140" i="8"/>
  <c r="U140" i="8"/>
  <c r="AG139" i="8"/>
  <c r="AC139" i="8"/>
  <c r="Y139" i="8"/>
  <c r="U139" i="8"/>
  <c r="AG138" i="8"/>
  <c r="AC138" i="8"/>
  <c r="Y138" i="8"/>
  <c r="U138" i="8"/>
  <c r="AG137" i="8"/>
  <c r="AC137" i="8"/>
  <c r="Y137" i="8"/>
  <c r="U137" i="8"/>
  <c r="AG132" i="8"/>
  <c r="AC132" i="8"/>
  <c r="Y132" i="8"/>
  <c r="U132" i="8"/>
  <c r="AG131" i="8"/>
  <c r="AC131" i="8"/>
  <c r="Y131" i="8"/>
  <c r="U131" i="8"/>
  <c r="AG130" i="8"/>
  <c r="AC130" i="8"/>
  <c r="Y130" i="8"/>
  <c r="U130" i="8"/>
  <c r="AG129" i="8"/>
  <c r="AC129" i="8"/>
  <c r="Y129" i="8"/>
  <c r="U129" i="8"/>
  <c r="AG128" i="8"/>
  <c r="AC128" i="8"/>
  <c r="Y128" i="8"/>
  <c r="U128" i="8"/>
  <c r="AG127" i="8"/>
  <c r="AC127" i="8"/>
  <c r="Y127" i="8"/>
  <c r="U127" i="8"/>
  <c r="AG126" i="8"/>
  <c r="AC126" i="8"/>
  <c r="Y126" i="8"/>
  <c r="U126" i="8"/>
  <c r="AG125" i="8"/>
  <c r="AC125" i="8"/>
  <c r="Y125" i="8"/>
  <c r="U125" i="8"/>
  <c r="AG124" i="8"/>
  <c r="AC124" i="8"/>
  <c r="Y124" i="8"/>
  <c r="U124" i="8"/>
  <c r="AG123" i="8"/>
  <c r="AC123" i="8"/>
  <c r="Y123" i="8"/>
  <c r="U123" i="8"/>
  <c r="AG122" i="8"/>
  <c r="AC122" i="8"/>
  <c r="Y122" i="8"/>
  <c r="U122" i="8"/>
  <c r="AG121" i="8"/>
  <c r="AC121" i="8"/>
  <c r="Y121" i="8"/>
  <c r="U121" i="8"/>
  <c r="AG120" i="8"/>
  <c r="AC120" i="8"/>
  <c r="Y120" i="8"/>
  <c r="U120" i="8"/>
  <c r="AG119" i="8"/>
  <c r="AC119" i="8"/>
  <c r="Y119" i="8"/>
  <c r="U119" i="8"/>
  <c r="AG118" i="8"/>
  <c r="AC118" i="8"/>
  <c r="Y118" i="8"/>
  <c r="U118" i="8"/>
  <c r="AG117" i="8"/>
  <c r="AC117" i="8"/>
  <c r="Y117" i="8"/>
  <c r="U117" i="8"/>
  <c r="AG116" i="8"/>
  <c r="AC116" i="8"/>
  <c r="Y116" i="8"/>
  <c r="U116" i="8"/>
  <c r="AG115" i="8"/>
  <c r="AC115" i="8"/>
  <c r="Y115" i="8"/>
  <c r="U115" i="8"/>
  <c r="AG114" i="8"/>
  <c r="AC114" i="8"/>
  <c r="Y114" i="8"/>
  <c r="U114" i="8"/>
  <c r="AG113" i="8"/>
  <c r="AC113" i="8"/>
  <c r="Y113" i="8"/>
  <c r="U113" i="8"/>
  <c r="AG112" i="8"/>
  <c r="AC112" i="8"/>
  <c r="Y112" i="8"/>
  <c r="U112" i="8"/>
  <c r="AG111" i="8"/>
  <c r="AC111" i="8"/>
  <c r="Y111" i="8"/>
  <c r="U111" i="8"/>
  <c r="AG110" i="8"/>
  <c r="AC110" i="8"/>
  <c r="Y110" i="8"/>
  <c r="U110" i="8"/>
  <c r="AG109" i="8"/>
  <c r="AC109" i="8"/>
  <c r="Y109" i="8"/>
  <c r="U109" i="8"/>
  <c r="AG108" i="8"/>
  <c r="AC108" i="8"/>
  <c r="Y108" i="8"/>
  <c r="U108" i="8"/>
  <c r="AG107" i="8"/>
  <c r="AC107" i="8"/>
  <c r="Y107" i="8"/>
  <c r="U107" i="8"/>
  <c r="AG106" i="8"/>
  <c r="AC106" i="8"/>
  <c r="Y106" i="8"/>
  <c r="U106" i="8"/>
  <c r="AG105" i="8"/>
  <c r="AC105" i="8"/>
  <c r="Y105" i="8"/>
  <c r="U105" i="8"/>
  <c r="AG104" i="8"/>
  <c r="AC104" i="8"/>
  <c r="Y104" i="8"/>
  <c r="U104" i="8"/>
  <c r="AG103" i="8"/>
  <c r="AC103" i="8"/>
  <c r="Y103" i="8"/>
  <c r="U103" i="8"/>
  <c r="AG102" i="8"/>
  <c r="AC102" i="8"/>
  <c r="Y102" i="8"/>
  <c r="U102" i="8"/>
  <c r="AG101" i="8"/>
  <c r="AC101" i="8"/>
  <c r="Y101" i="8"/>
  <c r="U101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AG79" i="8"/>
  <c r="AC79" i="8"/>
  <c r="Y79" i="8"/>
  <c r="U79" i="8"/>
  <c r="AG78" i="8"/>
  <c r="AC78" i="8"/>
  <c r="Y78" i="8"/>
  <c r="U78" i="8"/>
  <c r="AG77" i="8"/>
  <c r="AC77" i="8"/>
  <c r="Y77" i="8"/>
  <c r="U77" i="8"/>
  <c r="AG76" i="8"/>
  <c r="AC76" i="8"/>
  <c r="Y76" i="8"/>
  <c r="U76" i="8"/>
  <c r="AG75" i="8"/>
  <c r="AC75" i="8"/>
  <c r="Y75" i="8"/>
  <c r="U75" i="8"/>
  <c r="AG74" i="8"/>
  <c r="AC74" i="8"/>
  <c r="Y74" i="8"/>
  <c r="U74" i="8"/>
  <c r="AG73" i="8"/>
  <c r="AC73" i="8"/>
  <c r="Y73" i="8"/>
  <c r="U73" i="8"/>
  <c r="AG72" i="8"/>
  <c r="AC72" i="8"/>
  <c r="Y72" i="8"/>
  <c r="U72" i="8"/>
  <c r="AG71" i="8"/>
  <c r="AC71" i="8"/>
  <c r="Y71" i="8"/>
  <c r="U71" i="8"/>
  <c r="AG70" i="8"/>
  <c r="AC70" i="8"/>
  <c r="Y70" i="8"/>
  <c r="U70" i="8"/>
  <c r="AG69" i="8"/>
  <c r="AC69" i="8"/>
  <c r="Y69" i="8"/>
  <c r="U69" i="8"/>
  <c r="AG68" i="8"/>
  <c r="AC68" i="8"/>
  <c r="Y68" i="8"/>
  <c r="U68" i="8"/>
  <c r="AG67" i="8"/>
  <c r="AC67" i="8"/>
  <c r="Y67" i="8"/>
  <c r="U67" i="8"/>
  <c r="AG66" i="8"/>
  <c r="AC66" i="8"/>
  <c r="Y66" i="8"/>
  <c r="U66" i="8"/>
  <c r="AG65" i="8"/>
  <c r="AC65" i="8"/>
  <c r="Y65" i="8"/>
  <c r="U65" i="8"/>
  <c r="AG64" i="8"/>
  <c r="AC64" i="8"/>
  <c r="Y64" i="8"/>
  <c r="U64" i="8"/>
  <c r="AG63" i="8"/>
  <c r="AC63" i="8"/>
  <c r="Y63" i="8"/>
  <c r="U63" i="8"/>
  <c r="AG62" i="8"/>
  <c r="AC62" i="8"/>
  <c r="Y62" i="8"/>
  <c r="U62" i="8"/>
  <c r="AG61" i="8"/>
  <c r="AC61" i="8"/>
  <c r="Y61" i="8"/>
  <c r="U61" i="8"/>
  <c r="AG56" i="8"/>
  <c r="AC56" i="8"/>
  <c r="Y56" i="8"/>
  <c r="U56" i="8"/>
  <c r="AG55" i="8"/>
  <c r="AC55" i="8"/>
  <c r="Y55" i="8"/>
  <c r="U55" i="8"/>
  <c r="AG54" i="8"/>
  <c r="AC54" i="8"/>
  <c r="Y54" i="8"/>
  <c r="U54" i="8"/>
  <c r="AG53" i="8"/>
  <c r="AC53" i="8"/>
  <c r="Y53" i="8"/>
  <c r="U53" i="8"/>
  <c r="AG52" i="8"/>
  <c r="AC52" i="8"/>
  <c r="Y52" i="8"/>
  <c r="U52" i="8"/>
  <c r="AG51" i="8"/>
  <c r="AC51" i="8"/>
  <c r="Y51" i="8"/>
  <c r="U51" i="8"/>
  <c r="AG50" i="8"/>
  <c r="AC50" i="8"/>
  <c r="Y50" i="8"/>
  <c r="U50" i="8"/>
  <c r="AG49" i="8"/>
  <c r="AC49" i="8"/>
  <c r="Y49" i="8"/>
  <c r="U49" i="8"/>
  <c r="AG48" i="8"/>
  <c r="AC48" i="8"/>
  <c r="Y48" i="8"/>
  <c r="U48" i="8"/>
  <c r="AG47" i="8"/>
  <c r="AC47" i="8"/>
  <c r="Y47" i="8"/>
  <c r="U47" i="8"/>
  <c r="AG46" i="8"/>
  <c r="AC46" i="8"/>
  <c r="Y46" i="8"/>
  <c r="U46" i="8"/>
  <c r="AG45" i="8"/>
  <c r="AC45" i="8"/>
  <c r="Y45" i="8"/>
  <c r="U45" i="8"/>
  <c r="AG44" i="8"/>
  <c r="AC44" i="8"/>
  <c r="Y44" i="8"/>
  <c r="U44" i="8"/>
  <c r="AG43" i="8"/>
  <c r="AC43" i="8"/>
  <c r="Y43" i="8"/>
  <c r="U43" i="8"/>
  <c r="AH115" i="32"/>
  <c r="AI115" i="32"/>
  <c r="AH117" i="32"/>
  <c r="AI117" i="32"/>
  <c r="AH119" i="32"/>
  <c r="AH121" i="32"/>
  <c r="AH127" i="32"/>
  <c r="AI127" i="32"/>
  <c r="AH129" i="32"/>
  <c r="AI129" i="32"/>
  <c r="AH126" i="32"/>
  <c r="AI126" i="32"/>
  <c r="AH92" i="32"/>
  <c r="AI92" i="32"/>
  <c r="AH118" i="32"/>
  <c r="AH123" i="32"/>
  <c r="AI123" i="32"/>
  <c r="AH98" i="32"/>
  <c r="AI98" i="32"/>
  <c r="AH104" i="32"/>
  <c r="AI104" i="32"/>
  <c r="AH107" i="32"/>
  <c r="AI107" i="32"/>
  <c r="AH99" i="32"/>
  <c r="AI99" i="32"/>
  <c r="AH128" i="32"/>
  <c r="AI128" i="32"/>
  <c r="AH124" i="32"/>
  <c r="AI124" i="32"/>
  <c r="AH125" i="32"/>
  <c r="AI125" i="32"/>
  <c r="AH122" i="32"/>
  <c r="AI122" i="32"/>
  <c r="AH116" i="32"/>
  <c r="AI116" i="32"/>
  <c r="AH120" i="32"/>
  <c r="AI120" i="32"/>
  <c r="AI119" i="32"/>
  <c r="AI121" i="32"/>
  <c r="AI118" i="32"/>
  <c r="AH101" i="32"/>
  <c r="AI101" i="32"/>
  <c r="AH103" i="32"/>
  <c r="AI103" i="32"/>
  <c r="AH105" i="32"/>
  <c r="AI105" i="32"/>
  <c r="AH100" i="32"/>
  <c r="AI100" i="32"/>
  <c r="AH106" i="32"/>
  <c r="AI106" i="32"/>
  <c r="AH102" i="32"/>
  <c r="AI102" i="32"/>
  <c r="AH97" i="32"/>
  <c r="AI97" i="32"/>
  <c r="AH91" i="32"/>
  <c r="AI91" i="32"/>
  <c r="AH90" i="32"/>
  <c r="AI90" i="32"/>
  <c r="AH77" i="32"/>
  <c r="AI77" i="32"/>
  <c r="AH86" i="32"/>
  <c r="AI86" i="32"/>
  <c r="AH89" i="32"/>
  <c r="AI89" i="32"/>
  <c r="AH88" i="32"/>
  <c r="AI88" i="32"/>
  <c r="AH87" i="32"/>
  <c r="AI87" i="32"/>
  <c r="AH84" i="32"/>
  <c r="AI84" i="32"/>
  <c r="AH83" i="32"/>
  <c r="AI83" i="32"/>
  <c r="AH85" i="32"/>
  <c r="AI85" i="32"/>
  <c r="AH47" i="32"/>
  <c r="AI47" i="32"/>
  <c r="AH49" i="32"/>
  <c r="AI49" i="32"/>
  <c r="AH51" i="32"/>
  <c r="AI51" i="32"/>
  <c r="AH53" i="32"/>
  <c r="AI53" i="32"/>
  <c r="AH55" i="32"/>
  <c r="AI55" i="32"/>
  <c r="AH57" i="32"/>
  <c r="AI57" i="32"/>
  <c r="AH59" i="32"/>
  <c r="AI59" i="32"/>
  <c r="AH61" i="32"/>
  <c r="AI61" i="32"/>
  <c r="AH63" i="32"/>
  <c r="AI63" i="32"/>
  <c r="AH65" i="32"/>
  <c r="AI65" i="32"/>
  <c r="AH67" i="32"/>
  <c r="AI67" i="32"/>
  <c r="AH73" i="32"/>
  <c r="AI73" i="32"/>
  <c r="AH113" i="32"/>
  <c r="AI113" i="32"/>
  <c r="AH35" i="32"/>
  <c r="AI35" i="32"/>
  <c r="AH37" i="32"/>
  <c r="AI37" i="32"/>
  <c r="AH46" i="32"/>
  <c r="AI46" i="32"/>
  <c r="AH48" i="32"/>
  <c r="AI48" i="32"/>
  <c r="AH50" i="32"/>
  <c r="AI50" i="32"/>
  <c r="AH52" i="32"/>
  <c r="AH54" i="32"/>
  <c r="AI54" i="32"/>
  <c r="AH56" i="32"/>
  <c r="AI56" i="32"/>
  <c r="AH58" i="32"/>
  <c r="AI58" i="32"/>
  <c r="AH60" i="32"/>
  <c r="AI60" i="32"/>
  <c r="AH62" i="32"/>
  <c r="AI62" i="32"/>
  <c r="AH64" i="32"/>
  <c r="AI64" i="32"/>
  <c r="AH66" i="32"/>
  <c r="AI66" i="32"/>
  <c r="AH72" i="32"/>
  <c r="AI72" i="32"/>
  <c r="AH74" i="32"/>
  <c r="AI74" i="32"/>
  <c r="AH69" i="32"/>
  <c r="AI69" i="32"/>
  <c r="AH71" i="32"/>
  <c r="AI71" i="32"/>
  <c r="AH68" i="32"/>
  <c r="AI68" i="32"/>
  <c r="AH70" i="32"/>
  <c r="AI70" i="32"/>
  <c r="AH75" i="32"/>
  <c r="AI75" i="32"/>
  <c r="AH76" i="32"/>
  <c r="AI76" i="32"/>
  <c r="AI52" i="32"/>
  <c r="AH36" i="32"/>
  <c r="AI36" i="32"/>
  <c r="AH29" i="32"/>
  <c r="AI29" i="32"/>
  <c r="AH38" i="32"/>
  <c r="AI38" i="32"/>
  <c r="AH30" i="32"/>
  <c r="AI30" i="32"/>
  <c r="AH44" i="32"/>
  <c r="AI44" i="32"/>
  <c r="AH28" i="32"/>
  <c r="AI28" i="32"/>
  <c r="AH16" i="32"/>
  <c r="AI16" i="32"/>
  <c r="AH18" i="32"/>
  <c r="AI18" i="32"/>
  <c r="AH20" i="32"/>
  <c r="AI20" i="32"/>
  <c r="AH22" i="32"/>
  <c r="AI22" i="32"/>
  <c r="AH158" i="32"/>
  <c r="AI158" i="32"/>
  <c r="AH17" i="32"/>
  <c r="AI17" i="32"/>
  <c r="AH19" i="32"/>
  <c r="AI19" i="32"/>
  <c r="AH21" i="32"/>
  <c r="AI21" i="32"/>
  <c r="AH114" i="32"/>
  <c r="AI114" i="32"/>
  <c r="AI75" i="36"/>
  <c r="AH74" i="36"/>
  <c r="AH77" i="36"/>
  <c r="AI74" i="30"/>
  <c r="AI75" i="30"/>
  <c r="AI84" i="28"/>
  <c r="AI85" i="28"/>
  <c r="AI86" i="28"/>
  <c r="AH75" i="28"/>
  <c r="AH81" i="28"/>
  <c r="AH83" i="28"/>
  <c r="AH78" i="28"/>
  <c r="AH82" i="28"/>
  <c r="AH401" i="8"/>
  <c r="AI401" i="8"/>
  <c r="AH398" i="8"/>
  <c r="AH380" i="8"/>
  <c r="AH377" i="8"/>
  <c r="AH353" i="8"/>
  <c r="AI353" i="8"/>
  <c r="AH355" i="8"/>
  <c r="AH402" i="8"/>
  <c r="AI402" i="8"/>
  <c r="AH385" i="8"/>
  <c r="AH387" i="8"/>
  <c r="AH394" i="8"/>
  <c r="AH392" i="8"/>
  <c r="AH371" i="8"/>
  <c r="AI371" i="8"/>
  <c r="AH369" i="8"/>
  <c r="AI369" i="8"/>
  <c r="AH356" i="8"/>
  <c r="AH372" i="8"/>
  <c r="AH384" i="8"/>
  <c r="AI384" i="8"/>
  <c r="AH386" i="8"/>
  <c r="AH360" i="8"/>
  <c r="AI360" i="8"/>
  <c r="AH362" i="8"/>
  <c r="AI362" i="8"/>
  <c r="AH364" i="8"/>
  <c r="AI364" i="8"/>
  <c r="AH378" i="8"/>
  <c r="AI378" i="8"/>
  <c r="AH390" i="8"/>
  <c r="AI390" i="8"/>
  <c r="AH400" i="8"/>
  <c r="AI400" i="8"/>
  <c r="AH359" i="8"/>
  <c r="AI359" i="8"/>
  <c r="AH361" i="8"/>
  <c r="AI361" i="8"/>
  <c r="AH363" i="8"/>
  <c r="AI363" i="8"/>
  <c r="AH352" i="8"/>
  <c r="AI352" i="8"/>
  <c r="AH354" i="8"/>
  <c r="AI354" i="8"/>
  <c r="AH368" i="8"/>
  <c r="AI368" i="8"/>
  <c r="AH370" i="8"/>
  <c r="AI370" i="8"/>
  <c r="AH393" i="8"/>
  <c r="AH395" i="8"/>
  <c r="AI395" i="8"/>
  <c r="AI386" i="8"/>
  <c r="AI388" i="8"/>
  <c r="AI356" i="8"/>
  <c r="AI355" i="8"/>
  <c r="AI392" i="8"/>
  <c r="AI394" i="8"/>
  <c r="AI376" i="8"/>
  <c r="AI396" i="8"/>
  <c r="AI385" i="8"/>
  <c r="AI387" i="8"/>
  <c r="AI380" i="8"/>
  <c r="AI393" i="8"/>
  <c r="AI398" i="8"/>
  <c r="AI372" i="8"/>
  <c r="AI377" i="8"/>
  <c r="AI379" i="8"/>
  <c r="AI357" i="8"/>
  <c r="AI365" i="8"/>
  <c r="AI373" i="8"/>
  <c r="AI381" i="8"/>
  <c r="AI389" i="8"/>
  <c r="AI397" i="8"/>
  <c r="AH276" i="8"/>
  <c r="AI276" i="8"/>
  <c r="AH336" i="8"/>
  <c r="AI336" i="8"/>
  <c r="AH344" i="8"/>
  <c r="AI344" i="8"/>
  <c r="AH209" i="8"/>
  <c r="AH215" i="8"/>
  <c r="AH223" i="8"/>
  <c r="AH231" i="8"/>
  <c r="AI231" i="8"/>
  <c r="AH249" i="8"/>
  <c r="AI249" i="8"/>
  <c r="AH285" i="8"/>
  <c r="AH335" i="8"/>
  <c r="AI335" i="8"/>
  <c r="AH345" i="8"/>
  <c r="AH347" i="8"/>
  <c r="AH331" i="8"/>
  <c r="AH333" i="8"/>
  <c r="AH339" i="8"/>
  <c r="AI339" i="8"/>
  <c r="AH341" i="8"/>
  <c r="AI341" i="8"/>
  <c r="AH343" i="8"/>
  <c r="AH329" i="8"/>
  <c r="AI329" i="8"/>
  <c r="AH337" i="8"/>
  <c r="AI337" i="8"/>
  <c r="AH342" i="8"/>
  <c r="AI342" i="8"/>
  <c r="AH338" i="8"/>
  <c r="AH334" i="8"/>
  <c r="AI334" i="8"/>
  <c r="AH327" i="8"/>
  <c r="AI327" i="8"/>
  <c r="AH330" i="8"/>
  <c r="AI330" i="8"/>
  <c r="AH332" i="8"/>
  <c r="AI332" i="8"/>
  <c r="AH326" i="8"/>
  <c r="AI326" i="8"/>
  <c r="AH340" i="8"/>
  <c r="AI340" i="8"/>
  <c r="AI346" i="8"/>
  <c r="AI331" i="8"/>
  <c r="AI333" i="8"/>
  <c r="AI343" i="8"/>
  <c r="AI345" i="8"/>
  <c r="AI347" i="8"/>
  <c r="AI338" i="8"/>
  <c r="AI328" i="8"/>
  <c r="AH284" i="8"/>
  <c r="AI284" i="8"/>
  <c r="AH281" i="8"/>
  <c r="AH283" i="8"/>
  <c r="AH220" i="8"/>
  <c r="AH222" i="8"/>
  <c r="AI222" i="8"/>
  <c r="AH236" i="8"/>
  <c r="AI236" i="8"/>
  <c r="AH252" i="8"/>
  <c r="AI252" i="8"/>
  <c r="AH260" i="8"/>
  <c r="AI260" i="8"/>
  <c r="AH268" i="8"/>
  <c r="AH278" i="8"/>
  <c r="AH277" i="8"/>
  <c r="AI277" i="8"/>
  <c r="AH279" i="8"/>
  <c r="AI279" i="8"/>
  <c r="AH280" i="8"/>
  <c r="AI280" i="8"/>
  <c r="AI281" i="8"/>
  <c r="AI283" i="8"/>
  <c r="AI285" i="8"/>
  <c r="AI278" i="8"/>
  <c r="AI282" i="8"/>
  <c r="AH244" i="8"/>
  <c r="AI244" i="8"/>
  <c r="AH271" i="8"/>
  <c r="AI271" i="8"/>
  <c r="AH255" i="8"/>
  <c r="AH257" i="8"/>
  <c r="AI257" i="8"/>
  <c r="AH263" i="8"/>
  <c r="AI263" i="8"/>
  <c r="AH265" i="8"/>
  <c r="AH258" i="8"/>
  <c r="AI258" i="8"/>
  <c r="AH259" i="8"/>
  <c r="AI259" i="8"/>
  <c r="AH246" i="8"/>
  <c r="AI246" i="8"/>
  <c r="AH245" i="8"/>
  <c r="AI245" i="8"/>
  <c r="AH247" i="8"/>
  <c r="AI247" i="8"/>
  <c r="AH251" i="8"/>
  <c r="AI251" i="8"/>
  <c r="AH266" i="8"/>
  <c r="AI266" i="8"/>
  <c r="AH253" i="8"/>
  <c r="AI253" i="8"/>
  <c r="AH248" i="8"/>
  <c r="AI248" i="8"/>
  <c r="AH261" i="8"/>
  <c r="AI261" i="8"/>
  <c r="AH267" i="8"/>
  <c r="AI267" i="8"/>
  <c r="AH269" i="8"/>
  <c r="AI269" i="8"/>
  <c r="AH242" i="8"/>
  <c r="AI242" i="8"/>
  <c r="AH254" i="8"/>
  <c r="AI254" i="8"/>
  <c r="AH256" i="8"/>
  <c r="AI256" i="8"/>
  <c r="AH250" i="8"/>
  <c r="AI250" i="8"/>
  <c r="AH262" i="8"/>
  <c r="AI262" i="8"/>
  <c r="AH264" i="8"/>
  <c r="AI264" i="8"/>
  <c r="AH243" i="8"/>
  <c r="AI243" i="8"/>
  <c r="AH270" i="8"/>
  <c r="AI270" i="8"/>
  <c r="AI255" i="8"/>
  <c r="AI265" i="8"/>
  <c r="AI268" i="8"/>
  <c r="AH210" i="8"/>
  <c r="AI210" i="8"/>
  <c r="AH218" i="8"/>
  <c r="AI218" i="8"/>
  <c r="AH226" i="8"/>
  <c r="AH234" i="8"/>
  <c r="AH31" i="8"/>
  <c r="AH237" i="8"/>
  <c r="AI237" i="8"/>
  <c r="AH233" i="8"/>
  <c r="AI233" i="8"/>
  <c r="AH206" i="8"/>
  <c r="AI206" i="8"/>
  <c r="AH224" i="8"/>
  <c r="AI224" i="8"/>
  <c r="AH207" i="8"/>
  <c r="AI207" i="8"/>
  <c r="AH211" i="8"/>
  <c r="AI211" i="8"/>
  <c r="AH213" i="8"/>
  <c r="AI213" i="8"/>
  <c r="AH232" i="8"/>
  <c r="AI232" i="8"/>
  <c r="AH219" i="8"/>
  <c r="AI219" i="8"/>
  <c r="AH221" i="8"/>
  <c r="AI221" i="8"/>
  <c r="AH227" i="8"/>
  <c r="AH229" i="8"/>
  <c r="AI229" i="8"/>
  <c r="AH208" i="8"/>
  <c r="AI208" i="8"/>
  <c r="AH217" i="8"/>
  <c r="AI217" i="8"/>
  <c r="AH235" i="8"/>
  <c r="AI235" i="8"/>
  <c r="AH212" i="8"/>
  <c r="AI212" i="8"/>
  <c r="AH214" i="8"/>
  <c r="AI214" i="8"/>
  <c r="AH216" i="8"/>
  <c r="AI216" i="8"/>
  <c r="AH225" i="8"/>
  <c r="AI225" i="8"/>
  <c r="AH228" i="8"/>
  <c r="AI228" i="8"/>
  <c r="AH230" i="8"/>
  <c r="AI230" i="8"/>
  <c r="AI209" i="8"/>
  <c r="AI215" i="8"/>
  <c r="AI223" i="8"/>
  <c r="AI227" i="8"/>
  <c r="AI220" i="8"/>
  <c r="AI226" i="8"/>
  <c r="AI234" i="8"/>
  <c r="AH35" i="8"/>
  <c r="AI35" i="8"/>
  <c r="AH30" i="8"/>
  <c r="AI30" i="8"/>
  <c r="AH34" i="8"/>
  <c r="AI34" i="8"/>
  <c r="AI31" i="8"/>
  <c r="AH33" i="8"/>
  <c r="AI33" i="8"/>
  <c r="AH32" i="8"/>
  <c r="AI32" i="8"/>
  <c r="AH36" i="8"/>
  <c r="AI36" i="8"/>
  <c r="AH38" i="8"/>
  <c r="AI38" i="8"/>
  <c r="AH14" i="8"/>
  <c r="AI14" i="8"/>
  <c r="AH37" i="8"/>
  <c r="AI37" i="8"/>
  <c r="AH20" i="8"/>
  <c r="AI20" i="8"/>
  <c r="AH22" i="8"/>
  <c r="AI22" i="8"/>
  <c r="AH19" i="8"/>
  <c r="AI19" i="8"/>
  <c r="AH23" i="8"/>
  <c r="AI23" i="8"/>
  <c r="AH25" i="8"/>
  <c r="AI25" i="8"/>
  <c r="AH309" i="8"/>
  <c r="AI309" i="8"/>
  <c r="AH21" i="8"/>
  <c r="AI21" i="8"/>
  <c r="AH24" i="8"/>
  <c r="AI24" i="8"/>
  <c r="AH296" i="8"/>
  <c r="AI296" i="8"/>
  <c r="AH298" i="8"/>
  <c r="AI298" i="8"/>
  <c r="AH304" i="8"/>
  <c r="AI304" i="8"/>
  <c r="AH306" i="8"/>
  <c r="AI306" i="8"/>
  <c r="AH312" i="8"/>
  <c r="AI312" i="8"/>
  <c r="AH314" i="8"/>
  <c r="AI314" i="8"/>
  <c r="AH320" i="8"/>
  <c r="AI320" i="8"/>
  <c r="AH12" i="8"/>
  <c r="AI12" i="8"/>
  <c r="AH13" i="8"/>
  <c r="AI13" i="8"/>
  <c r="AH15" i="8"/>
  <c r="AI15" i="8"/>
  <c r="AH11" i="8"/>
  <c r="AI11" i="8"/>
  <c r="AH313" i="8"/>
  <c r="AI313" i="8"/>
  <c r="AH319" i="8"/>
  <c r="AI319" i="8"/>
  <c r="AH321" i="8"/>
  <c r="AI321" i="8"/>
  <c r="AH311" i="8"/>
  <c r="AI311" i="8"/>
  <c r="U74" i="42"/>
  <c r="AH74" i="42"/>
  <c r="AI74" i="42"/>
  <c r="AH75" i="42"/>
  <c r="AI75" i="42"/>
  <c r="AI76" i="42"/>
  <c r="AI75" i="38"/>
  <c r="AI76" i="36"/>
  <c r="AI74" i="36"/>
  <c r="AI77" i="36"/>
  <c r="AH131" i="32"/>
  <c r="AI131" i="32"/>
  <c r="AH130" i="32"/>
  <c r="AI130" i="32"/>
  <c r="AH45" i="32"/>
  <c r="AI45" i="32"/>
  <c r="AH108" i="32"/>
  <c r="AI108" i="32"/>
  <c r="AH78" i="32"/>
  <c r="AI78" i="32"/>
  <c r="AH39" i="32"/>
  <c r="AI39" i="32"/>
  <c r="AH23" i="32"/>
  <c r="AI23" i="32"/>
  <c r="AH11" i="32"/>
  <c r="AI11" i="32"/>
  <c r="AH190" i="32"/>
  <c r="AI190" i="32"/>
  <c r="AH10" i="32"/>
  <c r="AI10" i="32"/>
  <c r="AH220" i="32"/>
  <c r="AI220" i="32"/>
  <c r="AH226" i="32"/>
  <c r="AI226" i="32"/>
  <c r="AH195" i="32"/>
  <c r="AI195" i="32"/>
  <c r="U225" i="32"/>
  <c r="AH225" i="32"/>
  <c r="AI225" i="32"/>
  <c r="AH77" i="28"/>
  <c r="AI77" i="28"/>
  <c r="AH79" i="28"/>
  <c r="AI79" i="28"/>
  <c r="AI82" i="28"/>
  <c r="AI78" i="28"/>
  <c r="AI75" i="28"/>
  <c r="AI81" i="28"/>
  <c r="AI83" i="28"/>
  <c r="AI74" i="28"/>
  <c r="AI76" i="28"/>
  <c r="AI80" i="28"/>
  <c r="AH292" i="8"/>
  <c r="AI292" i="8"/>
  <c r="AH182" i="8"/>
  <c r="AI182" i="8"/>
  <c r="AH174" i="8"/>
  <c r="AI174" i="8"/>
  <c r="AH175" i="8"/>
  <c r="AI175" i="8"/>
  <c r="AH177" i="8"/>
  <c r="AI177" i="8"/>
  <c r="AH191" i="8"/>
  <c r="AI191" i="8"/>
  <c r="AH193" i="8"/>
  <c r="AI193" i="8"/>
  <c r="AH291" i="8"/>
  <c r="AI291" i="8"/>
  <c r="AH295" i="8"/>
  <c r="AI295" i="8"/>
  <c r="AH303" i="8"/>
  <c r="AI303" i="8"/>
  <c r="AH305" i="8"/>
  <c r="AI305" i="8"/>
  <c r="AH307" i="8"/>
  <c r="AI307" i="8"/>
  <c r="AH308" i="8"/>
  <c r="AI308" i="8"/>
  <c r="AH310" i="8"/>
  <c r="AI310" i="8"/>
  <c r="AH196" i="8"/>
  <c r="AI196" i="8"/>
  <c r="AH190" i="8"/>
  <c r="AI190" i="8"/>
  <c r="AH187" i="8"/>
  <c r="AI187" i="8"/>
  <c r="AH297" i="8"/>
  <c r="AI297" i="8"/>
  <c r="AH171" i="8"/>
  <c r="AI171" i="8"/>
  <c r="AH293" i="8"/>
  <c r="AI293" i="8"/>
  <c r="AH198" i="8"/>
  <c r="AI198" i="8"/>
  <c r="AH172" i="8"/>
  <c r="AI172" i="8"/>
  <c r="AH290" i="8"/>
  <c r="AI290" i="8"/>
  <c r="AH294" i="8"/>
  <c r="AI294" i="8"/>
  <c r="AH173" i="8"/>
  <c r="AI173" i="8"/>
  <c r="AH188" i="8"/>
  <c r="AI188" i="8"/>
  <c r="AH200" i="8"/>
  <c r="AI200" i="8"/>
  <c r="AH179" i="8"/>
  <c r="AI179" i="8"/>
  <c r="AH183" i="8"/>
  <c r="AI183" i="8"/>
  <c r="AH185" i="8"/>
  <c r="AI185" i="8"/>
  <c r="AH138" i="8"/>
  <c r="AI138" i="8"/>
  <c r="AH140" i="8"/>
  <c r="AH142" i="8"/>
  <c r="AI142" i="8"/>
  <c r="AH146" i="8"/>
  <c r="AI146" i="8"/>
  <c r="AH148" i="8"/>
  <c r="AI148" i="8"/>
  <c r="AH150" i="8"/>
  <c r="AI150" i="8"/>
  <c r="AH154" i="8"/>
  <c r="AI154" i="8"/>
  <c r="AH156" i="8"/>
  <c r="AI156" i="8"/>
  <c r="AH158" i="8"/>
  <c r="AI158" i="8"/>
  <c r="AH162" i="8"/>
  <c r="AI162" i="8"/>
  <c r="AH164" i="8"/>
  <c r="AI164" i="8"/>
  <c r="AH170" i="8"/>
  <c r="AI170" i="8"/>
  <c r="AH181" i="8"/>
  <c r="AI181" i="8"/>
  <c r="AH195" i="8"/>
  <c r="AI195" i="8"/>
  <c r="AH199" i="8"/>
  <c r="AI199" i="8"/>
  <c r="AH201" i="8"/>
  <c r="AI201" i="8"/>
  <c r="AH145" i="8"/>
  <c r="AI145" i="8"/>
  <c r="AH176" i="8"/>
  <c r="AI176" i="8"/>
  <c r="AH178" i="8"/>
  <c r="AI178" i="8"/>
  <c r="AH189" i="8"/>
  <c r="AI189" i="8"/>
  <c r="AH184" i="8"/>
  <c r="AI184" i="8"/>
  <c r="AH186" i="8"/>
  <c r="AI186" i="8"/>
  <c r="AH197" i="8"/>
  <c r="AI197" i="8"/>
  <c r="AH153" i="8"/>
  <c r="AI153" i="8"/>
  <c r="AH180" i="8"/>
  <c r="AI180" i="8"/>
  <c r="AH192" i="8"/>
  <c r="AI192" i="8"/>
  <c r="AH194" i="8"/>
  <c r="AI194" i="8"/>
  <c r="AH161" i="8"/>
  <c r="AI161" i="8"/>
  <c r="AH152" i="8"/>
  <c r="AI152" i="8"/>
  <c r="AH139" i="8"/>
  <c r="AI139" i="8"/>
  <c r="AH141" i="8"/>
  <c r="AI141" i="8"/>
  <c r="AH160" i="8"/>
  <c r="AI160" i="8"/>
  <c r="AH143" i="8"/>
  <c r="AI143" i="8"/>
  <c r="AH147" i="8"/>
  <c r="AI147" i="8"/>
  <c r="AH149" i="8"/>
  <c r="AI149" i="8"/>
  <c r="AH144" i="8"/>
  <c r="AI144" i="8"/>
  <c r="AH137" i="8"/>
  <c r="AI137" i="8"/>
  <c r="AH151" i="8"/>
  <c r="AI151" i="8"/>
  <c r="AH155" i="8"/>
  <c r="AI155" i="8"/>
  <c r="AH157" i="8"/>
  <c r="AI157" i="8"/>
  <c r="AH78" i="8"/>
  <c r="AI78" i="8"/>
  <c r="AH80" i="8"/>
  <c r="AI80" i="8"/>
  <c r="AH82" i="8"/>
  <c r="AI82" i="8"/>
  <c r="AH104" i="8"/>
  <c r="AI104" i="8"/>
  <c r="AH106" i="8"/>
  <c r="AI106" i="8"/>
  <c r="AH108" i="8"/>
  <c r="AI108" i="8"/>
  <c r="AH112" i="8"/>
  <c r="AI112" i="8"/>
  <c r="AH114" i="8"/>
  <c r="AI114" i="8"/>
  <c r="AH116" i="8"/>
  <c r="AI116" i="8"/>
  <c r="AH122" i="8"/>
  <c r="AI122" i="8"/>
  <c r="AH124" i="8"/>
  <c r="AI124" i="8"/>
  <c r="AH128" i="8"/>
  <c r="AI128" i="8"/>
  <c r="AH130" i="8"/>
  <c r="AI130" i="8"/>
  <c r="AH132" i="8"/>
  <c r="AI132" i="8"/>
  <c r="AH159" i="8"/>
  <c r="AI159" i="8"/>
  <c r="AH163" i="8"/>
  <c r="AI163" i="8"/>
  <c r="AH165" i="8"/>
  <c r="AI165" i="8"/>
  <c r="AI140" i="8"/>
  <c r="AH69" i="8"/>
  <c r="AI69" i="8"/>
  <c r="AH79" i="8"/>
  <c r="AI79" i="8"/>
  <c r="AH81" i="8"/>
  <c r="AI81" i="8"/>
  <c r="AH85" i="8"/>
  <c r="AI85" i="8"/>
  <c r="AH103" i="8"/>
  <c r="AI103" i="8"/>
  <c r="AH105" i="8"/>
  <c r="AI105" i="8"/>
  <c r="AH107" i="8"/>
  <c r="AI107" i="8"/>
  <c r="AH111" i="8"/>
  <c r="AI111" i="8"/>
  <c r="AH113" i="8"/>
  <c r="AI113" i="8"/>
  <c r="AH115" i="8"/>
  <c r="AI115" i="8"/>
  <c r="AH119" i="8"/>
  <c r="AI119" i="8"/>
  <c r="AH121" i="8"/>
  <c r="AI121" i="8"/>
  <c r="AH123" i="8"/>
  <c r="AI123" i="8"/>
  <c r="AH127" i="8"/>
  <c r="AI127" i="8"/>
  <c r="AH129" i="8"/>
  <c r="AI129" i="8"/>
  <c r="AH131" i="8"/>
  <c r="AI131" i="8"/>
  <c r="AH77" i="8"/>
  <c r="AI77" i="8"/>
  <c r="AH67" i="8"/>
  <c r="AI67" i="8"/>
  <c r="AH93" i="8"/>
  <c r="AI93" i="8"/>
  <c r="AH61" i="8"/>
  <c r="AI61" i="8"/>
  <c r="AH92" i="8"/>
  <c r="AI92" i="8"/>
  <c r="AH102" i="8"/>
  <c r="AI102" i="8"/>
  <c r="AH110" i="8"/>
  <c r="AI110" i="8"/>
  <c r="AH126" i="8"/>
  <c r="AI126" i="8"/>
  <c r="AH118" i="8"/>
  <c r="AI118" i="8"/>
  <c r="AH101" i="8"/>
  <c r="AI101" i="8"/>
  <c r="AH120" i="8"/>
  <c r="AI120" i="8"/>
  <c r="AH117" i="8"/>
  <c r="AI117" i="8"/>
  <c r="AH109" i="8"/>
  <c r="AI109" i="8"/>
  <c r="AH125" i="8"/>
  <c r="AI125" i="8"/>
  <c r="AH48" i="8"/>
  <c r="AI48" i="8"/>
  <c r="AH62" i="8"/>
  <c r="AI62" i="8"/>
  <c r="AH64" i="8"/>
  <c r="AI64" i="8"/>
  <c r="AH66" i="8"/>
  <c r="AI66" i="8"/>
  <c r="AH83" i="8"/>
  <c r="AI83" i="8"/>
  <c r="AH95" i="8"/>
  <c r="AH46" i="8"/>
  <c r="AI46" i="8"/>
  <c r="AH70" i="8"/>
  <c r="AI70" i="8"/>
  <c r="AH72" i="8"/>
  <c r="AI72" i="8"/>
  <c r="AH74" i="8"/>
  <c r="AI74" i="8"/>
  <c r="AH91" i="8"/>
  <c r="AI91" i="8"/>
  <c r="AH55" i="8"/>
  <c r="AI55" i="8"/>
  <c r="AH68" i="8"/>
  <c r="AI68" i="8"/>
  <c r="AH86" i="8"/>
  <c r="AI86" i="8"/>
  <c r="AH88" i="8"/>
  <c r="AI88" i="8"/>
  <c r="AH53" i="8"/>
  <c r="AI53" i="8"/>
  <c r="AH63" i="8"/>
  <c r="AI63" i="8"/>
  <c r="AH65" i="8"/>
  <c r="AI65" i="8"/>
  <c r="AH76" i="8"/>
  <c r="AI76" i="8"/>
  <c r="AH90" i="8"/>
  <c r="AI90" i="8"/>
  <c r="AH94" i="8"/>
  <c r="AI94" i="8"/>
  <c r="AH96" i="8"/>
  <c r="AI96" i="8"/>
  <c r="AH45" i="8"/>
  <c r="AI45" i="8"/>
  <c r="AH43" i="8"/>
  <c r="AI43" i="8"/>
  <c r="AH71" i="8"/>
  <c r="AI71" i="8"/>
  <c r="AH73" i="8"/>
  <c r="AI73" i="8"/>
  <c r="AH84" i="8"/>
  <c r="AI84" i="8"/>
  <c r="AH54" i="8"/>
  <c r="AI54" i="8"/>
  <c r="AH56" i="8"/>
  <c r="AI56" i="8"/>
  <c r="AH75" i="8"/>
  <c r="AI75" i="8"/>
  <c r="AH87" i="8"/>
  <c r="AI87" i="8"/>
  <c r="AH89" i="8"/>
  <c r="AI89" i="8"/>
  <c r="AH44" i="8"/>
  <c r="AI44" i="8"/>
  <c r="AH51" i="8"/>
  <c r="AI51" i="8"/>
  <c r="AH50" i="8"/>
  <c r="AI50" i="8"/>
  <c r="AH47" i="8"/>
  <c r="AI47" i="8"/>
  <c r="AH49" i="8"/>
  <c r="AI49" i="8"/>
  <c r="AH52" i="8"/>
  <c r="AI52" i="8"/>
  <c r="U22" i="43"/>
  <c r="T22" i="43"/>
  <c r="S22" i="43"/>
  <c r="Q22" i="43"/>
  <c r="P22" i="43"/>
  <c r="O22" i="43"/>
  <c r="M22" i="43"/>
  <c r="L22" i="43"/>
  <c r="K22" i="43"/>
  <c r="I22" i="43"/>
  <c r="H22" i="43"/>
  <c r="G22" i="43"/>
  <c r="F22" i="43"/>
  <c r="E22" i="43"/>
  <c r="D22" i="43"/>
  <c r="P24" i="43"/>
  <c r="P23" i="43"/>
  <c r="F20" i="43"/>
  <c r="C18" i="43"/>
  <c r="Y17" i="43"/>
  <c r="H17" i="43"/>
  <c r="F14" i="43"/>
  <c r="H11" i="43"/>
  <c r="P79" i="42"/>
  <c r="Q79" i="42"/>
  <c r="AF67" i="42"/>
  <c r="AE67" i="42"/>
  <c r="AD67" i="42"/>
  <c r="AB67" i="42"/>
  <c r="AA67" i="42"/>
  <c r="Z67" i="42"/>
  <c r="X67" i="42"/>
  <c r="W67" i="42"/>
  <c r="V67" i="42"/>
  <c r="T67" i="42"/>
  <c r="S67" i="42"/>
  <c r="R67" i="42"/>
  <c r="O67" i="42"/>
  <c r="N67" i="42"/>
  <c r="M67" i="42"/>
  <c r="K67" i="42"/>
  <c r="C22" i="43"/>
  <c r="J67" i="42"/>
  <c r="B22" i="43"/>
  <c r="AG66" i="42"/>
  <c r="AC66" i="42"/>
  <c r="AC67" i="42"/>
  <c r="R22" i="43"/>
  <c r="Y66" i="42"/>
  <c r="U66" i="42"/>
  <c r="AG65" i="42"/>
  <c r="AC65" i="42"/>
  <c r="Y65" i="42"/>
  <c r="Y67" i="42"/>
  <c r="N22" i="43"/>
  <c r="U65" i="42"/>
  <c r="U22" i="41"/>
  <c r="T22" i="41"/>
  <c r="S22" i="41"/>
  <c r="Q22" i="41"/>
  <c r="P22" i="41"/>
  <c r="O22" i="41"/>
  <c r="M22" i="41"/>
  <c r="L22" i="41"/>
  <c r="K22" i="41"/>
  <c r="I22" i="41"/>
  <c r="H22" i="41"/>
  <c r="G22" i="41"/>
  <c r="F22" i="41"/>
  <c r="E22" i="41"/>
  <c r="D22" i="41"/>
  <c r="V24" i="41"/>
  <c r="U24" i="41"/>
  <c r="T24" i="41"/>
  <c r="S24" i="41"/>
  <c r="R24" i="41"/>
  <c r="Q24" i="41"/>
  <c r="P24" i="41"/>
  <c r="O24" i="41"/>
  <c r="M24" i="41"/>
  <c r="L24" i="41"/>
  <c r="K24" i="41"/>
  <c r="I24" i="41"/>
  <c r="G24" i="41"/>
  <c r="F24" i="41"/>
  <c r="E24" i="41"/>
  <c r="D24" i="41"/>
  <c r="T23" i="41"/>
  <c r="S23" i="41"/>
  <c r="D23" i="41"/>
  <c r="C23" i="41"/>
  <c r="J21" i="41"/>
  <c r="I21" i="41"/>
  <c r="G21" i="41"/>
  <c r="U19" i="41"/>
  <c r="G19" i="41"/>
  <c r="E19" i="41"/>
  <c r="L18" i="41"/>
  <c r="C18" i="41"/>
  <c r="Y17" i="41"/>
  <c r="T17" i="41"/>
  <c r="D17" i="41"/>
  <c r="M16" i="41"/>
  <c r="K16" i="41"/>
  <c r="U15" i="41"/>
  <c r="S15" i="41"/>
  <c r="E15" i="41"/>
  <c r="C15" i="41"/>
  <c r="B15" i="41"/>
  <c r="Q13" i="41"/>
  <c r="P13" i="41"/>
  <c r="B13" i="41"/>
  <c r="I12" i="41"/>
  <c r="G12" i="41"/>
  <c r="N11" i="41"/>
  <c r="S8" i="41"/>
  <c r="C8" i="41"/>
  <c r="AF67" i="40"/>
  <c r="AE67" i="40"/>
  <c r="AD67" i="40"/>
  <c r="AB67" i="40"/>
  <c r="AA67" i="40"/>
  <c r="Z67" i="40"/>
  <c r="Y67" i="40"/>
  <c r="N22" i="41"/>
  <c r="X67" i="40"/>
  <c r="W67" i="40"/>
  <c r="V67" i="40"/>
  <c r="T67" i="40"/>
  <c r="S67" i="40"/>
  <c r="R67" i="40"/>
  <c r="O67" i="40"/>
  <c r="N67" i="40"/>
  <c r="M67" i="40"/>
  <c r="K67" i="40"/>
  <c r="C22" i="41"/>
  <c r="J67" i="40"/>
  <c r="B22" i="41"/>
  <c r="AG66" i="40"/>
  <c r="AC66" i="40"/>
  <c r="AC67" i="40"/>
  <c r="R22" i="41"/>
  <c r="Y66" i="40"/>
  <c r="U66" i="40"/>
  <c r="AG65" i="40"/>
  <c r="AC65" i="40"/>
  <c r="Y65" i="40"/>
  <c r="U65" i="40"/>
  <c r="AH65" i="40"/>
  <c r="AI65" i="40"/>
  <c r="V24" i="39"/>
  <c r="Q24" i="39"/>
  <c r="I23" i="39"/>
  <c r="U22" i="39"/>
  <c r="T22" i="39"/>
  <c r="S22" i="39"/>
  <c r="Q22" i="39"/>
  <c r="P22" i="39"/>
  <c r="O22" i="39"/>
  <c r="M22" i="39"/>
  <c r="L22" i="39"/>
  <c r="K22" i="39"/>
  <c r="I22" i="39"/>
  <c r="H22" i="39"/>
  <c r="G22" i="39"/>
  <c r="F22" i="39"/>
  <c r="E22" i="39"/>
  <c r="D22" i="39"/>
  <c r="P19" i="39"/>
  <c r="C18" i="39"/>
  <c r="Y17" i="39"/>
  <c r="Y25" i="39"/>
  <c r="X25" i="39"/>
  <c r="P78" i="38"/>
  <c r="Q78" i="38"/>
  <c r="AF67" i="38"/>
  <c r="AE67" i="38"/>
  <c r="AD67" i="38"/>
  <c r="AB67" i="38"/>
  <c r="AA67" i="38"/>
  <c r="Z67" i="38"/>
  <c r="X67" i="38"/>
  <c r="W67" i="38"/>
  <c r="V67" i="38"/>
  <c r="T67" i="38"/>
  <c r="S67" i="38"/>
  <c r="R67" i="38"/>
  <c r="O67" i="38"/>
  <c r="N67" i="38"/>
  <c r="M67" i="38"/>
  <c r="K67" i="38"/>
  <c r="C22" i="39"/>
  <c r="J67" i="38"/>
  <c r="B22" i="39"/>
  <c r="AG66" i="38"/>
  <c r="AC66" i="38"/>
  <c r="Y66" i="38"/>
  <c r="U66" i="38"/>
  <c r="AG65" i="38"/>
  <c r="AC65" i="38"/>
  <c r="AC67" i="38"/>
  <c r="R22" i="39"/>
  <c r="Y65" i="38"/>
  <c r="U65" i="38"/>
  <c r="U69" i="38"/>
  <c r="Y69" i="38"/>
  <c r="AC69" i="38"/>
  <c r="AG69" i="38"/>
  <c r="AG71" i="38"/>
  <c r="V23" i="39"/>
  <c r="U70" i="38"/>
  <c r="U71" i="38"/>
  <c r="J23" i="39"/>
  <c r="Y70" i="38"/>
  <c r="AC70" i="38"/>
  <c r="AG70" i="38"/>
  <c r="J71" i="38"/>
  <c r="B23" i="39"/>
  <c r="K71" i="38"/>
  <c r="C23" i="39"/>
  <c r="M71" i="38"/>
  <c r="D23" i="39"/>
  <c r="N71" i="38"/>
  <c r="E23" i="39"/>
  <c r="O71" i="38"/>
  <c r="F23" i="39"/>
  <c r="R71" i="38"/>
  <c r="G23" i="39"/>
  <c r="S71" i="38"/>
  <c r="H23" i="39"/>
  <c r="T71" i="38"/>
  <c r="V71" i="38"/>
  <c r="K23" i="39"/>
  <c r="W71" i="38"/>
  <c r="L23" i="39"/>
  <c r="X71" i="38"/>
  <c r="M23" i="39"/>
  <c r="Z71" i="38"/>
  <c r="O23" i="39"/>
  <c r="AA71" i="38"/>
  <c r="P23" i="39"/>
  <c r="AB71" i="38"/>
  <c r="Q23" i="39"/>
  <c r="AD71" i="38"/>
  <c r="S23" i="39"/>
  <c r="AE71" i="38"/>
  <c r="T23" i="39"/>
  <c r="AF71" i="38"/>
  <c r="U23" i="39"/>
  <c r="U22" i="37"/>
  <c r="T22" i="37"/>
  <c r="S22" i="37"/>
  <c r="Q22" i="37"/>
  <c r="P22" i="37"/>
  <c r="O22" i="37"/>
  <c r="M22" i="37"/>
  <c r="L22" i="37"/>
  <c r="K22" i="37"/>
  <c r="I22" i="37"/>
  <c r="H22" i="37"/>
  <c r="G22" i="37"/>
  <c r="F22" i="37"/>
  <c r="E22" i="37"/>
  <c r="D22" i="37"/>
  <c r="M24" i="37"/>
  <c r="L24" i="37"/>
  <c r="K24" i="37"/>
  <c r="C18" i="37"/>
  <c r="Y17" i="37"/>
  <c r="AF67" i="36"/>
  <c r="AE67" i="36"/>
  <c r="AD67" i="36"/>
  <c r="AB67" i="36"/>
  <c r="AA67" i="36"/>
  <c r="Z67" i="36"/>
  <c r="X67" i="36"/>
  <c r="W67" i="36"/>
  <c r="V67" i="36"/>
  <c r="T67" i="36"/>
  <c r="S67" i="36"/>
  <c r="R67" i="36"/>
  <c r="O67" i="36"/>
  <c r="N67" i="36"/>
  <c r="M67" i="36"/>
  <c r="K67" i="36"/>
  <c r="C22" i="37"/>
  <c r="J67" i="36"/>
  <c r="B22" i="37"/>
  <c r="AG66" i="36"/>
  <c r="AC66" i="36"/>
  <c r="Y66" i="36"/>
  <c r="U66" i="36"/>
  <c r="AG65" i="36"/>
  <c r="AC65" i="36"/>
  <c r="Y65" i="36"/>
  <c r="U65" i="36"/>
  <c r="Y25" i="35"/>
  <c r="X25" i="35"/>
  <c r="Y24" i="35"/>
  <c r="X24" i="35"/>
  <c r="V24" i="35"/>
  <c r="U24" i="35"/>
  <c r="T24" i="35"/>
  <c r="S24" i="35"/>
  <c r="R24" i="35"/>
  <c r="Q24" i="35"/>
  <c r="P24" i="35"/>
  <c r="O24" i="35"/>
  <c r="K24" i="35"/>
  <c r="J24" i="35"/>
  <c r="I24" i="35"/>
  <c r="H24" i="35"/>
  <c r="G24" i="35"/>
  <c r="F24" i="35"/>
  <c r="E24" i="35"/>
  <c r="D24" i="35"/>
  <c r="Y23" i="35"/>
  <c r="X23" i="35"/>
  <c r="M11" i="35"/>
  <c r="D8" i="35"/>
  <c r="W23" i="35"/>
  <c r="V23" i="35"/>
  <c r="U23" i="35"/>
  <c r="T23" i="35"/>
  <c r="I11" i="35"/>
  <c r="S23" i="35"/>
  <c r="R23" i="35"/>
  <c r="G11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Y19" i="35"/>
  <c r="X19" i="35"/>
  <c r="M10" i="35"/>
  <c r="W19" i="35"/>
  <c r="V19" i="35"/>
  <c r="U19" i="35"/>
  <c r="T19" i="35"/>
  <c r="I10" i="35"/>
  <c r="S19" i="35"/>
  <c r="R19" i="35"/>
  <c r="G10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Y15" i="35"/>
  <c r="X15" i="35"/>
  <c r="M9" i="35"/>
  <c r="W15" i="35"/>
  <c r="V15" i="35"/>
  <c r="U15" i="35"/>
  <c r="T15" i="35"/>
  <c r="I9" i="35"/>
  <c r="S15" i="35"/>
  <c r="R15" i="35"/>
  <c r="G9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Y11" i="35"/>
  <c r="X11" i="35"/>
  <c r="M8" i="35"/>
  <c r="W11" i="35"/>
  <c r="V11" i="35"/>
  <c r="U11" i="35"/>
  <c r="T11" i="35"/>
  <c r="I8" i="35"/>
  <c r="S11" i="35"/>
  <c r="R11" i="35"/>
  <c r="G8" i="35"/>
  <c r="Q11" i="35"/>
  <c r="P11" i="35"/>
  <c r="O11" i="35"/>
  <c r="F8" i="35"/>
  <c r="N11" i="35"/>
  <c r="E8" i="35"/>
  <c r="L11" i="35"/>
  <c r="K11" i="35"/>
  <c r="J11" i="35"/>
  <c r="H11" i="35"/>
  <c r="F11" i="35"/>
  <c r="E11" i="35"/>
  <c r="D11" i="35"/>
  <c r="C11" i="35"/>
  <c r="B11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L10" i="35"/>
  <c r="K10" i="35"/>
  <c r="J10" i="35"/>
  <c r="H10" i="35"/>
  <c r="F10" i="35"/>
  <c r="E10" i="35"/>
  <c r="D10" i="35"/>
  <c r="C10" i="35"/>
  <c r="B10" i="35"/>
  <c r="Y9" i="35"/>
  <c r="X9" i="35"/>
  <c r="W9" i="35"/>
  <c r="V9" i="35"/>
  <c r="U9" i="35"/>
  <c r="T9" i="35"/>
  <c r="S9" i="35"/>
  <c r="R9" i="35"/>
  <c r="Q9" i="35"/>
  <c r="P9" i="35"/>
  <c r="O9" i="35"/>
  <c r="N9" i="35"/>
  <c r="L9" i="35"/>
  <c r="K9" i="35"/>
  <c r="J9" i="35"/>
  <c r="H9" i="35"/>
  <c r="F9" i="35"/>
  <c r="E9" i="35"/>
  <c r="D9" i="35"/>
  <c r="C9" i="35"/>
  <c r="B9" i="35"/>
  <c r="Y8" i="35"/>
  <c r="X8" i="35"/>
  <c r="W8" i="35"/>
  <c r="V8" i="35"/>
  <c r="U8" i="35"/>
  <c r="T8" i="35"/>
  <c r="S8" i="35"/>
  <c r="R8" i="35"/>
  <c r="Q8" i="35"/>
  <c r="P8" i="35"/>
  <c r="O8" i="35"/>
  <c r="N8" i="35"/>
  <c r="L8" i="35"/>
  <c r="K8" i="35"/>
  <c r="J8" i="35"/>
  <c r="H8" i="35"/>
  <c r="C8" i="35"/>
  <c r="B8" i="35"/>
  <c r="P76" i="34"/>
  <c r="Q76" i="34"/>
  <c r="AF67" i="34"/>
  <c r="AE67" i="34"/>
  <c r="AD67" i="34"/>
  <c r="AB67" i="34"/>
  <c r="AA67" i="34"/>
  <c r="Z67" i="34"/>
  <c r="X67" i="34"/>
  <c r="W67" i="34"/>
  <c r="V67" i="34"/>
  <c r="T67" i="34"/>
  <c r="S67" i="34"/>
  <c r="R67" i="34"/>
  <c r="O67" i="34"/>
  <c r="N67" i="34"/>
  <c r="M67" i="34"/>
  <c r="K67" i="34"/>
  <c r="J67" i="34"/>
  <c r="AG66" i="34"/>
  <c r="AC66" i="34"/>
  <c r="Y66" i="34"/>
  <c r="AH66" i="34"/>
  <c r="U66" i="34"/>
  <c r="AG65" i="34"/>
  <c r="AC65" i="34"/>
  <c r="Y65" i="34"/>
  <c r="U65" i="34"/>
  <c r="U67" i="34"/>
  <c r="U22" i="33"/>
  <c r="T22" i="33"/>
  <c r="S22" i="33"/>
  <c r="Q22" i="33"/>
  <c r="P22" i="33"/>
  <c r="O22" i="33"/>
  <c r="M22" i="33"/>
  <c r="L22" i="33"/>
  <c r="K22" i="33"/>
  <c r="I22" i="33"/>
  <c r="H22" i="33"/>
  <c r="G22" i="33"/>
  <c r="F22" i="33"/>
  <c r="E22" i="33"/>
  <c r="D22" i="33"/>
  <c r="U24" i="33"/>
  <c r="P24" i="33"/>
  <c r="O24" i="33"/>
  <c r="M24" i="33"/>
  <c r="C18" i="33"/>
  <c r="Y17" i="33"/>
  <c r="P229" i="32"/>
  <c r="Q229" i="32"/>
  <c r="AF192" i="32"/>
  <c r="AE192" i="32"/>
  <c r="AD192" i="32"/>
  <c r="AB192" i="32"/>
  <c r="AA192" i="32"/>
  <c r="Z192" i="32"/>
  <c r="X192" i="32"/>
  <c r="W192" i="32"/>
  <c r="V192" i="32"/>
  <c r="T192" i="32"/>
  <c r="S192" i="32"/>
  <c r="R192" i="32"/>
  <c r="O192" i="32"/>
  <c r="N192" i="32"/>
  <c r="M192" i="32"/>
  <c r="K192" i="32"/>
  <c r="C22" i="33"/>
  <c r="J192" i="32"/>
  <c r="B22" i="33"/>
  <c r="AG191" i="32"/>
  <c r="AC191" i="32"/>
  <c r="Y191" i="32"/>
  <c r="U191" i="32"/>
  <c r="AG185" i="32"/>
  <c r="AC185" i="32"/>
  <c r="Y185" i="32"/>
  <c r="U185" i="32"/>
  <c r="U22" i="31"/>
  <c r="T22" i="31"/>
  <c r="S22" i="31"/>
  <c r="Q22" i="31"/>
  <c r="P22" i="31"/>
  <c r="O22" i="31"/>
  <c r="M22" i="31"/>
  <c r="L22" i="31"/>
  <c r="K22" i="31"/>
  <c r="I22" i="31"/>
  <c r="H22" i="31"/>
  <c r="G22" i="31"/>
  <c r="F22" i="31"/>
  <c r="E22" i="31"/>
  <c r="D22" i="31"/>
  <c r="D24" i="31"/>
  <c r="C24" i="31"/>
  <c r="C18" i="31"/>
  <c r="Y17" i="31"/>
  <c r="P78" i="30"/>
  <c r="Q78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C22" i="31"/>
  <c r="J67" i="30"/>
  <c r="B22" i="31"/>
  <c r="AG66" i="30"/>
  <c r="AC66" i="30"/>
  <c r="Y66" i="30"/>
  <c r="U66" i="30"/>
  <c r="AG65" i="30"/>
  <c r="AC65" i="30"/>
  <c r="Y65" i="30"/>
  <c r="U65" i="30"/>
  <c r="U22" i="29"/>
  <c r="T22" i="29"/>
  <c r="S22" i="29"/>
  <c r="Q22" i="29"/>
  <c r="P22" i="29"/>
  <c r="O22" i="29"/>
  <c r="M22" i="29"/>
  <c r="L22" i="29"/>
  <c r="K22" i="29"/>
  <c r="I22" i="29"/>
  <c r="H22" i="29"/>
  <c r="G22" i="29"/>
  <c r="F22" i="29"/>
  <c r="E22" i="29"/>
  <c r="D22" i="29"/>
  <c r="G24" i="29"/>
  <c r="F24" i="29"/>
  <c r="Q23" i="29"/>
  <c r="B23" i="29"/>
  <c r="U21" i="29"/>
  <c r="J21" i="29"/>
  <c r="Q20" i="29"/>
  <c r="N20" i="29"/>
  <c r="M20" i="29"/>
  <c r="E19" i="29"/>
  <c r="R18" i="29"/>
  <c r="M18" i="29"/>
  <c r="C18" i="29"/>
  <c r="Y17" i="29"/>
  <c r="V17" i="29"/>
  <c r="M17" i="29"/>
  <c r="U16" i="29"/>
  <c r="Q16" i="29"/>
  <c r="U15" i="29"/>
  <c r="Q15" i="29"/>
  <c r="U13" i="29"/>
  <c r="M13" i="29"/>
  <c r="I13" i="29"/>
  <c r="F12" i="29"/>
  <c r="E12" i="29"/>
  <c r="B12" i="29"/>
  <c r="Q10" i="29"/>
  <c r="M10" i="29"/>
  <c r="F9" i="29"/>
  <c r="E9" i="29"/>
  <c r="U8" i="29"/>
  <c r="AF67" i="28"/>
  <c r="AE67" i="28"/>
  <c r="AD67" i="28"/>
  <c r="AB67" i="28"/>
  <c r="AA67" i="28"/>
  <c r="Z67" i="28"/>
  <c r="X67" i="28"/>
  <c r="W67" i="28"/>
  <c r="V67" i="28"/>
  <c r="T67" i="28"/>
  <c r="S67" i="28"/>
  <c r="R67" i="28"/>
  <c r="O67" i="28"/>
  <c r="N67" i="28"/>
  <c r="M67" i="28"/>
  <c r="K67" i="28"/>
  <c r="C22" i="29"/>
  <c r="J67" i="28"/>
  <c r="B22" i="29"/>
  <c r="AG66" i="28"/>
  <c r="AC66" i="28"/>
  <c r="Y66" i="28"/>
  <c r="U66" i="28"/>
  <c r="AG65" i="28"/>
  <c r="AC65" i="28"/>
  <c r="Y65" i="28"/>
  <c r="U65" i="28"/>
  <c r="C22" i="11"/>
  <c r="B22" i="11"/>
  <c r="U22" i="11"/>
  <c r="T22" i="11"/>
  <c r="S22" i="11"/>
  <c r="Q22" i="11"/>
  <c r="P22" i="11"/>
  <c r="O22" i="11"/>
  <c r="M22" i="11"/>
  <c r="L22" i="11"/>
  <c r="K22" i="11"/>
  <c r="I22" i="11"/>
  <c r="H22" i="11"/>
  <c r="G22" i="11"/>
  <c r="F22" i="11"/>
  <c r="E22" i="11"/>
  <c r="D22" i="11"/>
  <c r="L76" i="10"/>
  <c r="P76" i="10"/>
  <c r="Q76" i="10"/>
  <c r="AF67" i="10"/>
  <c r="AE67" i="10"/>
  <c r="AD67" i="10"/>
  <c r="AB67" i="10"/>
  <c r="AA67" i="10"/>
  <c r="Z67" i="10"/>
  <c r="X67" i="10"/>
  <c r="W67" i="10"/>
  <c r="V67" i="10"/>
  <c r="T67" i="10"/>
  <c r="S67" i="10"/>
  <c r="R67" i="10"/>
  <c r="O67" i="10"/>
  <c r="N67" i="10"/>
  <c r="M67" i="10"/>
  <c r="K67" i="10"/>
  <c r="J67" i="10"/>
  <c r="AG66" i="10"/>
  <c r="AG67" i="10"/>
  <c r="V22" i="11"/>
  <c r="AC66" i="10"/>
  <c r="Y66" i="10"/>
  <c r="U66" i="10"/>
  <c r="AG65" i="10"/>
  <c r="AC65" i="10"/>
  <c r="AC67" i="10"/>
  <c r="R22" i="11"/>
  <c r="Y65" i="10"/>
  <c r="AH65" i="10"/>
  <c r="U65" i="10"/>
  <c r="U67" i="10"/>
  <c r="J22" i="11"/>
  <c r="Y25" i="11"/>
  <c r="X25" i="11"/>
  <c r="Y24" i="11"/>
  <c r="X24" i="11"/>
  <c r="V24" i="11"/>
  <c r="U24" i="11"/>
  <c r="T24" i="11"/>
  <c r="S24" i="11"/>
  <c r="R24" i="11"/>
  <c r="Q24" i="11"/>
  <c r="P24" i="11"/>
  <c r="O24" i="11"/>
  <c r="M24" i="11"/>
  <c r="L24" i="11"/>
  <c r="K24" i="11"/>
  <c r="J24" i="11"/>
  <c r="I24" i="11"/>
  <c r="H24" i="11"/>
  <c r="G24" i="11"/>
  <c r="F24" i="11"/>
  <c r="E24" i="11"/>
  <c r="D24" i="11"/>
  <c r="C18" i="11"/>
  <c r="Y17" i="11"/>
  <c r="B17" i="11"/>
  <c r="B16" i="11"/>
  <c r="J15" i="11"/>
  <c r="Y22" i="9"/>
  <c r="X22" i="9"/>
  <c r="V22" i="9"/>
  <c r="U22" i="9"/>
  <c r="T22" i="9"/>
  <c r="S22" i="9"/>
  <c r="R22" i="9"/>
  <c r="Q22" i="9"/>
  <c r="P22" i="9"/>
  <c r="O22" i="9"/>
  <c r="M22" i="9"/>
  <c r="L22" i="9"/>
  <c r="K22" i="9"/>
  <c r="J22" i="9"/>
  <c r="I22" i="9"/>
  <c r="H22" i="9"/>
  <c r="G22" i="9"/>
  <c r="F22" i="9"/>
  <c r="E22" i="9"/>
  <c r="D22" i="9"/>
  <c r="C18" i="9"/>
  <c r="Y17" i="9"/>
  <c r="D8" i="9"/>
  <c r="P409" i="8"/>
  <c r="Q409" i="8"/>
  <c r="AF349" i="8"/>
  <c r="AE349" i="8"/>
  <c r="AD349" i="8"/>
  <c r="AB349" i="8"/>
  <c r="AA349" i="8"/>
  <c r="Z349" i="8"/>
  <c r="X349" i="8"/>
  <c r="W349" i="8"/>
  <c r="V349" i="8"/>
  <c r="T349" i="8"/>
  <c r="S349" i="8"/>
  <c r="R349" i="8"/>
  <c r="O349" i="8"/>
  <c r="N349" i="8"/>
  <c r="M349" i="8"/>
  <c r="K349" i="8"/>
  <c r="J349" i="8"/>
  <c r="B22" i="9"/>
  <c r="AG348" i="8"/>
  <c r="AC348" i="8"/>
  <c r="Y348" i="8"/>
  <c r="U348" i="8"/>
  <c r="AG325" i="8"/>
  <c r="AC325" i="8"/>
  <c r="Y325" i="8"/>
  <c r="U325" i="8"/>
  <c r="U22" i="4"/>
  <c r="T22" i="4"/>
  <c r="S22" i="4"/>
  <c r="Q22" i="4"/>
  <c r="P22" i="4"/>
  <c r="O22" i="4"/>
  <c r="M22" i="4"/>
  <c r="L22" i="4"/>
  <c r="K22" i="4"/>
  <c r="I22" i="4"/>
  <c r="H22" i="4"/>
  <c r="G22" i="4"/>
  <c r="F22" i="4"/>
  <c r="E22" i="4"/>
  <c r="D22" i="4"/>
  <c r="P76" i="3"/>
  <c r="Q76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K67" i="3"/>
  <c r="C22" i="4"/>
  <c r="J67" i="3"/>
  <c r="B22" i="4"/>
  <c r="AG66" i="3"/>
  <c r="AC66" i="3"/>
  <c r="Y66" i="3"/>
  <c r="U66" i="3"/>
  <c r="AG65" i="3"/>
  <c r="AC65" i="3"/>
  <c r="AC67" i="3"/>
  <c r="R22" i="4"/>
  <c r="Y65" i="3"/>
  <c r="Y67" i="3"/>
  <c r="N22" i="4"/>
  <c r="U65" i="3"/>
  <c r="A25" i="43"/>
  <c r="A79" i="42"/>
  <c r="U24" i="43"/>
  <c r="T24" i="43"/>
  <c r="S24" i="43"/>
  <c r="Q24" i="43"/>
  <c r="O24" i="43"/>
  <c r="M24" i="43"/>
  <c r="L24" i="43"/>
  <c r="K24" i="43"/>
  <c r="I24" i="43"/>
  <c r="H24" i="43"/>
  <c r="G24" i="43"/>
  <c r="O78" i="42"/>
  <c r="F24" i="43"/>
  <c r="N78" i="42"/>
  <c r="E24" i="43"/>
  <c r="M78" i="42"/>
  <c r="D24" i="43"/>
  <c r="C24" i="43"/>
  <c r="J78" i="42"/>
  <c r="B24" i="43"/>
  <c r="AG77" i="42"/>
  <c r="AC77" i="42"/>
  <c r="Y77" i="42"/>
  <c r="U77" i="42"/>
  <c r="AG73" i="42"/>
  <c r="AC73" i="42"/>
  <c r="Y73" i="42"/>
  <c r="Y78" i="42"/>
  <c r="N24" i="43"/>
  <c r="U73" i="42"/>
  <c r="AF71" i="42"/>
  <c r="U23" i="43"/>
  <c r="AE71" i="42"/>
  <c r="T23" i="43"/>
  <c r="AD71" i="42"/>
  <c r="S23" i="43"/>
  <c r="AB71" i="42"/>
  <c r="Q23" i="43"/>
  <c r="AA71" i="42"/>
  <c r="Z71" i="42"/>
  <c r="O23" i="43"/>
  <c r="X71" i="42"/>
  <c r="M23" i="43"/>
  <c r="W71" i="42"/>
  <c r="L23" i="43"/>
  <c r="V71" i="42"/>
  <c r="K23" i="43"/>
  <c r="T71" i="42"/>
  <c r="I23" i="43"/>
  <c r="S71" i="42"/>
  <c r="H23" i="43"/>
  <c r="R71" i="42"/>
  <c r="G23" i="43"/>
  <c r="O71" i="42"/>
  <c r="F23" i="43"/>
  <c r="N71" i="42"/>
  <c r="E23" i="43"/>
  <c r="M71" i="42"/>
  <c r="D23" i="43"/>
  <c r="K71" i="42"/>
  <c r="C23" i="43"/>
  <c r="J71" i="42"/>
  <c r="B23" i="43"/>
  <c r="AG70" i="42"/>
  <c r="AC70" i="42"/>
  <c r="Y70" i="42"/>
  <c r="U70" i="42"/>
  <c r="AG69" i="42"/>
  <c r="AC69" i="42"/>
  <c r="AC71" i="42"/>
  <c r="R23" i="43"/>
  <c r="Y69" i="42"/>
  <c r="U69" i="42"/>
  <c r="U71" i="42"/>
  <c r="J23" i="43"/>
  <c r="AF63" i="42"/>
  <c r="U21" i="43"/>
  <c r="AE63" i="42"/>
  <c r="T21" i="43"/>
  <c r="AD63" i="42"/>
  <c r="S21" i="43"/>
  <c r="AB63" i="42"/>
  <c r="Q21" i="43"/>
  <c r="AA63" i="42"/>
  <c r="P21" i="43"/>
  <c r="Z63" i="42"/>
  <c r="O21" i="43"/>
  <c r="X63" i="42"/>
  <c r="M21" i="43"/>
  <c r="W63" i="42"/>
  <c r="L21" i="43"/>
  <c r="V63" i="42"/>
  <c r="K21" i="43"/>
  <c r="T63" i="42"/>
  <c r="I21" i="43"/>
  <c r="S63" i="42"/>
  <c r="H21" i="43"/>
  <c r="R63" i="42"/>
  <c r="G21" i="43"/>
  <c r="O63" i="42"/>
  <c r="F21" i="43"/>
  <c r="N63" i="42"/>
  <c r="E21" i="43"/>
  <c r="M63" i="42"/>
  <c r="D21" i="43"/>
  <c r="K63" i="42"/>
  <c r="C21" i="43"/>
  <c r="J63" i="42"/>
  <c r="B21" i="43"/>
  <c r="AG62" i="42"/>
  <c r="AC62" i="42"/>
  <c r="Y62" i="42"/>
  <c r="U62" i="42"/>
  <c r="AH62" i="42"/>
  <c r="AG61" i="42"/>
  <c r="AC61" i="42"/>
  <c r="AC63" i="42"/>
  <c r="R21" i="43"/>
  <c r="Y61" i="42"/>
  <c r="U61" i="42"/>
  <c r="AF59" i="42"/>
  <c r="U20" i="43"/>
  <c r="AE59" i="42"/>
  <c r="T20" i="43"/>
  <c r="AD59" i="42"/>
  <c r="S20" i="43"/>
  <c r="AB59" i="42"/>
  <c r="Q20" i="43"/>
  <c r="AA59" i="42"/>
  <c r="P20" i="43"/>
  <c r="Z59" i="42"/>
  <c r="O20" i="43"/>
  <c r="X59" i="42"/>
  <c r="M20" i="43"/>
  <c r="W59" i="42"/>
  <c r="L20" i="43"/>
  <c r="V59" i="42"/>
  <c r="K20" i="43"/>
  <c r="T59" i="42"/>
  <c r="I20" i="43"/>
  <c r="S59" i="42"/>
  <c r="H20" i="43"/>
  <c r="R59" i="42"/>
  <c r="G20" i="43"/>
  <c r="O59" i="42"/>
  <c r="N59" i="42"/>
  <c r="E20" i="43"/>
  <c r="M59" i="42"/>
  <c r="D20" i="43"/>
  <c r="K59" i="42"/>
  <c r="C20" i="43"/>
  <c r="J59" i="42"/>
  <c r="B20" i="43"/>
  <c r="AG58" i="42"/>
  <c r="AC58" i="42"/>
  <c r="Y58" i="42"/>
  <c r="U58" i="42"/>
  <c r="AG57" i="42"/>
  <c r="AG59" i="42"/>
  <c r="V20" i="43"/>
  <c r="AC57" i="42"/>
  <c r="AC59" i="42"/>
  <c r="R20" i="43"/>
  <c r="Y57" i="42"/>
  <c r="U57" i="42"/>
  <c r="AF55" i="42"/>
  <c r="U19" i="43"/>
  <c r="AE55" i="42"/>
  <c r="T19" i="43"/>
  <c r="AD55" i="42"/>
  <c r="S19" i="43"/>
  <c r="AB55" i="42"/>
  <c r="Q19" i="43"/>
  <c r="AA55" i="42"/>
  <c r="P19" i="43"/>
  <c r="Z55" i="42"/>
  <c r="O19" i="43"/>
  <c r="X55" i="42"/>
  <c r="M19" i="43"/>
  <c r="W55" i="42"/>
  <c r="L19" i="43"/>
  <c r="V55" i="42"/>
  <c r="K19" i="43"/>
  <c r="T55" i="42"/>
  <c r="I19" i="43"/>
  <c r="S55" i="42"/>
  <c r="H19" i="43"/>
  <c r="R55" i="42"/>
  <c r="G19" i="43"/>
  <c r="O55" i="42"/>
  <c r="F19" i="43"/>
  <c r="N55" i="42"/>
  <c r="E19" i="43"/>
  <c r="M55" i="42"/>
  <c r="D19" i="43"/>
  <c r="K55" i="42"/>
  <c r="C19" i="43"/>
  <c r="J55" i="42"/>
  <c r="B19" i="43"/>
  <c r="AG54" i="42"/>
  <c r="AC54" i="42"/>
  <c r="Y54" i="42"/>
  <c r="U54" i="42"/>
  <c r="U55" i="42"/>
  <c r="J19" i="43"/>
  <c r="AG53" i="42"/>
  <c r="AC53" i="42"/>
  <c r="Y53" i="42"/>
  <c r="U53" i="42"/>
  <c r="AF51" i="42"/>
  <c r="U18" i="43"/>
  <c r="AE51" i="42"/>
  <c r="T18" i="43"/>
  <c r="AD51" i="42"/>
  <c r="S18" i="43"/>
  <c r="AB51" i="42"/>
  <c r="Q18" i="43"/>
  <c r="AA51" i="42"/>
  <c r="P18" i="43"/>
  <c r="Z51" i="42"/>
  <c r="O18" i="43"/>
  <c r="X51" i="42"/>
  <c r="M18" i="43"/>
  <c r="W51" i="42"/>
  <c r="L18" i="43"/>
  <c r="V51" i="42"/>
  <c r="K18" i="43"/>
  <c r="T51" i="42"/>
  <c r="I18" i="43"/>
  <c r="S51" i="42"/>
  <c r="H18" i="43"/>
  <c r="R51" i="42"/>
  <c r="G18" i="43"/>
  <c r="O51" i="42"/>
  <c r="F18" i="43"/>
  <c r="N51" i="42"/>
  <c r="E18" i="43"/>
  <c r="M51" i="42"/>
  <c r="D18" i="43"/>
  <c r="J51" i="42"/>
  <c r="B18" i="43"/>
  <c r="AG50" i="42"/>
  <c r="AC50" i="42"/>
  <c r="Y50" i="42"/>
  <c r="U50" i="42"/>
  <c r="AG49" i="42"/>
  <c r="AC49" i="42"/>
  <c r="AC51" i="42"/>
  <c r="R18" i="43"/>
  <c r="Y49" i="42"/>
  <c r="U49" i="42"/>
  <c r="AF47" i="42"/>
  <c r="U17" i="43"/>
  <c r="AE47" i="42"/>
  <c r="T17" i="43"/>
  <c r="AD47" i="42"/>
  <c r="S17" i="43"/>
  <c r="AB47" i="42"/>
  <c r="Q17" i="43"/>
  <c r="AA47" i="42"/>
  <c r="P17" i="43"/>
  <c r="Z47" i="42"/>
  <c r="O17" i="43"/>
  <c r="X47" i="42"/>
  <c r="M17" i="43"/>
  <c r="W47" i="42"/>
  <c r="L17" i="43"/>
  <c r="V47" i="42"/>
  <c r="K17" i="43"/>
  <c r="T47" i="42"/>
  <c r="I17" i="43"/>
  <c r="S47" i="42"/>
  <c r="R47" i="42"/>
  <c r="G17" i="43"/>
  <c r="O47" i="42"/>
  <c r="F17" i="43"/>
  <c r="N47" i="42"/>
  <c r="E17" i="43"/>
  <c r="M47" i="42"/>
  <c r="D17" i="43"/>
  <c r="C17" i="43"/>
  <c r="J47" i="42"/>
  <c r="B17" i="43"/>
  <c r="AG46" i="42"/>
  <c r="AC46" i="42"/>
  <c r="Y46" i="42"/>
  <c r="U46" i="42"/>
  <c r="AG45" i="42"/>
  <c r="AC45" i="42"/>
  <c r="Y45" i="42"/>
  <c r="U45" i="42"/>
  <c r="AF43" i="42"/>
  <c r="U16" i="43"/>
  <c r="AE43" i="42"/>
  <c r="T16" i="43"/>
  <c r="AD43" i="42"/>
  <c r="S16" i="43"/>
  <c r="AB43" i="42"/>
  <c r="Q16" i="43"/>
  <c r="AA43" i="42"/>
  <c r="P16" i="43"/>
  <c r="Z43" i="42"/>
  <c r="O16" i="43"/>
  <c r="X43" i="42"/>
  <c r="M16" i="43"/>
  <c r="W43" i="42"/>
  <c r="L16" i="43"/>
  <c r="V43" i="42"/>
  <c r="K16" i="43"/>
  <c r="T43" i="42"/>
  <c r="I16" i="43"/>
  <c r="S43" i="42"/>
  <c r="H16" i="43"/>
  <c r="R43" i="42"/>
  <c r="G16" i="43"/>
  <c r="O43" i="42"/>
  <c r="F16" i="43"/>
  <c r="N43" i="42"/>
  <c r="E16" i="43"/>
  <c r="M43" i="42"/>
  <c r="D16" i="43"/>
  <c r="K43" i="42"/>
  <c r="C16" i="43"/>
  <c r="J43" i="42"/>
  <c r="B16" i="43"/>
  <c r="AG42" i="42"/>
  <c r="AC42" i="42"/>
  <c r="Y42" i="42"/>
  <c r="U42" i="42"/>
  <c r="AG41" i="42"/>
  <c r="AC41" i="42"/>
  <c r="Y41" i="42"/>
  <c r="U41" i="42"/>
  <c r="AF39" i="42"/>
  <c r="U15" i="43"/>
  <c r="AE39" i="42"/>
  <c r="T15" i="43"/>
  <c r="AD39" i="42"/>
  <c r="S15" i="43"/>
  <c r="AB39" i="42"/>
  <c r="Q15" i="43"/>
  <c r="AA39" i="42"/>
  <c r="P15" i="43"/>
  <c r="Z39" i="42"/>
  <c r="O15" i="43"/>
  <c r="X39" i="42"/>
  <c r="M15" i="43"/>
  <c r="W39" i="42"/>
  <c r="L15" i="43"/>
  <c r="V39" i="42"/>
  <c r="K15" i="43"/>
  <c r="T39" i="42"/>
  <c r="I15" i="43"/>
  <c r="S39" i="42"/>
  <c r="H15" i="43"/>
  <c r="R39" i="42"/>
  <c r="G15" i="43"/>
  <c r="O39" i="42"/>
  <c r="F15" i="43"/>
  <c r="N39" i="42"/>
  <c r="E15" i="43"/>
  <c r="M39" i="42"/>
  <c r="D15" i="43"/>
  <c r="K39" i="42"/>
  <c r="C15" i="43"/>
  <c r="J39" i="42"/>
  <c r="B15" i="43"/>
  <c r="AG38" i="42"/>
  <c r="AC38" i="42"/>
  <c r="AC39" i="42"/>
  <c r="R15" i="43"/>
  <c r="Y38" i="42"/>
  <c r="U38" i="42"/>
  <c r="AG37" i="42"/>
  <c r="AC37" i="42"/>
  <c r="Y37" i="42"/>
  <c r="Y39" i="42"/>
  <c r="N15" i="43"/>
  <c r="U37" i="42"/>
  <c r="AH37" i="42"/>
  <c r="AI37" i="42"/>
  <c r="AF35" i="42"/>
  <c r="U14" i="43"/>
  <c r="AE35" i="42"/>
  <c r="T14" i="43"/>
  <c r="AD35" i="42"/>
  <c r="S14" i="43"/>
  <c r="AB35" i="42"/>
  <c r="Q14" i="43"/>
  <c r="AA35" i="42"/>
  <c r="P14" i="43"/>
  <c r="Z35" i="42"/>
  <c r="O14" i="43"/>
  <c r="X35" i="42"/>
  <c r="M14" i="43"/>
  <c r="W35" i="42"/>
  <c r="L14" i="43"/>
  <c r="V35" i="42"/>
  <c r="K14" i="43"/>
  <c r="T35" i="42"/>
  <c r="I14" i="43"/>
  <c r="S35" i="42"/>
  <c r="H14" i="43"/>
  <c r="R35" i="42"/>
  <c r="G14" i="43"/>
  <c r="O35" i="42"/>
  <c r="N35" i="42"/>
  <c r="E14" i="43"/>
  <c r="M35" i="42"/>
  <c r="D14" i="43"/>
  <c r="K35" i="42"/>
  <c r="C14" i="43"/>
  <c r="J35" i="42"/>
  <c r="B14" i="43"/>
  <c r="AG34" i="42"/>
  <c r="AC34" i="42"/>
  <c r="Y34" i="42"/>
  <c r="U34" i="42"/>
  <c r="AG33" i="42"/>
  <c r="AC33" i="42"/>
  <c r="AC35" i="42"/>
  <c r="R14" i="43"/>
  <c r="Y33" i="42"/>
  <c r="U33" i="42"/>
  <c r="AF31" i="42"/>
  <c r="U13" i="43"/>
  <c r="AE31" i="42"/>
  <c r="T13" i="43"/>
  <c r="AD31" i="42"/>
  <c r="S13" i="43"/>
  <c r="AB31" i="42"/>
  <c r="Q13" i="43"/>
  <c r="AA31" i="42"/>
  <c r="P13" i="43"/>
  <c r="Z31" i="42"/>
  <c r="O13" i="43"/>
  <c r="X31" i="42"/>
  <c r="M13" i="43"/>
  <c r="W31" i="42"/>
  <c r="L13" i="43"/>
  <c r="V31" i="42"/>
  <c r="K13" i="43"/>
  <c r="T31" i="42"/>
  <c r="I13" i="43"/>
  <c r="S31" i="42"/>
  <c r="H13" i="43"/>
  <c r="R31" i="42"/>
  <c r="G13" i="43"/>
  <c r="O31" i="42"/>
  <c r="F13" i="43"/>
  <c r="N31" i="42"/>
  <c r="E13" i="43"/>
  <c r="M31" i="42"/>
  <c r="D13" i="43"/>
  <c r="K31" i="42"/>
  <c r="C13" i="43"/>
  <c r="J31" i="42"/>
  <c r="B13" i="43"/>
  <c r="AG30" i="42"/>
  <c r="AC30" i="42"/>
  <c r="Y30" i="42"/>
  <c r="AH30" i="42"/>
  <c r="U30" i="42"/>
  <c r="AG29" i="42"/>
  <c r="AC29" i="42"/>
  <c r="AC31" i="42"/>
  <c r="R13" i="43"/>
  <c r="Y29" i="42"/>
  <c r="Y31" i="42"/>
  <c r="N13" i="43"/>
  <c r="U29" i="42"/>
  <c r="U31" i="42"/>
  <c r="J13" i="43"/>
  <c r="AF27" i="42"/>
  <c r="U12" i="43"/>
  <c r="AE27" i="42"/>
  <c r="T12" i="43"/>
  <c r="AD27" i="42"/>
  <c r="S12" i="43"/>
  <c r="AB27" i="42"/>
  <c r="Q12" i="43"/>
  <c r="AA27" i="42"/>
  <c r="P12" i="43"/>
  <c r="Z27" i="42"/>
  <c r="O12" i="43"/>
  <c r="X27" i="42"/>
  <c r="M12" i="43"/>
  <c r="W27" i="42"/>
  <c r="L12" i="43"/>
  <c r="V27" i="42"/>
  <c r="K12" i="43"/>
  <c r="T27" i="42"/>
  <c r="I12" i="43"/>
  <c r="S27" i="42"/>
  <c r="H12" i="43"/>
  <c r="R27" i="42"/>
  <c r="G12" i="43"/>
  <c r="O27" i="42"/>
  <c r="F12" i="43"/>
  <c r="N27" i="42"/>
  <c r="E12" i="43"/>
  <c r="M27" i="42"/>
  <c r="D12" i="43"/>
  <c r="K27" i="42"/>
  <c r="C12" i="43"/>
  <c r="J27" i="42"/>
  <c r="B12" i="43"/>
  <c r="AG26" i="42"/>
  <c r="AC26" i="42"/>
  <c r="Y26" i="42"/>
  <c r="U26" i="42"/>
  <c r="AG25" i="42"/>
  <c r="AC25" i="42"/>
  <c r="Y25" i="42"/>
  <c r="Y27" i="42"/>
  <c r="N12" i="43"/>
  <c r="U25" i="42"/>
  <c r="AF23" i="42"/>
  <c r="U11" i="43"/>
  <c r="AE23" i="42"/>
  <c r="T11" i="43"/>
  <c r="AD23" i="42"/>
  <c r="S11" i="43"/>
  <c r="AB23" i="42"/>
  <c r="Q11" i="43"/>
  <c r="AA23" i="42"/>
  <c r="P11" i="43"/>
  <c r="Z23" i="42"/>
  <c r="O11" i="43"/>
  <c r="X23" i="42"/>
  <c r="M11" i="43"/>
  <c r="W23" i="42"/>
  <c r="L11" i="43"/>
  <c r="V23" i="42"/>
  <c r="K11" i="43"/>
  <c r="T23" i="42"/>
  <c r="I11" i="43"/>
  <c r="S23" i="42"/>
  <c r="R23" i="42"/>
  <c r="G11" i="43"/>
  <c r="O23" i="42"/>
  <c r="F11" i="43"/>
  <c r="N23" i="42"/>
  <c r="E11" i="43"/>
  <c r="M23" i="42"/>
  <c r="K23" i="42"/>
  <c r="C11" i="43"/>
  <c r="J23" i="42"/>
  <c r="B11" i="43"/>
  <c r="AG22" i="42"/>
  <c r="AC22" i="42"/>
  <c r="Y22" i="42"/>
  <c r="U22" i="42"/>
  <c r="AG21" i="42"/>
  <c r="AC21" i="42"/>
  <c r="AC23" i="42"/>
  <c r="R11" i="43"/>
  <c r="Y21" i="42"/>
  <c r="U21" i="42"/>
  <c r="AF19" i="42"/>
  <c r="U10" i="43"/>
  <c r="AE19" i="42"/>
  <c r="T10" i="43"/>
  <c r="AD19" i="42"/>
  <c r="S10" i="43"/>
  <c r="AB19" i="42"/>
  <c r="Q10" i="43"/>
  <c r="AA19" i="42"/>
  <c r="P10" i="43"/>
  <c r="Z19" i="42"/>
  <c r="O10" i="43"/>
  <c r="X19" i="42"/>
  <c r="M10" i="43"/>
  <c r="W19" i="42"/>
  <c r="L10" i="43"/>
  <c r="V19" i="42"/>
  <c r="K10" i="43"/>
  <c r="T19" i="42"/>
  <c r="I10" i="43"/>
  <c r="S19" i="42"/>
  <c r="H10" i="43"/>
  <c r="R19" i="42"/>
  <c r="G10" i="43"/>
  <c r="O19" i="42"/>
  <c r="F10" i="43"/>
  <c r="N19" i="42"/>
  <c r="E10" i="43"/>
  <c r="M19" i="42"/>
  <c r="D10" i="43"/>
  <c r="K19" i="42"/>
  <c r="C10" i="43"/>
  <c r="J19" i="42"/>
  <c r="B10" i="43"/>
  <c r="AG18" i="42"/>
  <c r="AC18" i="42"/>
  <c r="Y18" i="42"/>
  <c r="U18" i="42"/>
  <c r="AG17" i="42"/>
  <c r="AC17" i="42"/>
  <c r="Y17" i="42"/>
  <c r="U17" i="42"/>
  <c r="U19" i="42"/>
  <c r="J10" i="43"/>
  <c r="AF15" i="42"/>
  <c r="U9" i="43"/>
  <c r="AE15" i="42"/>
  <c r="T9" i="43"/>
  <c r="AD15" i="42"/>
  <c r="S9" i="43"/>
  <c r="AB15" i="42"/>
  <c r="Q9" i="43"/>
  <c r="AA15" i="42"/>
  <c r="P9" i="43"/>
  <c r="Z15" i="42"/>
  <c r="O9" i="43"/>
  <c r="X15" i="42"/>
  <c r="M9" i="43"/>
  <c r="W15" i="42"/>
  <c r="L9" i="43"/>
  <c r="V15" i="42"/>
  <c r="K9" i="43"/>
  <c r="T15" i="42"/>
  <c r="I9" i="43"/>
  <c r="S15" i="42"/>
  <c r="H9" i="43"/>
  <c r="R15" i="42"/>
  <c r="G9" i="43"/>
  <c r="O15" i="42"/>
  <c r="F9" i="43"/>
  <c r="N15" i="42"/>
  <c r="E9" i="43"/>
  <c r="M15" i="42"/>
  <c r="D9" i="43"/>
  <c r="K15" i="42"/>
  <c r="C9" i="43"/>
  <c r="J15" i="42"/>
  <c r="B9" i="43"/>
  <c r="AG14" i="42"/>
  <c r="AC14" i="42"/>
  <c r="Y14" i="42"/>
  <c r="AH14" i="42"/>
  <c r="U14" i="42"/>
  <c r="AG13" i="42"/>
  <c r="AC13" i="42"/>
  <c r="Y13" i="42"/>
  <c r="AH13" i="42"/>
  <c r="U13" i="42"/>
  <c r="AF11" i="42"/>
  <c r="AE11" i="42"/>
  <c r="T8" i="43"/>
  <c r="AD11" i="42"/>
  <c r="AB11" i="42"/>
  <c r="Q8" i="43"/>
  <c r="AA11" i="42"/>
  <c r="Z11" i="42"/>
  <c r="X11" i="42"/>
  <c r="M8" i="43"/>
  <c r="W11" i="42"/>
  <c r="L8" i="43"/>
  <c r="V11" i="42"/>
  <c r="T11" i="42"/>
  <c r="I8" i="43"/>
  <c r="S11" i="42"/>
  <c r="R11" i="42"/>
  <c r="O11" i="42"/>
  <c r="F8" i="43"/>
  <c r="N11" i="42"/>
  <c r="E8" i="43"/>
  <c r="M11" i="42"/>
  <c r="D8" i="43"/>
  <c r="K11" i="42"/>
  <c r="C8" i="43"/>
  <c r="J11" i="42"/>
  <c r="AG10" i="42"/>
  <c r="AC10" i="42"/>
  <c r="Y10" i="42"/>
  <c r="U10" i="42"/>
  <c r="AG9" i="42"/>
  <c r="AG11" i="42"/>
  <c r="V8" i="43"/>
  <c r="AC9" i="42"/>
  <c r="Y9" i="42"/>
  <c r="U9" i="42"/>
  <c r="A25" i="41"/>
  <c r="A76" i="40"/>
  <c r="H24" i="41"/>
  <c r="O75" i="40"/>
  <c r="N75" i="40"/>
  <c r="M75" i="40"/>
  <c r="C24" i="41"/>
  <c r="J75" i="40"/>
  <c r="B24" i="41"/>
  <c r="AG74" i="40"/>
  <c r="AC74" i="40"/>
  <c r="Y74" i="40"/>
  <c r="U74" i="40"/>
  <c r="AG73" i="40"/>
  <c r="AC73" i="40"/>
  <c r="Y73" i="40"/>
  <c r="AH73" i="40"/>
  <c r="U73" i="40"/>
  <c r="AF71" i="40"/>
  <c r="U23" i="41"/>
  <c r="AE71" i="40"/>
  <c r="AD71" i="40"/>
  <c r="AB71" i="40"/>
  <c r="Q23" i="41"/>
  <c r="AA71" i="40"/>
  <c r="P23" i="41"/>
  <c r="Z71" i="40"/>
  <c r="O23" i="41"/>
  <c r="X71" i="40"/>
  <c r="M23" i="41"/>
  <c r="W71" i="40"/>
  <c r="L23" i="41"/>
  <c r="V71" i="40"/>
  <c r="K23" i="41"/>
  <c r="T71" i="40"/>
  <c r="I23" i="41"/>
  <c r="S71" i="40"/>
  <c r="H23" i="41"/>
  <c r="R71" i="40"/>
  <c r="G23" i="41"/>
  <c r="O71" i="40"/>
  <c r="F23" i="41"/>
  <c r="N71" i="40"/>
  <c r="E23" i="41"/>
  <c r="M71" i="40"/>
  <c r="K71" i="40"/>
  <c r="J71" i="40"/>
  <c r="B23" i="41"/>
  <c r="AG70" i="40"/>
  <c r="AG71" i="40"/>
  <c r="V23" i="41"/>
  <c r="AC70" i="40"/>
  <c r="Y70" i="40"/>
  <c r="U70" i="40"/>
  <c r="AG69" i="40"/>
  <c r="AC69" i="40"/>
  <c r="Y69" i="40"/>
  <c r="Y71" i="40"/>
  <c r="N23" i="41"/>
  <c r="U69" i="40"/>
  <c r="AF63" i="40"/>
  <c r="U21" i="41"/>
  <c r="AE63" i="40"/>
  <c r="T21" i="41"/>
  <c r="AD63" i="40"/>
  <c r="S21" i="41"/>
  <c r="AB63" i="40"/>
  <c r="Q21" i="41"/>
  <c r="AA63" i="40"/>
  <c r="P21" i="41"/>
  <c r="Z63" i="40"/>
  <c r="O21" i="41"/>
  <c r="X63" i="40"/>
  <c r="M21" i="41"/>
  <c r="W63" i="40"/>
  <c r="L21" i="41"/>
  <c r="V63" i="40"/>
  <c r="K21" i="41"/>
  <c r="T63" i="40"/>
  <c r="S63" i="40"/>
  <c r="H21" i="41"/>
  <c r="R63" i="40"/>
  <c r="O63" i="40"/>
  <c r="F21" i="41"/>
  <c r="N63" i="40"/>
  <c r="E21" i="41"/>
  <c r="M63" i="40"/>
  <c r="D21" i="41"/>
  <c r="K63" i="40"/>
  <c r="C21" i="41"/>
  <c r="J63" i="40"/>
  <c r="B21" i="41"/>
  <c r="AG62" i="40"/>
  <c r="AC62" i="40"/>
  <c r="Y62" i="40"/>
  <c r="AH62" i="40"/>
  <c r="U62" i="40"/>
  <c r="AG61" i="40"/>
  <c r="AG63" i="40"/>
  <c r="V21" i="41"/>
  <c r="AC61" i="40"/>
  <c r="AC63" i="40"/>
  <c r="R21" i="41"/>
  <c r="Y61" i="40"/>
  <c r="Y63" i="40"/>
  <c r="N21" i="41"/>
  <c r="U61" i="40"/>
  <c r="U63" i="40"/>
  <c r="AF59" i="40"/>
  <c r="U20" i="41"/>
  <c r="AE59" i="40"/>
  <c r="T20" i="41"/>
  <c r="AD59" i="40"/>
  <c r="S20" i="41"/>
  <c r="AB59" i="40"/>
  <c r="Q20" i="41"/>
  <c r="AA59" i="40"/>
  <c r="P20" i="41"/>
  <c r="Z59" i="40"/>
  <c r="O20" i="41"/>
  <c r="X59" i="40"/>
  <c r="M20" i="41"/>
  <c r="W59" i="40"/>
  <c r="L20" i="41"/>
  <c r="V59" i="40"/>
  <c r="K20" i="41"/>
  <c r="T59" i="40"/>
  <c r="I20" i="41"/>
  <c r="S59" i="40"/>
  <c r="H20" i="41"/>
  <c r="R59" i="40"/>
  <c r="G20" i="41"/>
  <c r="O59" i="40"/>
  <c r="F20" i="41"/>
  <c r="N59" i="40"/>
  <c r="E20" i="41"/>
  <c r="M59" i="40"/>
  <c r="D20" i="41"/>
  <c r="K59" i="40"/>
  <c r="C20" i="41"/>
  <c r="J59" i="40"/>
  <c r="B20" i="41"/>
  <c r="AG58" i="40"/>
  <c r="AC58" i="40"/>
  <c r="Y58" i="40"/>
  <c r="U58" i="40"/>
  <c r="AH58" i="40"/>
  <c r="AG57" i="40"/>
  <c r="AG59" i="40"/>
  <c r="V20" i="41"/>
  <c r="AC57" i="40"/>
  <c r="Y57" i="40"/>
  <c r="U57" i="40"/>
  <c r="AF55" i="40"/>
  <c r="AE55" i="40"/>
  <c r="T19" i="41"/>
  <c r="AD55" i="40"/>
  <c r="S19" i="41"/>
  <c r="AB55" i="40"/>
  <c r="Q19" i="41"/>
  <c r="AA55" i="40"/>
  <c r="P19" i="41"/>
  <c r="Z55" i="40"/>
  <c r="O19" i="41"/>
  <c r="X55" i="40"/>
  <c r="M19" i="41"/>
  <c r="W55" i="40"/>
  <c r="L19" i="41"/>
  <c r="V55" i="40"/>
  <c r="K19" i="41"/>
  <c r="T55" i="40"/>
  <c r="I19" i="41"/>
  <c r="S55" i="40"/>
  <c r="H19" i="41"/>
  <c r="R55" i="40"/>
  <c r="O55" i="40"/>
  <c r="F19" i="41"/>
  <c r="N55" i="40"/>
  <c r="M55" i="40"/>
  <c r="D19" i="41"/>
  <c r="K55" i="40"/>
  <c r="C19" i="41"/>
  <c r="J55" i="40"/>
  <c r="B19" i="41"/>
  <c r="AG54" i="40"/>
  <c r="AG55" i="40"/>
  <c r="V19" i="41"/>
  <c r="AC54" i="40"/>
  <c r="Y54" i="40"/>
  <c r="U54" i="40"/>
  <c r="AG53" i="40"/>
  <c r="AC53" i="40"/>
  <c r="AC55" i="40"/>
  <c r="R19" i="41"/>
  <c r="Y53" i="40"/>
  <c r="Y55" i="40"/>
  <c r="N19" i="41"/>
  <c r="U53" i="40"/>
  <c r="AH53" i="40"/>
  <c r="AI53" i="40"/>
  <c r="AF51" i="40"/>
  <c r="U18" i="41"/>
  <c r="AE51" i="40"/>
  <c r="T18" i="41"/>
  <c r="AD51" i="40"/>
  <c r="S18" i="41"/>
  <c r="AB51" i="40"/>
  <c r="Q18" i="41"/>
  <c r="AA51" i="40"/>
  <c r="P18" i="41"/>
  <c r="Z51" i="40"/>
  <c r="O18" i="41"/>
  <c r="X51" i="40"/>
  <c r="M18" i="41"/>
  <c r="W51" i="40"/>
  <c r="V51" i="40"/>
  <c r="K18" i="41"/>
  <c r="T51" i="40"/>
  <c r="I18" i="41"/>
  <c r="S51" i="40"/>
  <c r="H18" i="41"/>
  <c r="R51" i="40"/>
  <c r="G18" i="41"/>
  <c r="O51" i="40"/>
  <c r="F18" i="41"/>
  <c r="N51" i="40"/>
  <c r="E18" i="41"/>
  <c r="M51" i="40"/>
  <c r="D18" i="41"/>
  <c r="J51" i="40"/>
  <c r="B18" i="41"/>
  <c r="AG50" i="40"/>
  <c r="AC50" i="40"/>
  <c r="AH50" i="40"/>
  <c r="AI50" i="40"/>
  <c r="Y50" i="40"/>
  <c r="U50" i="40"/>
  <c r="AG49" i="40"/>
  <c r="AG51" i="40"/>
  <c r="V18" i="41"/>
  <c r="AC49" i="40"/>
  <c r="Y49" i="40"/>
  <c r="Y51" i="40"/>
  <c r="N18" i="41"/>
  <c r="U49" i="40"/>
  <c r="AF47" i="40"/>
  <c r="U17" i="41"/>
  <c r="AE47" i="40"/>
  <c r="AD47" i="40"/>
  <c r="S17" i="41"/>
  <c r="AB47" i="40"/>
  <c r="Q17" i="41"/>
  <c r="AA47" i="40"/>
  <c r="P17" i="41"/>
  <c r="Z47" i="40"/>
  <c r="O17" i="41"/>
  <c r="X47" i="40"/>
  <c r="M17" i="41"/>
  <c r="W47" i="40"/>
  <c r="L17" i="41"/>
  <c r="V47" i="40"/>
  <c r="K17" i="41"/>
  <c r="T47" i="40"/>
  <c r="I17" i="41"/>
  <c r="S47" i="40"/>
  <c r="H17" i="41"/>
  <c r="R47" i="40"/>
  <c r="G17" i="41"/>
  <c r="O47" i="40"/>
  <c r="F17" i="41"/>
  <c r="N47" i="40"/>
  <c r="E17" i="41"/>
  <c r="M47" i="40"/>
  <c r="K47" i="40"/>
  <c r="C17" i="41"/>
  <c r="J47" i="40"/>
  <c r="B17" i="41"/>
  <c r="AG46" i="40"/>
  <c r="AC46" i="40"/>
  <c r="Y46" i="40"/>
  <c r="U46" i="40"/>
  <c r="AG45" i="40"/>
  <c r="AC45" i="40"/>
  <c r="AC47" i="40"/>
  <c r="R17" i="41"/>
  <c r="Y45" i="40"/>
  <c r="U45" i="40"/>
  <c r="AF43" i="40"/>
  <c r="U16" i="41"/>
  <c r="AE43" i="40"/>
  <c r="T16" i="41"/>
  <c r="AD43" i="40"/>
  <c r="S16" i="41"/>
  <c r="AB43" i="40"/>
  <c r="Q16" i="41"/>
  <c r="AA43" i="40"/>
  <c r="P16" i="41"/>
  <c r="Z43" i="40"/>
  <c r="O16" i="41"/>
  <c r="X43" i="40"/>
  <c r="W43" i="40"/>
  <c r="L16" i="41"/>
  <c r="V43" i="40"/>
  <c r="T43" i="40"/>
  <c r="I16" i="41"/>
  <c r="S43" i="40"/>
  <c r="H16" i="41"/>
  <c r="R43" i="40"/>
  <c r="G16" i="41"/>
  <c r="O43" i="40"/>
  <c r="F16" i="41"/>
  <c r="N43" i="40"/>
  <c r="E16" i="41"/>
  <c r="M43" i="40"/>
  <c r="D16" i="41"/>
  <c r="K43" i="40"/>
  <c r="C16" i="41"/>
  <c r="J43" i="40"/>
  <c r="B16" i="41"/>
  <c r="AG42" i="40"/>
  <c r="AC42" i="40"/>
  <c r="Y42" i="40"/>
  <c r="U42" i="40"/>
  <c r="AG41" i="40"/>
  <c r="AC41" i="40"/>
  <c r="Y41" i="40"/>
  <c r="U41" i="40"/>
  <c r="AF39" i="40"/>
  <c r="AE39" i="40"/>
  <c r="T15" i="41"/>
  <c r="AD39" i="40"/>
  <c r="AB39" i="40"/>
  <c r="Q15" i="41"/>
  <c r="AA39" i="40"/>
  <c r="P15" i="41"/>
  <c r="Z39" i="40"/>
  <c r="O15" i="41"/>
  <c r="X39" i="40"/>
  <c r="M15" i="41"/>
  <c r="W39" i="40"/>
  <c r="L15" i="41"/>
  <c r="V39" i="40"/>
  <c r="K15" i="41"/>
  <c r="T39" i="40"/>
  <c r="I15" i="41"/>
  <c r="S39" i="40"/>
  <c r="H15" i="41"/>
  <c r="R39" i="40"/>
  <c r="G15" i="41"/>
  <c r="O39" i="40"/>
  <c r="F15" i="41"/>
  <c r="N39" i="40"/>
  <c r="M39" i="40"/>
  <c r="D15" i="41"/>
  <c r="K39" i="40"/>
  <c r="J39" i="40"/>
  <c r="AG38" i="40"/>
  <c r="AC38" i="40"/>
  <c r="AH38" i="40"/>
  <c r="AI38" i="40"/>
  <c r="Y38" i="40"/>
  <c r="U38" i="40"/>
  <c r="AG37" i="40"/>
  <c r="AC37" i="40"/>
  <c r="Y37" i="40"/>
  <c r="U37" i="40"/>
  <c r="AF35" i="40"/>
  <c r="U14" i="41"/>
  <c r="AE35" i="40"/>
  <c r="T14" i="41"/>
  <c r="AD35" i="40"/>
  <c r="S14" i="41"/>
  <c r="AB35" i="40"/>
  <c r="Q14" i="41"/>
  <c r="AA35" i="40"/>
  <c r="P14" i="41"/>
  <c r="Z35" i="40"/>
  <c r="O14" i="41"/>
  <c r="X35" i="40"/>
  <c r="M14" i="41"/>
  <c r="W35" i="40"/>
  <c r="L14" i="41"/>
  <c r="V35" i="40"/>
  <c r="K14" i="41"/>
  <c r="T35" i="40"/>
  <c r="I14" i="41"/>
  <c r="S35" i="40"/>
  <c r="H14" i="41"/>
  <c r="R35" i="40"/>
  <c r="G14" i="41"/>
  <c r="O35" i="40"/>
  <c r="F14" i="41"/>
  <c r="N35" i="40"/>
  <c r="E14" i="41"/>
  <c r="M35" i="40"/>
  <c r="D14" i="41"/>
  <c r="K35" i="40"/>
  <c r="C14" i="41"/>
  <c r="J35" i="40"/>
  <c r="B14" i="41"/>
  <c r="AG34" i="40"/>
  <c r="AC34" i="40"/>
  <c r="Y34" i="40"/>
  <c r="U34" i="40"/>
  <c r="AH34" i="40"/>
  <c r="AI34" i="40"/>
  <c r="AH33" i="40"/>
  <c r="AG33" i="40"/>
  <c r="AC33" i="40"/>
  <c r="Y33" i="40"/>
  <c r="U33" i="40"/>
  <c r="AF31" i="40"/>
  <c r="U13" i="41"/>
  <c r="AE31" i="40"/>
  <c r="T13" i="41"/>
  <c r="AD31" i="40"/>
  <c r="S13" i="41"/>
  <c r="AB31" i="40"/>
  <c r="AA31" i="40"/>
  <c r="Z31" i="40"/>
  <c r="O13" i="41"/>
  <c r="X31" i="40"/>
  <c r="M13" i="41"/>
  <c r="W31" i="40"/>
  <c r="L13" i="41"/>
  <c r="V31" i="40"/>
  <c r="K13" i="41"/>
  <c r="T31" i="40"/>
  <c r="I13" i="41"/>
  <c r="S31" i="40"/>
  <c r="H13" i="41"/>
  <c r="R31" i="40"/>
  <c r="G13" i="41"/>
  <c r="O31" i="40"/>
  <c r="F13" i="41"/>
  <c r="N31" i="40"/>
  <c r="E13" i="41"/>
  <c r="M31" i="40"/>
  <c r="D13" i="41"/>
  <c r="K31" i="40"/>
  <c r="C13" i="41"/>
  <c r="J31" i="40"/>
  <c r="AG30" i="40"/>
  <c r="AC30" i="40"/>
  <c r="Y30" i="40"/>
  <c r="U30" i="40"/>
  <c r="AG29" i="40"/>
  <c r="AC29" i="40"/>
  <c r="Y29" i="40"/>
  <c r="Y31" i="40"/>
  <c r="N13" i="41"/>
  <c r="U29" i="40"/>
  <c r="AF27" i="40"/>
  <c r="U12" i="41"/>
  <c r="AE27" i="40"/>
  <c r="T12" i="41"/>
  <c r="AD27" i="40"/>
  <c r="S12" i="41"/>
  <c r="AB27" i="40"/>
  <c r="Q12" i="41"/>
  <c r="AA27" i="40"/>
  <c r="P12" i="41"/>
  <c r="Z27" i="40"/>
  <c r="O12" i="41"/>
  <c r="X27" i="40"/>
  <c r="M12" i="41"/>
  <c r="W27" i="40"/>
  <c r="L12" i="41"/>
  <c r="V27" i="40"/>
  <c r="K12" i="41"/>
  <c r="T27" i="40"/>
  <c r="S27" i="40"/>
  <c r="H12" i="41"/>
  <c r="R27" i="40"/>
  <c r="O27" i="40"/>
  <c r="F12" i="41"/>
  <c r="N27" i="40"/>
  <c r="E12" i="41"/>
  <c r="M27" i="40"/>
  <c r="D12" i="41"/>
  <c r="K27" i="40"/>
  <c r="C12" i="41"/>
  <c r="J27" i="40"/>
  <c r="B12" i="41"/>
  <c r="AG26" i="40"/>
  <c r="AC26" i="40"/>
  <c r="Y26" i="40"/>
  <c r="U26" i="40"/>
  <c r="AG25" i="40"/>
  <c r="AC25" i="40"/>
  <c r="Y25" i="40"/>
  <c r="Y27" i="40"/>
  <c r="N12" i="41"/>
  <c r="U25" i="40"/>
  <c r="U27" i="40"/>
  <c r="J12" i="41"/>
  <c r="AF23" i="40"/>
  <c r="U11" i="41"/>
  <c r="AE23" i="40"/>
  <c r="T11" i="41"/>
  <c r="AD23" i="40"/>
  <c r="S11" i="41"/>
  <c r="AB23" i="40"/>
  <c r="Q11" i="41"/>
  <c r="AA23" i="40"/>
  <c r="P11" i="41"/>
  <c r="Z23" i="40"/>
  <c r="O11" i="41"/>
  <c r="X23" i="40"/>
  <c r="M11" i="41"/>
  <c r="W23" i="40"/>
  <c r="L11" i="41"/>
  <c r="V23" i="40"/>
  <c r="K11" i="41"/>
  <c r="T23" i="40"/>
  <c r="I11" i="41"/>
  <c r="S23" i="40"/>
  <c r="H11" i="41"/>
  <c r="R23" i="40"/>
  <c r="G11" i="41"/>
  <c r="O23" i="40"/>
  <c r="F11" i="41"/>
  <c r="N23" i="40"/>
  <c r="E11" i="41"/>
  <c r="M23" i="40"/>
  <c r="D11" i="41"/>
  <c r="K23" i="40"/>
  <c r="C11" i="41"/>
  <c r="J23" i="40"/>
  <c r="B11" i="41"/>
  <c r="AG22" i="40"/>
  <c r="AC22" i="40"/>
  <c r="Y22" i="40"/>
  <c r="U22" i="40"/>
  <c r="AG21" i="40"/>
  <c r="AG23" i="40"/>
  <c r="V11" i="41"/>
  <c r="AC21" i="40"/>
  <c r="AC23" i="40"/>
  <c r="R11" i="41"/>
  <c r="Y21" i="40"/>
  <c r="Y23" i="40"/>
  <c r="U21" i="40"/>
  <c r="AF19" i="40"/>
  <c r="U10" i="41"/>
  <c r="AE19" i="40"/>
  <c r="T10" i="41"/>
  <c r="AD19" i="40"/>
  <c r="S10" i="41"/>
  <c r="AB19" i="40"/>
  <c r="Q10" i="41"/>
  <c r="AA19" i="40"/>
  <c r="P10" i="41"/>
  <c r="Z19" i="40"/>
  <c r="O10" i="41"/>
  <c r="X19" i="40"/>
  <c r="M10" i="41"/>
  <c r="W19" i="40"/>
  <c r="L10" i="41"/>
  <c r="V19" i="40"/>
  <c r="K10" i="41"/>
  <c r="T19" i="40"/>
  <c r="I10" i="41"/>
  <c r="S19" i="40"/>
  <c r="H10" i="41"/>
  <c r="R19" i="40"/>
  <c r="G10" i="41"/>
  <c r="O19" i="40"/>
  <c r="F10" i="41"/>
  <c r="N19" i="40"/>
  <c r="E10" i="41"/>
  <c r="M19" i="40"/>
  <c r="D10" i="41"/>
  <c r="K19" i="40"/>
  <c r="C10" i="41"/>
  <c r="J19" i="40"/>
  <c r="B10" i="41"/>
  <c r="AG18" i="40"/>
  <c r="AC18" i="40"/>
  <c r="Y18" i="40"/>
  <c r="U18" i="40"/>
  <c r="AH18" i="40"/>
  <c r="AI18" i="40"/>
  <c r="AG17" i="40"/>
  <c r="AC17" i="40"/>
  <c r="AC19" i="40"/>
  <c r="R10" i="41"/>
  <c r="Y17" i="40"/>
  <c r="U17" i="40"/>
  <c r="U19" i="40"/>
  <c r="J10" i="41"/>
  <c r="AF15" i="40"/>
  <c r="U9" i="41"/>
  <c r="AE15" i="40"/>
  <c r="T9" i="41"/>
  <c r="AD15" i="40"/>
  <c r="S9" i="41"/>
  <c r="AB15" i="40"/>
  <c r="Q9" i="41"/>
  <c r="AA15" i="40"/>
  <c r="P9" i="41"/>
  <c r="Z15" i="40"/>
  <c r="O9" i="41"/>
  <c r="X15" i="40"/>
  <c r="M9" i="41"/>
  <c r="W15" i="40"/>
  <c r="L9" i="41"/>
  <c r="V15" i="40"/>
  <c r="K9" i="41"/>
  <c r="T15" i="40"/>
  <c r="I9" i="41"/>
  <c r="S15" i="40"/>
  <c r="H9" i="41"/>
  <c r="R15" i="40"/>
  <c r="G9" i="41"/>
  <c r="O15" i="40"/>
  <c r="F9" i="41"/>
  <c r="N15" i="40"/>
  <c r="E9" i="41"/>
  <c r="M15" i="40"/>
  <c r="D9" i="41"/>
  <c r="K15" i="40"/>
  <c r="C9" i="41"/>
  <c r="J15" i="40"/>
  <c r="B9" i="41"/>
  <c r="AG14" i="40"/>
  <c r="AG15" i="40"/>
  <c r="V9" i="41"/>
  <c r="AC14" i="40"/>
  <c r="Y14" i="40"/>
  <c r="U14" i="40"/>
  <c r="AG13" i="40"/>
  <c r="AC13" i="40"/>
  <c r="AC15" i="40"/>
  <c r="R9" i="41"/>
  <c r="Y13" i="40"/>
  <c r="Y15" i="40"/>
  <c r="N9" i="41"/>
  <c r="U13" i="40"/>
  <c r="AF11" i="40"/>
  <c r="U8" i="41"/>
  <c r="AE11" i="40"/>
  <c r="T8" i="41"/>
  <c r="AD11" i="40"/>
  <c r="AB11" i="40"/>
  <c r="Q8" i="41"/>
  <c r="AA11" i="40"/>
  <c r="P8" i="41"/>
  <c r="Z11" i="40"/>
  <c r="X11" i="40"/>
  <c r="M8" i="41"/>
  <c r="W11" i="40"/>
  <c r="L8" i="41"/>
  <c r="V11" i="40"/>
  <c r="K8" i="41"/>
  <c r="T11" i="40"/>
  <c r="I8" i="41"/>
  <c r="S11" i="40"/>
  <c r="H8" i="41"/>
  <c r="R11" i="40"/>
  <c r="G8" i="41"/>
  <c r="O11" i="40"/>
  <c r="F8" i="41"/>
  <c r="N11" i="40"/>
  <c r="M11" i="40"/>
  <c r="D8" i="41"/>
  <c r="K11" i="40"/>
  <c r="J11" i="40"/>
  <c r="B8" i="41"/>
  <c r="AG10" i="40"/>
  <c r="AC10" i="40"/>
  <c r="Y10" i="40"/>
  <c r="U10" i="40"/>
  <c r="AG9" i="40"/>
  <c r="AG11" i="40"/>
  <c r="V8" i="41"/>
  <c r="AC9" i="40"/>
  <c r="Y9" i="40"/>
  <c r="Y11" i="40"/>
  <c r="N8" i="41"/>
  <c r="U9" i="40"/>
  <c r="U11" i="40"/>
  <c r="J8" i="41"/>
  <c r="A25" i="39"/>
  <c r="A78" i="38"/>
  <c r="U24" i="39"/>
  <c r="T24" i="39"/>
  <c r="S24" i="39"/>
  <c r="P24" i="39"/>
  <c r="O24" i="39"/>
  <c r="M24" i="39"/>
  <c r="L24" i="39"/>
  <c r="K24" i="39"/>
  <c r="I24" i="39"/>
  <c r="H24" i="39"/>
  <c r="G24" i="39"/>
  <c r="O77" i="38"/>
  <c r="F24" i="39"/>
  <c r="N77" i="38"/>
  <c r="E24" i="39"/>
  <c r="M77" i="38"/>
  <c r="D24" i="39"/>
  <c r="C24" i="39"/>
  <c r="J77" i="38"/>
  <c r="B24" i="39"/>
  <c r="AG76" i="38"/>
  <c r="AC76" i="38"/>
  <c r="Y76" i="38"/>
  <c r="U76" i="38"/>
  <c r="AG73" i="38"/>
  <c r="AC73" i="38"/>
  <c r="R24" i="39"/>
  <c r="Y73" i="38"/>
  <c r="Y77" i="38"/>
  <c r="N24" i="39"/>
  <c r="U73" i="38"/>
  <c r="J24" i="39"/>
  <c r="AF63" i="38"/>
  <c r="U21" i="39"/>
  <c r="AE63" i="38"/>
  <c r="T21" i="39"/>
  <c r="AD63" i="38"/>
  <c r="S21" i="39"/>
  <c r="AB63" i="38"/>
  <c r="Q21" i="39"/>
  <c r="AA63" i="38"/>
  <c r="P21" i="39"/>
  <c r="Z63" i="38"/>
  <c r="O21" i="39"/>
  <c r="X63" i="38"/>
  <c r="M21" i="39"/>
  <c r="W63" i="38"/>
  <c r="L21" i="39"/>
  <c r="V63" i="38"/>
  <c r="K21" i="39"/>
  <c r="T63" i="38"/>
  <c r="I21" i="39"/>
  <c r="S63" i="38"/>
  <c r="H21" i="39"/>
  <c r="R63" i="38"/>
  <c r="G21" i="39"/>
  <c r="O63" i="38"/>
  <c r="F21" i="39"/>
  <c r="N63" i="38"/>
  <c r="E21" i="39"/>
  <c r="M63" i="38"/>
  <c r="D21" i="39"/>
  <c r="K63" i="38"/>
  <c r="C21" i="39"/>
  <c r="J63" i="38"/>
  <c r="B21" i="39"/>
  <c r="AG62" i="38"/>
  <c r="AC62" i="38"/>
  <c r="Y62" i="38"/>
  <c r="U62" i="38"/>
  <c r="AG61" i="38"/>
  <c r="AC61" i="38"/>
  <c r="Y61" i="38"/>
  <c r="U61" i="38"/>
  <c r="AF59" i="38"/>
  <c r="U20" i="39"/>
  <c r="AE59" i="38"/>
  <c r="T20" i="39"/>
  <c r="AD59" i="38"/>
  <c r="S20" i="39"/>
  <c r="AB59" i="38"/>
  <c r="Q20" i="39"/>
  <c r="AA59" i="38"/>
  <c r="P20" i="39"/>
  <c r="Z59" i="38"/>
  <c r="O20" i="39"/>
  <c r="X59" i="38"/>
  <c r="M20" i="39"/>
  <c r="W59" i="38"/>
  <c r="L20" i="39"/>
  <c r="V59" i="38"/>
  <c r="K20" i="39"/>
  <c r="T59" i="38"/>
  <c r="I20" i="39"/>
  <c r="S59" i="38"/>
  <c r="H20" i="39"/>
  <c r="R59" i="38"/>
  <c r="G20" i="39"/>
  <c r="O59" i="38"/>
  <c r="F20" i="39"/>
  <c r="N59" i="38"/>
  <c r="E20" i="39"/>
  <c r="M59" i="38"/>
  <c r="D20" i="39"/>
  <c r="K59" i="38"/>
  <c r="C20" i="39"/>
  <c r="J59" i="38"/>
  <c r="B20" i="39"/>
  <c r="AG58" i="38"/>
  <c r="AC58" i="38"/>
  <c r="Y58" i="38"/>
  <c r="U58" i="38"/>
  <c r="AG57" i="38"/>
  <c r="AC57" i="38"/>
  <c r="Y57" i="38"/>
  <c r="U57" i="38"/>
  <c r="AF55" i="38"/>
  <c r="U19" i="39"/>
  <c r="AE55" i="38"/>
  <c r="T19" i="39"/>
  <c r="AD55" i="38"/>
  <c r="S19" i="39"/>
  <c r="AB55" i="38"/>
  <c r="Q19" i="39"/>
  <c r="AA55" i="38"/>
  <c r="Z55" i="38"/>
  <c r="O19" i="39"/>
  <c r="X55" i="38"/>
  <c r="M19" i="39"/>
  <c r="W55" i="38"/>
  <c r="L19" i="39"/>
  <c r="V55" i="38"/>
  <c r="K19" i="39"/>
  <c r="T55" i="38"/>
  <c r="I19" i="39"/>
  <c r="S55" i="38"/>
  <c r="H19" i="39"/>
  <c r="R55" i="38"/>
  <c r="G19" i="39"/>
  <c r="O55" i="38"/>
  <c r="F19" i="39"/>
  <c r="N55" i="38"/>
  <c r="E19" i="39"/>
  <c r="M55" i="38"/>
  <c r="D19" i="39"/>
  <c r="K55" i="38"/>
  <c r="C19" i="39"/>
  <c r="J55" i="38"/>
  <c r="B19" i="39"/>
  <c r="AG54" i="38"/>
  <c r="AC54" i="38"/>
  <c r="Y54" i="38"/>
  <c r="U54" i="38"/>
  <c r="AG53" i="38"/>
  <c r="AC53" i="38"/>
  <c r="Y53" i="38"/>
  <c r="U53" i="38"/>
  <c r="U55" i="38"/>
  <c r="J19" i="39"/>
  <c r="AF51" i="38"/>
  <c r="U18" i="39"/>
  <c r="AE51" i="38"/>
  <c r="T18" i="39"/>
  <c r="AD51" i="38"/>
  <c r="S18" i="39"/>
  <c r="AB51" i="38"/>
  <c r="Q18" i="39"/>
  <c r="AA51" i="38"/>
  <c r="P18" i="39"/>
  <c r="Z51" i="38"/>
  <c r="O18" i="39"/>
  <c r="X51" i="38"/>
  <c r="M18" i="39"/>
  <c r="W51" i="38"/>
  <c r="L18" i="39"/>
  <c r="V51" i="38"/>
  <c r="K18" i="39"/>
  <c r="T51" i="38"/>
  <c r="I18" i="39"/>
  <c r="S51" i="38"/>
  <c r="H18" i="39"/>
  <c r="R51" i="38"/>
  <c r="G18" i="39"/>
  <c r="O51" i="38"/>
  <c r="F18" i="39"/>
  <c r="N51" i="38"/>
  <c r="E18" i="39"/>
  <c r="M51" i="38"/>
  <c r="D18" i="39"/>
  <c r="J51" i="38"/>
  <c r="B18" i="39"/>
  <c r="AG50" i="38"/>
  <c r="AC50" i="38"/>
  <c r="Y50" i="38"/>
  <c r="U50" i="38"/>
  <c r="AG49" i="38"/>
  <c r="AC49" i="38"/>
  <c r="AC51" i="38"/>
  <c r="R18" i="39"/>
  <c r="Y49" i="38"/>
  <c r="U49" i="38"/>
  <c r="U51" i="38"/>
  <c r="J18" i="39"/>
  <c r="AF47" i="38"/>
  <c r="U17" i="39"/>
  <c r="AE47" i="38"/>
  <c r="T17" i="39"/>
  <c r="AD47" i="38"/>
  <c r="S17" i="39"/>
  <c r="AB47" i="38"/>
  <c r="Q17" i="39"/>
  <c r="AA47" i="38"/>
  <c r="P17" i="39"/>
  <c r="Z47" i="38"/>
  <c r="O17" i="39"/>
  <c r="X47" i="38"/>
  <c r="M17" i="39"/>
  <c r="W47" i="38"/>
  <c r="L17" i="39"/>
  <c r="V47" i="38"/>
  <c r="K17" i="39"/>
  <c r="T47" i="38"/>
  <c r="I17" i="39"/>
  <c r="S47" i="38"/>
  <c r="H17" i="39"/>
  <c r="R47" i="38"/>
  <c r="G17" i="39"/>
  <c r="O47" i="38"/>
  <c r="F17" i="39"/>
  <c r="N47" i="38"/>
  <c r="E17" i="39"/>
  <c r="M47" i="38"/>
  <c r="D17" i="39"/>
  <c r="K47" i="38"/>
  <c r="C17" i="39"/>
  <c r="J47" i="38"/>
  <c r="B17" i="39"/>
  <c r="AG46" i="38"/>
  <c r="AC46" i="38"/>
  <c r="Y46" i="38"/>
  <c r="U46" i="38"/>
  <c r="AG45" i="38"/>
  <c r="AC45" i="38"/>
  <c r="Y45" i="38"/>
  <c r="U45" i="38"/>
  <c r="AF43" i="38"/>
  <c r="U16" i="39"/>
  <c r="AE43" i="38"/>
  <c r="T16" i="39"/>
  <c r="AD43" i="38"/>
  <c r="S16" i="39"/>
  <c r="AB43" i="38"/>
  <c r="Q16" i="39"/>
  <c r="AA43" i="38"/>
  <c r="P16" i="39"/>
  <c r="Z43" i="38"/>
  <c r="O16" i="39"/>
  <c r="X43" i="38"/>
  <c r="M16" i="39"/>
  <c r="W43" i="38"/>
  <c r="L16" i="39"/>
  <c r="V43" i="38"/>
  <c r="K16" i="39"/>
  <c r="T43" i="38"/>
  <c r="I16" i="39"/>
  <c r="S43" i="38"/>
  <c r="H16" i="39"/>
  <c r="R43" i="38"/>
  <c r="G16" i="39"/>
  <c r="O43" i="38"/>
  <c r="F16" i="39"/>
  <c r="N43" i="38"/>
  <c r="E16" i="39"/>
  <c r="M43" i="38"/>
  <c r="D16" i="39"/>
  <c r="K43" i="38"/>
  <c r="C16" i="39"/>
  <c r="J43" i="38"/>
  <c r="B16" i="39"/>
  <c r="AG42" i="38"/>
  <c r="AC42" i="38"/>
  <c r="Y42" i="38"/>
  <c r="U42" i="38"/>
  <c r="AG41" i="38"/>
  <c r="AC41" i="38"/>
  <c r="Y41" i="38"/>
  <c r="U41" i="38"/>
  <c r="AF39" i="38"/>
  <c r="U15" i="39"/>
  <c r="AE39" i="38"/>
  <c r="T15" i="39"/>
  <c r="AD39" i="38"/>
  <c r="S15" i="39"/>
  <c r="AB39" i="38"/>
  <c r="Q15" i="39"/>
  <c r="AA39" i="38"/>
  <c r="P15" i="39"/>
  <c r="Z39" i="38"/>
  <c r="O15" i="39"/>
  <c r="X39" i="38"/>
  <c r="M15" i="39"/>
  <c r="W39" i="38"/>
  <c r="L15" i="39"/>
  <c r="V39" i="38"/>
  <c r="K15" i="39"/>
  <c r="T39" i="38"/>
  <c r="I15" i="39"/>
  <c r="S39" i="38"/>
  <c r="H15" i="39"/>
  <c r="R39" i="38"/>
  <c r="G15" i="39"/>
  <c r="O39" i="38"/>
  <c r="F15" i="39"/>
  <c r="N39" i="38"/>
  <c r="E15" i="39"/>
  <c r="M39" i="38"/>
  <c r="D15" i="39"/>
  <c r="K39" i="38"/>
  <c r="C15" i="39"/>
  <c r="J39" i="38"/>
  <c r="B15" i="39"/>
  <c r="AG38" i="38"/>
  <c r="AC38" i="38"/>
  <c r="Y38" i="38"/>
  <c r="U38" i="38"/>
  <c r="AG37" i="38"/>
  <c r="AC37" i="38"/>
  <c r="Y37" i="38"/>
  <c r="U37" i="38"/>
  <c r="AF35" i="38"/>
  <c r="U14" i="39"/>
  <c r="AE35" i="38"/>
  <c r="T14" i="39"/>
  <c r="AD35" i="38"/>
  <c r="S14" i="39"/>
  <c r="AB35" i="38"/>
  <c r="Q14" i="39"/>
  <c r="AA35" i="38"/>
  <c r="P14" i="39"/>
  <c r="Z35" i="38"/>
  <c r="O14" i="39"/>
  <c r="X35" i="38"/>
  <c r="M14" i="39"/>
  <c r="W35" i="38"/>
  <c r="L14" i="39"/>
  <c r="V35" i="38"/>
  <c r="K14" i="39"/>
  <c r="T35" i="38"/>
  <c r="I14" i="39"/>
  <c r="S35" i="38"/>
  <c r="H14" i="39"/>
  <c r="R35" i="38"/>
  <c r="G14" i="39"/>
  <c r="O35" i="38"/>
  <c r="F14" i="39"/>
  <c r="N35" i="38"/>
  <c r="E14" i="39"/>
  <c r="M35" i="38"/>
  <c r="D14" i="39"/>
  <c r="K35" i="38"/>
  <c r="C14" i="39"/>
  <c r="J35" i="38"/>
  <c r="B14" i="39"/>
  <c r="AG34" i="38"/>
  <c r="AC34" i="38"/>
  <c r="Y34" i="38"/>
  <c r="U34" i="38"/>
  <c r="AG33" i="38"/>
  <c r="AC33" i="38"/>
  <c r="Y33" i="38"/>
  <c r="U33" i="38"/>
  <c r="AF31" i="38"/>
  <c r="U13" i="39"/>
  <c r="AE31" i="38"/>
  <c r="T13" i="39"/>
  <c r="AD31" i="38"/>
  <c r="S13" i="39"/>
  <c r="AB31" i="38"/>
  <c r="Q13" i="39"/>
  <c r="AA31" i="38"/>
  <c r="P13" i="39"/>
  <c r="Z31" i="38"/>
  <c r="O13" i="39"/>
  <c r="X31" i="38"/>
  <c r="M13" i="39"/>
  <c r="W31" i="38"/>
  <c r="L13" i="39"/>
  <c r="V31" i="38"/>
  <c r="K13" i="39"/>
  <c r="T31" i="38"/>
  <c r="I13" i="39"/>
  <c r="S31" i="38"/>
  <c r="H13" i="39"/>
  <c r="R31" i="38"/>
  <c r="G13" i="39"/>
  <c r="O31" i="38"/>
  <c r="F13" i="39"/>
  <c r="N31" i="38"/>
  <c r="E13" i="39"/>
  <c r="M31" i="38"/>
  <c r="D13" i="39"/>
  <c r="K31" i="38"/>
  <c r="C13" i="39"/>
  <c r="J31" i="38"/>
  <c r="B13" i="39"/>
  <c r="AG30" i="38"/>
  <c r="AC30" i="38"/>
  <c r="Y30" i="38"/>
  <c r="U30" i="38"/>
  <c r="AG29" i="38"/>
  <c r="AC29" i="38"/>
  <c r="Y29" i="38"/>
  <c r="U29" i="38"/>
  <c r="AF27" i="38"/>
  <c r="U12" i="39"/>
  <c r="AE27" i="38"/>
  <c r="T12" i="39"/>
  <c r="AD27" i="38"/>
  <c r="S12" i="39"/>
  <c r="AB27" i="38"/>
  <c r="Q12" i="39"/>
  <c r="AA27" i="38"/>
  <c r="P12" i="39"/>
  <c r="Z27" i="38"/>
  <c r="O12" i="39"/>
  <c r="X27" i="38"/>
  <c r="M12" i="39"/>
  <c r="W27" i="38"/>
  <c r="L12" i="39"/>
  <c r="V27" i="38"/>
  <c r="K12" i="39"/>
  <c r="T27" i="38"/>
  <c r="I12" i="39"/>
  <c r="S27" i="38"/>
  <c r="H12" i="39"/>
  <c r="R27" i="38"/>
  <c r="G12" i="39"/>
  <c r="O27" i="38"/>
  <c r="F12" i="39"/>
  <c r="N27" i="38"/>
  <c r="E12" i="39"/>
  <c r="M27" i="38"/>
  <c r="D12" i="39"/>
  <c r="K27" i="38"/>
  <c r="C12" i="39"/>
  <c r="J27" i="38"/>
  <c r="B12" i="39"/>
  <c r="AG26" i="38"/>
  <c r="AC26" i="38"/>
  <c r="Y26" i="38"/>
  <c r="U26" i="38"/>
  <c r="AG25" i="38"/>
  <c r="AC25" i="38"/>
  <c r="Y25" i="38"/>
  <c r="U25" i="38"/>
  <c r="AF23" i="38"/>
  <c r="U11" i="39"/>
  <c r="AE23" i="38"/>
  <c r="T11" i="39"/>
  <c r="AD23" i="38"/>
  <c r="S11" i="39"/>
  <c r="AB23" i="38"/>
  <c r="Q11" i="39"/>
  <c r="AA23" i="38"/>
  <c r="P11" i="39"/>
  <c r="Z23" i="38"/>
  <c r="O11" i="39"/>
  <c r="X23" i="38"/>
  <c r="M11" i="39"/>
  <c r="W23" i="38"/>
  <c r="L11" i="39"/>
  <c r="V23" i="38"/>
  <c r="K11" i="39"/>
  <c r="T23" i="38"/>
  <c r="I11" i="39"/>
  <c r="S23" i="38"/>
  <c r="H11" i="39"/>
  <c r="R23" i="38"/>
  <c r="G11" i="39"/>
  <c r="O23" i="38"/>
  <c r="F11" i="39"/>
  <c r="N23" i="38"/>
  <c r="E11" i="39"/>
  <c r="M23" i="38"/>
  <c r="D11" i="39"/>
  <c r="K23" i="38"/>
  <c r="C11" i="39"/>
  <c r="J23" i="38"/>
  <c r="B11" i="39"/>
  <c r="AG22" i="38"/>
  <c r="AC22" i="38"/>
  <c r="Y22" i="38"/>
  <c r="U22" i="38"/>
  <c r="AG21" i="38"/>
  <c r="AC21" i="38"/>
  <c r="Y21" i="38"/>
  <c r="U21" i="38"/>
  <c r="AF19" i="38"/>
  <c r="U10" i="39"/>
  <c r="AE19" i="38"/>
  <c r="T10" i="39"/>
  <c r="AD19" i="38"/>
  <c r="S10" i="39"/>
  <c r="AB19" i="38"/>
  <c r="Q10" i="39"/>
  <c r="AA19" i="38"/>
  <c r="P10" i="39"/>
  <c r="Z19" i="38"/>
  <c r="O10" i="39"/>
  <c r="X19" i="38"/>
  <c r="M10" i="39"/>
  <c r="W19" i="38"/>
  <c r="L10" i="39"/>
  <c r="V19" i="38"/>
  <c r="K10" i="39"/>
  <c r="T19" i="38"/>
  <c r="I10" i="39"/>
  <c r="S19" i="38"/>
  <c r="H10" i="39"/>
  <c r="R19" i="38"/>
  <c r="G10" i="39"/>
  <c r="O19" i="38"/>
  <c r="F10" i="39"/>
  <c r="N19" i="38"/>
  <c r="E10" i="39"/>
  <c r="M19" i="38"/>
  <c r="D10" i="39"/>
  <c r="K19" i="38"/>
  <c r="C10" i="39"/>
  <c r="J19" i="38"/>
  <c r="B10" i="39"/>
  <c r="AG18" i="38"/>
  <c r="AC18" i="38"/>
  <c r="Y18" i="38"/>
  <c r="U18" i="38"/>
  <c r="AG17" i="38"/>
  <c r="AC17" i="38"/>
  <c r="Y17" i="38"/>
  <c r="Y19" i="38"/>
  <c r="N10" i="39"/>
  <c r="U17" i="38"/>
  <c r="AF15" i="38"/>
  <c r="U9" i="39"/>
  <c r="AE15" i="38"/>
  <c r="T9" i="39"/>
  <c r="AD15" i="38"/>
  <c r="S9" i="39"/>
  <c r="AB15" i="38"/>
  <c r="Q9" i="39"/>
  <c r="AA15" i="38"/>
  <c r="P9" i="39"/>
  <c r="Z15" i="38"/>
  <c r="O9" i="39"/>
  <c r="X15" i="38"/>
  <c r="M9" i="39"/>
  <c r="W15" i="38"/>
  <c r="L9" i="39"/>
  <c r="V15" i="38"/>
  <c r="K9" i="39"/>
  <c r="T15" i="38"/>
  <c r="I9" i="39"/>
  <c r="S15" i="38"/>
  <c r="H9" i="39"/>
  <c r="R15" i="38"/>
  <c r="G9" i="39"/>
  <c r="O15" i="38"/>
  <c r="F9" i="39"/>
  <c r="N15" i="38"/>
  <c r="E9" i="39"/>
  <c r="M15" i="38"/>
  <c r="D9" i="39"/>
  <c r="K15" i="38"/>
  <c r="C9" i="39"/>
  <c r="J15" i="38"/>
  <c r="B9" i="39"/>
  <c r="AG14" i="38"/>
  <c r="AC14" i="38"/>
  <c r="AH14" i="38"/>
  <c r="Y14" i="38"/>
  <c r="U14" i="38"/>
  <c r="AG13" i="38"/>
  <c r="AC13" i="38"/>
  <c r="Y13" i="38"/>
  <c r="U13" i="38"/>
  <c r="U15" i="38"/>
  <c r="J9" i="39"/>
  <c r="AF11" i="38"/>
  <c r="U8" i="39"/>
  <c r="AE11" i="38"/>
  <c r="AD11" i="38"/>
  <c r="AB11" i="38"/>
  <c r="Q8" i="39"/>
  <c r="AA11" i="38"/>
  <c r="P8" i="39"/>
  <c r="Z11" i="38"/>
  <c r="O8" i="39"/>
  <c r="X11" i="38"/>
  <c r="W11" i="38"/>
  <c r="V11" i="38"/>
  <c r="T11" i="38"/>
  <c r="I8" i="39"/>
  <c r="S11" i="38"/>
  <c r="H8" i="39"/>
  <c r="R11" i="38"/>
  <c r="G8" i="39"/>
  <c r="O11" i="38"/>
  <c r="F8" i="39"/>
  <c r="N11" i="38"/>
  <c r="E8" i="39"/>
  <c r="M11" i="38"/>
  <c r="D8" i="39"/>
  <c r="K11" i="38"/>
  <c r="J11" i="38"/>
  <c r="B8" i="39"/>
  <c r="AG10" i="38"/>
  <c r="AC10" i="38"/>
  <c r="Y10" i="38"/>
  <c r="U10" i="38"/>
  <c r="AG9" i="38"/>
  <c r="AC9" i="38"/>
  <c r="Y9" i="38"/>
  <c r="Y11" i="38"/>
  <c r="N8" i="39"/>
  <c r="U9" i="38"/>
  <c r="A25" i="37"/>
  <c r="A80" i="36"/>
  <c r="U24" i="37"/>
  <c r="T24" i="37"/>
  <c r="S24" i="37"/>
  <c r="Q24" i="37"/>
  <c r="P24" i="37"/>
  <c r="O24" i="37"/>
  <c r="I24" i="37"/>
  <c r="H24" i="37"/>
  <c r="G24" i="37"/>
  <c r="O79" i="36"/>
  <c r="F24" i="37"/>
  <c r="N79" i="36"/>
  <c r="E24" i="37"/>
  <c r="M79" i="36"/>
  <c r="D24" i="37"/>
  <c r="C24" i="37"/>
  <c r="J79" i="36"/>
  <c r="B24" i="37"/>
  <c r="AG78" i="36"/>
  <c r="AC78" i="36"/>
  <c r="Y78" i="36"/>
  <c r="U78" i="36"/>
  <c r="AG73" i="36"/>
  <c r="AC73" i="36"/>
  <c r="AC79" i="36"/>
  <c r="R24" i="37"/>
  <c r="Y73" i="36"/>
  <c r="U73" i="36"/>
  <c r="AF71" i="36"/>
  <c r="U23" i="37"/>
  <c r="AE71" i="36"/>
  <c r="T23" i="37"/>
  <c r="AD71" i="36"/>
  <c r="S23" i="37"/>
  <c r="AB71" i="36"/>
  <c r="Q23" i="37"/>
  <c r="AA71" i="36"/>
  <c r="P23" i="37"/>
  <c r="Z71" i="36"/>
  <c r="O23" i="37"/>
  <c r="X71" i="36"/>
  <c r="M23" i="37"/>
  <c r="W71" i="36"/>
  <c r="L23" i="37"/>
  <c r="V71" i="36"/>
  <c r="K23" i="37"/>
  <c r="T71" i="36"/>
  <c r="I23" i="37"/>
  <c r="S71" i="36"/>
  <c r="H23" i="37"/>
  <c r="R71" i="36"/>
  <c r="G23" i="37"/>
  <c r="O71" i="36"/>
  <c r="F23" i="37"/>
  <c r="N71" i="36"/>
  <c r="E23" i="37"/>
  <c r="M71" i="36"/>
  <c r="D23" i="37"/>
  <c r="K71" i="36"/>
  <c r="C23" i="37"/>
  <c r="J71" i="36"/>
  <c r="B23" i="37"/>
  <c r="AG70" i="36"/>
  <c r="AC70" i="36"/>
  <c r="Y70" i="36"/>
  <c r="U70" i="36"/>
  <c r="AG69" i="36"/>
  <c r="AC69" i="36"/>
  <c r="Y69" i="36"/>
  <c r="U69" i="36"/>
  <c r="AF63" i="36"/>
  <c r="U21" i="37"/>
  <c r="AE63" i="36"/>
  <c r="T21" i="37"/>
  <c r="AD63" i="36"/>
  <c r="S21" i="37"/>
  <c r="AB63" i="36"/>
  <c r="Q21" i="37"/>
  <c r="AA63" i="36"/>
  <c r="P21" i="37"/>
  <c r="Z63" i="36"/>
  <c r="O21" i="37"/>
  <c r="X63" i="36"/>
  <c r="M21" i="37"/>
  <c r="W63" i="36"/>
  <c r="L21" i="37"/>
  <c r="V63" i="36"/>
  <c r="K21" i="37"/>
  <c r="T63" i="36"/>
  <c r="I21" i="37"/>
  <c r="S63" i="36"/>
  <c r="H21" i="37"/>
  <c r="R63" i="36"/>
  <c r="G21" i="37"/>
  <c r="O63" i="36"/>
  <c r="F21" i="37"/>
  <c r="N63" i="36"/>
  <c r="E21" i="37"/>
  <c r="M63" i="36"/>
  <c r="D21" i="37"/>
  <c r="K63" i="36"/>
  <c r="C21" i="37"/>
  <c r="J63" i="36"/>
  <c r="B21" i="37"/>
  <c r="AG62" i="36"/>
  <c r="AC62" i="36"/>
  <c r="Y62" i="36"/>
  <c r="U62" i="36"/>
  <c r="AG61" i="36"/>
  <c r="AC61" i="36"/>
  <c r="Y61" i="36"/>
  <c r="U61" i="36"/>
  <c r="AF59" i="36"/>
  <c r="U20" i="37"/>
  <c r="AE59" i="36"/>
  <c r="T20" i="37"/>
  <c r="AD59" i="36"/>
  <c r="S20" i="37"/>
  <c r="AB59" i="36"/>
  <c r="Q20" i="37"/>
  <c r="AA59" i="36"/>
  <c r="P20" i="37"/>
  <c r="Z59" i="36"/>
  <c r="O20" i="37"/>
  <c r="X59" i="36"/>
  <c r="M20" i="37"/>
  <c r="W59" i="36"/>
  <c r="L20" i="37"/>
  <c r="V59" i="36"/>
  <c r="K20" i="37"/>
  <c r="T59" i="36"/>
  <c r="I20" i="37"/>
  <c r="S59" i="36"/>
  <c r="H20" i="37"/>
  <c r="R59" i="36"/>
  <c r="G20" i="37"/>
  <c r="O59" i="36"/>
  <c r="F20" i="37"/>
  <c r="N59" i="36"/>
  <c r="E20" i="37"/>
  <c r="M59" i="36"/>
  <c r="D20" i="37"/>
  <c r="K59" i="36"/>
  <c r="C20" i="37"/>
  <c r="J59" i="36"/>
  <c r="B20" i="37"/>
  <c r="AG58" i="36"/>
  <c r="AC58" i="36"/>
  <c r="Y58" i="36"/>
  <c r="U58" i="36"/>
  <c r="AG57" i="36"/>
  <c r="AC57" i="36"/>
  <c r="Y57" i="36"/>
  <c r="U57" i="36"/>
  <c r="AF55" i="36"/>
  <c r="U19" i="37"/>
  <c r="AE55" i="36"/>
  <c r="T19" i="37"/>
  <c r="AD55" i="36"/>
  <c r="S19" i="37"/>
  <c r="AB55" i="36"/>
  <c r="Q19" i="37"/>
  <c r="AA55" i="36"/>
  <c r="P19" i="37"/>
  <c r="Z55" i="36"/>
  <c r="O19" i="37"/>
  <c r="X55" i="36"/>
  <c r="M19" i="37"/>
  <c r="W55" i="36"/>
  <c r="L19" i="37"/>
  <c r="V55" i="36"/>
  <c r="K19" i="37"/>
  <c r="T55" i="36"/>
  <c r="I19" i="37"/>
  <c r="S55" i="36"/>
  <c r="H19" i="37"/>
  <c r="R55" i="36"/>
  <c r="G19" i="37"/>
  <c r="O55" i="36"/>
  <c r="F19" i="37"/>
  <c r="N55" i="36"/>
  <c r="E19" i="37"/>
  <c r="M55" i="36"/>
  <c r="D19" i="37"/>
  <c r="K55" i="36"/>
  <c r="C19" i="37"/>
  <c r="J55" i="36"/>
  <c r="B19" i="37"/>
  <c r="AG54" i="36"/>
  <c r="AC54" i="36"/>
  <c r="Y54" i="36"/>
  <c r="U54" i="36"/>
  <c r="AG53" i="36"/>
  <c r="AC53" i="36"/>
  <c r="Y53" i="36"/>
  <c r="U53" i="36"/>
  <c r="AF51" i="36"/>
  <c r="U18" i="37"/>
  <c r="AE51" i="36"/>
  <c r="T18" i="37"/>
  <c r="AD51" i="36"/>
  <c r="S18" i="37"/>
  <c r="AB51" i="36"/>
  <c r="Q18" i="37"/>
  <c r="AA51" i="36"/>
  <c r="P18" i="37"/>
  <c r="Z51" i="36"/>
  <c r="O18" i="37"/>
  <c r="X51" i="36"/>
  <c r="M18" i="37"/>
  <c r="W51" i="36"/>
  <c r="L18" i="37"/>
  <c r="V51" i="36"/>
  <c r="K18" i="37"/>
  <c r="T51" i="36"/>
  <c r="I18" i="37"/>
  <c r="S51" i="36"/>
  <c r="H18" i="37"/>
  <c r="R51" i="36"/>
  <c r="G18" i="37"/>
  <c r="O51" i="36"/>
  <c r="F18" i="37"/>
  <c r="N51" i="36"/>
  <c r="E18" i="37"/>
  <c r="M51" i="36"/>
  <c r="D18" i="37"/>
  <c r="J51" i="36"/>
  <c r="B18" i="37"/>
  <c r="AG50" i="36"/>
  <c r="AC50" i="36"/>
  <c r="Y50" i="36"/>
  <c r="U50" i="36"/>
  <c r="AG49" i="36"/>
  <c r="AC49" i="36"/>
  <c r="Y49" i="36"/>
  <c r="U49" i="36"/>
  <c r="AF47" i="36"/>
  <c r="U17" i="37"/>
  <c r="AE47" i="36"/>
  <c r="T17" i="37"/>
  <c r="AD47" i="36"/>
  <c r="S17" i="37"/>
  <c r="AB47" i="36"/>
  <c r="Q17" i="37"/>
  <c r="AA47" i="36"/>
  <c r="P17" i="37"/>
  <c r="Z47" i="36"/>
  <c r="O17" i="37"/>
  <c r="X47" i="36"/>
  <c r="M17" i="37"/>
  <c r="W47" i="36"/>
  <c r="L17" i="37"/>
  <c r="V47" i="36"/>
  <c r="K17" i="37"/>
  <c r="T47" i="36"/>
  <c r="I17" i="37"/>
  <c r="S47" i="36"/>
  <c r="H17" i="37"/>
  <c r="R47" i="36"/>
  <c r="G17" i="37"/>
  <c r="O47" i="36"/>
  <c r="F17" i="37"/>
  <c r="N47" i="36"/>
  <c r="E17" i="37"/>
  <c r="M47" i="36"/>
  <c r="D17" i="37"/>
  <c r="K47" i="36"/>
  <c r="C17" i="37"/>
  <c r="J47" i="36"/>
  <c r="B17" i="37"/>
  <c r="AG46" i="36"/>
  <c r="AC46" i="36"/>
  <c r="Y46" i="36"/>
  <c r="U46" i="36"/>
  <c r="AG45" i="36"/>
  <c r="AC45" i="36"/>
  <c r="Y45" i="36"/>
  <c r="U45" i="36"/>
  <c r="AF43" i="36"/>
  <c r="U16" i="37"/>
  <c r="AE43" i="36"/>
  <c r="T16" i="37"/>
  <c r="AD43" i="36"/>
  <c r="S16" i="37"/>
  <c r="AB43" i="36"/>
  <c r="Q16" i="37"/>
  <c r="AA43" i="36"/>
  <c r="P16" i="37"/>
  <c r="Z43" i="36"/>
  <c r="O16" i="37"/>
  <c r="X43" i="36"/>
  <c r="M16" i="37"/>
  <c r="W43" i="36"/>
  <c r="L16" i="37"/>
  <c r="V43" i="36"/>
  <c r="K16" i="37"/>
  <c r="T43" i="36"/>
  <c r="I16" i="37"/>
  <c r="S43" i="36"/>
  <c r="H16" i="37"/>
  <c r="R43" i="36"/>
  <c r="G16" i="37"/>
  <c r="O43" i="36"/>
  <c r="F16" i="37"/>
  <c r="N43" i="36"/>
  <c r="E16" i="37"/>
  <c r="M43" i="36"/>
  <c r="D16" i="37"/>
  <c r="K43" i="36"/>
  <c r="C16" i="37"/>
  <c r="J43" i="36"/>
  <c r="B16" i="37"/>
  <c r="AG42" i="36"/>
  <c r="AC42" i="36"/>
  <c r="Y42" i="36"/>
  <c r="U42" i="36"/>
  <c r="AG41" i="36"/>
  <c r="AC41" i="36"/>
  <c r="Y41" i="36"/>
  <c r="U41" i="36"/>
  <c r="AF39" i="36"/>
  <c r="U15" i="37"/>
  <c r="AE39" i="36"/>
  <c r="T15" i="37"/>
  <c r="AD39" i="36"/>
  <c r="S15" i="37"/>
  <c r="AB39" i="36"/>
  <c r="Q15" i="37"/>
  <c r="AA39" i="36"/>
  <c r="P15" i="37"/>
  <c r="Z39" i="36"/>
  <c r="O15" i="37"/>
  <c r="X39" i="36"/>
  <c r="M15" i="37"/>
  <c r="W39" i="36"/>
  <c r="L15" i="37"/>
  <c r="V39" i="36"/>
  <c r="K15" i="37"/>
  <c r="T39" i="36"/>
  <c r="I15" i="37"/>
  <c r="S39" i="36"/>
  <c r="H15" i="37"/>
  <c r="R39" i="36"/>
  <c r="G15" i="37"/>
  <c r="O39" i="36"/>
  <c r="F15" i="37"/>
  <c r="N39" i="36"/>
  <c r="E15" i="37"/>
  <c r="M39" i="36"/>
  <c r="D15" i="37"/>
  <c r="K39" i="36"/>
  <c r="C15" i="37"/>
  <c r="J39" i="36"/>
  <c r="B15" i="37"/>
  <c r="AG38" i="36"/>
  <c r="AC38" i="36"/>
  <c r="Y38" i="36"/>
  <c r="U38" i="36"/>
  <c r="AG37" i="36"/>
  <c r="AC37" i="36"/>
  <c r="AC39" i="36"/>
  <c r="R15" i="37"/>
  <c r="Y37" i="36"/>
  <c r="U37" i="36"/>
  <c r="AF35" i="36"/>
  <c r="U14" i="37"/>
  <c r="AE35" i="36"/>
  <c r="T14" i="37"/>
  <c r="AD35" i="36"/>
  <c r="S14" i="37"/>
  <c r="AB35" i="36"/>
  <c r="Q14" i="37"/>
  <c r="AA35" i="36"/>
  <c r="P14" i="37"/>
  <c r="Z35" i="36"/>
  <c r="O14" i="37"/>
  <c r="X35" i="36"/>
  <c r="M14" i="37"/>
  <c r="W35" i="36"/>
  <c r="L14" i="37"/>
  <c r="V35" i="36"/>
  <c r="K14" i="37"/>
  <c r="T35" i="36"/>
  <c r="I14" i="37"/>
  <c r="S35" i="36"/>
  <c r="H14" i="37"/>
  <c r="R35" i="36"/>
  <c r="G14" i="37"/>
  <c r="O35" i="36"/>
  <c r="F14" i="37"/>
  <c r="N35" i="36"/>
  <c r="E14" i="37"/>
  <c r="M35" i="36"/>
  <c r="D14" i="37"/>
  <c r="K35" i="36"/>
  <c r="C14" i="37"/>
  <c r="J35" i="36"/>
  <c r="B14" i="37"/>
  <c r="AG34" i="36"/>
  <c r="AC34" i="36"/>
  <c r="Y34" i="36"/>
  <c r="U34" i="36"/>
  <c r="AG33" i="36"/>
  <c r="AG35" i="36"/>
  <c r="V14" i="37"/>
  <c r="AC33" i="36"/>
  <c r="Y33" i="36"/>
  <c r="Y35" i="36"/>
  <c r="N14" i="37"/>
  <c r="U33" i="36"/>
  <c r="AF31" i="36"/>
  <c r="U13" i="37"/>
  <c r="AE31" i="36"/>
  <c r="T13" i="37"/>
  <c r="AD31" i="36"/>
  <c r="S13" i="37"/>
  <c r="AB31" i="36"/>
  <c r="Q13" i="37"/>
  <c r="AA31" i="36"/>
  <c r="P13" i="37"/>
  <c r="Z31" i="36"/>
  <c r="O13" i="37"/>
  <c r="X31" i="36"/>
  <c r="M13" i="37"/>
  <c r="W31" i="36"/>
  <c r="L13" i="37"/>
  <c r="V31" i="36"/>
  <c r="K13" i="37"/>
  <c r="T31" i="36"/>
  <c r="I13" i="37"/>
  <c r="S31" i="36"/>
  <c r="H13" i="37"/>
  <c r="R31" i="36"/>
  <c r="G13" i="37"/>
  <c r="O31" i="36"/>
  <c r="F13" i="37"/>
  <c r="N31" i="36"/>
  <c r="E13" i="37"/>
  <c r="M31" i="36"/>
  <c r="D13" i="37"/>
  <c r="K31" i="36"/>
  <c r="C13" i="37"/>
  <c r="J31" i="36"/>
  <c r="B13" i="37"/>
  <c r="AG30" i="36"/>
  <c r="AC30" i="36"/>
  <c r="Y30" i="36"/>
  <c r="U30" i="36"/>
  <c r="AG29" i="36"/>
  <c r="AC29" i="36"/>
  <c r="Y29" i="36"/>
  <c r="U29" i="36"/>
  <c r="AF27" i="36"/>
  <c r="U12" i="37"/>
  <c r="AE27" i="36"/>
  <c r="T12" i="37"/>
  <c r="AD27" i="36"/>
  <c r="S12" i="37"/>
  <c r="AB27" i="36"/>
  <c r="Q12" i="37"/>
  <c r="AA27" i="36"/>
  <c r="P12" i="37"/>
  <c r="Z27" i="36"/>
  <c r="O12" i="37"/>
  <c r="X27" i="36"/>
  <c r="M12" i="37"/>
  <c r="W27" i="36"/>
  <c r="L12" i="37"/>
  <c r="V27" i="36"/>
  <c r="K12" i="37"/>
  <c r="T27" i="36"/>
  <c r="I12" i="37"/>
  <c r="S27" i="36"/>
  <c r="H12" i="37"/>
  <c r="R27" i="36"/>
  <c r="G12" i="37"/>
  <c r="O27" i="36"/>
  <c r="F12" i="37"/>
  <c r="N27" i="36"/>
  <c r="E12" i="37"/>
  <c r="M27" i="36"/>
  <c r="D12" i="37"/>
  <c r="K27" i="36"/>
  <c r="C12" i="37"/>
  <c r="J27" i="36"/>
  <c r="B12" i="37"/>
  <c r="AG26" i="36"/>
  <c r="AC26" i="36"/>
  <c r="Y26" i="36"/>
  <c r="U26" i="36"/>
  <c r="AG25" i="36"/>
  <c r="AG27" i="36"/>
  <c r="V12" i="37"/>
  <c r="AC25" i="36"/>
  <c r="Y25" i="36"/>
  <c r="U25" i="36"/>
  <c r="AF23" i="36"/>
  <c r="U11" i="37"/>
  <c r="AE23" i="36"/>
  <c r="T11" i="37"/>
  <c r="AD23" i="36"/>
  <c r="S11" i="37"/>
  <c r="AB23" i="36"/>
  <c r="Q11" i="37"/>
  <c r="AA23" i="36"/>
  <c r="P11" i="37"/>
  <c r="Z23" i="36"/>
  <c r="X23" i="36"/>
  <c r="M11" i="37"/>
  <c r="W23" i="36"/>
  <c r="L11" i="37"/>
  <c r="V23" i="36"/>
  <c r="K11" i="37"/>
  <c r="T23" i="36"/>
  <c r="I11" i="37"/>
  <c r="S23" i="36"/>
  <c r="H11" i="37"/>
  <c r="R23" i="36"/>
  <c r="G11" i="37"/>
  <c r="O23" i="36"/>
  <c r="F11" i="37"/>
  <c r="N23" i="36"/>
  <c r="E11" i="37"/>
  <c r="M23" i="36"/>
  <c r="D11" i="37"/>
  <c r="K23" i="36"/>
  <c r="C11" i="37"/>
  <c r="J23" i="36"/>
  <c r="B11" i="37"/>
  <c r="AG22" i="36"/>
  <c r="AC22" i="36"/>
  <c r="Y22" i="36"/>
  <c r="U22" i="36"/>
  <c r="AG21" i="36"/>
  <c r="AC21" i="36"/>
  <c r="Y21" i="36"/>
  <c r="U21" i="36"/>
  <c r="AF19" i="36"/>
  <c r="U10" i="37"/>
  <c r="AE19" i="36"/>
  <c r="T10" i="37"/>
  <c r="AD19" i="36"/>
  <c r="S10" i="37"/>
  <c r="AB19" i="36"/>
  <c r="Q10" i="37"/>
  <c r="AA19" i="36"/>
  <c r="P10" i="37"/>
  <c r="Z19" i="36"/>
  <c r="O10" i="37"/>
  <c r="X19" i="36"/>
  <c r="M10" i="37"/>
  <c r="W19" i="36"/>
  <c r="L10" i="37"/>
  <c r="V19" i="36"/>
  <c r="K10" i="37"/>
  <c r="T19" i="36"/>
  <c r="I10" i="37"/>
  <c r="S19" i="36"/>
  <c r="H10" i="37"/>
  <c r="R19" i="36"/>
  <c r="G10" i="37"/>
  <c r="O19" i="36"/>
  <c r="F10" i="37"/>
  <c r="N19" i="36"/>
  <c r="E10" i="37"/>
  <c r="M19" i="36"/>
  <c r="D10" i="37"/>
  <c r="K19" i="36"/>
  <c r="C10" i="37"/>
  <c r="J19" i="36"/>
  <c r="B10" i="37"/>
  <c r="AG18" i="36"/>
  <c r="AC18" i="36"/>
  <c r="Y18" i="36"/>
  <c r="U18" i="36"/>
  <c r="AG17" i="36"/>
  <c r="AC17" i="36"/>
  <c r="Y17" i="36"/>
  <c r="U17" i="36"/>
  <c r="AF15" i="36"/>
  <c r="U9" i="37"/>
  <c r="AE15" i="36"/>
  <c r="T9" i="37"/>
  <c r="AD15" i="36"/>
  <c r="S9" i="37"/>
  <c r="AB15" i="36"/>
  <c r="Q9" i="37"/>
  <c r="AA15" i="36"/>
  <c r="P9" i="37"/>
  <c r="Z15" i="36"/>
  <c r="O9" i="37"/>
  <c r="X15" i="36"/>
  <c r="M9" i="37"/>
  <c r="W15" i="36"/>
  <c r="L9" i="37"/>
  <c r="V15" i="36"/>
  <c r="K9" i="37"/>
  <c r="T15" i="36"/>
  <c r="I9" i="37"/>
  <c r="S15" i="36"/>
  <c r="H9" i="37"/>
  <c r="R15" i="36"/>
  <c r="G9" i="37"/>
  <c r="O15" i="36"/>
  <c r="F9" i="37"/>
  <c r="N15" i="36"/>
  <c r="E9" i="37"/>
  <c r="M15" i="36"/>
  <c r="D9" i="37"/>
  <c r="K15" i="36"/>
  <c r="C9" i="37"/>
  <c r="J15" i="36"/>
  <c r="B9" i="37"/>
  <c r="AG14" i="36"/>
  <c r="AC14" i="36"/>
  <c r="Y14" i="36"/>
  <c r="U14" i="36"/>
  <c r="AG13" i="36"/>
  <c r="AC13" i="36"/>
  <c r="Y13" i="36"/>
  <c r="U13" i="36"/>
  <c r="AF11" i="36"/>
  <c r="AE11" i="36"/>
  <c r="T8" i="37"/>
  <c r="AD11" i="36"/>
  <c r="S8" i="37"/>
  <c r="AB11" i="36"/>
  <c r="Q8" i="37"/>
  <c r="AA11" i="36"/>
  <c r="P8" i="37"/>
  <c r="Z11" i="36"/>
  <c r="O8" i="37"/>
  <c r="X11" i="36"/>
  <c r="M8" i="37"/>
  <c r="W11" i="36"/>
  <c r="L8" i="37"/>
  <c r="V11" i="36"/>
  <c r="T11" i="36"/>
  <c r="I8" i="37"/>
  <c r="S11" i="36"/>
  <c r="H8" i="37"/>
  <c r="R11" i="36"/>
  <c r="G8" i="37"/>
  <c r="O11" i="36"/>
  <c r="F8" i="37"/>
  <c r="N11" i="36"/>
  <c r="E8" i="37"/>
  <c r="M11" i="36"/>
  <c r="D8" i="37"/>
  <c r="K11" i="36"/>
  <c r="C8" i="37"/>
  <c r="J11" i="36"/>
  <c r="B8" i="37"/>
  <c r="AG10" i="36"/>
  <c r="AC10" i="36"/>
  <c r="Y10" i="36"/>
  <c r="U10" i="36"/>
  <c r="AG9" i="36"/>
  <c r="AC9" i="36"/>
  <c r="Y9" i="36"/>
  <c r="U9" i="36"/>
  <c r="A25" i="35"/>
  <c r="A76" i="34"/>
  <c r="AF75" i="34"/>
  <c r="AE75" i="34"/>
  <c r="AD75" i="34"/>
  <c r="AB75" i="34"/>
  <c r="AA75" i="34"/>
  <c r="Z75" i="34"/>
  <c r="X75" i="34"/>
  <c r="W75" i="34"/>
  <c r="V75" i="34"/>
  <c r="T75" i="34"/>
  <c r="S75" i="34"/>
  <c r="R75" i="34"/>
  <c r="O75" i="34"/>
  <c r="N75" i="34"/>
  <c r="M75" i="34"/>
  <c r="K75" i="34"/>
  <c r="J75" i="34"/>
  <c r="AG74" i="34"/>
  <c r="AC74" i="34"/>
  <c r="Y74" i="34"/>
  <c r="U74" i="34"/>
  <c r="AG73" i="34"/>
  <c r="AG75" i="34"/>
  <c r="AC73" i="34"/>
  <c r="AC75" i="34"/>
  <c r="Y73" i="34"/>
  <c r="Y75" i="34"/>
  <c r="N24" i="35"/>
  <c r="U73" i="34"/>
  <c r="U75" i="34"/>
  <c r="AF71" i="34"/>
  <c r="AE71" i="34"/>
  <c r="AD71" i="34"/>
  <c r="AB71" i="34"/>
  <c r="AA71" i="34"/>
  <c r="Z71" i="34"/>
  <c r="X71" i="34"/>
  <c r="W71" i="34"/>
  <c r="V71" i="34"/>
  <c r="T71" i="34"/>
  <c r="S71" i="34"/>
  <c r="R71" i="34"/>
  <c r="O71" i="34"/>
  <c r="N71" i="34"/>
  <c r="M71" i="34"/>
  <c r="K71" i="34"/>
  <c r="J71" i="34"/>
  <c r="AG70" i="34"/>
  <c r="AC70" i="34"/>
  <c r="Y70" i="34"/>
  <c r="U70" i="34"/>
  <c r="AG69" i="34"/>
  <c r="AC69" i="34"/>
  <c r="AC71" i="34"/>
  <c r="Y69" i="34"/>
  <c r="Y71" i="34"/>
  <c r="U69" i="34"/>
  <c r="AH69" i="34"/>
  <c r="AI69" i="34"/>
  <c r="AF63" i="34"/>
  <c r="AE63" i="34"/>
  <c r="AD63" i="34"/>
  <c r="AB63" i="34"/>
  <c r="AA63" i="34"/>
  <c r="Z63" i="34"/>
  <c r="X63" i="34"/>
  <c r="W63" i="34"/>
  <c r="V63" i="34"/>
  <c r="T63" i="34"/>
  <c r="S63" i="34"/>
  <c r="R63" i="34"/>
  <c r="O63" i="34"/>
  <c r="N63" i="34"/>
  <c r="M63" i="34"/>
  <c r="K63" i="34"/>
  <c r="J63" i="34"/>
  <c r="AG62" i="34"/>
  <c r="AC62" i="34"/>
  <c r="Y62" i="34"/>
  <c r="U62" i="34"/>
  <c r="AG61" i="34"/>
  <c r="AC61" i="34"/>
  <c r="Y61" i="34"/>
  <c r="U61" i="34"/>
  <c r="U63" i="34"/>
  <c r="AF59" i="34"/>
  <c r="AE59" i="34"/>
  <c r="AD59" i="34"/>
  <c r="AB59" i="34"/>
  <c r="AA59" i="34"/>
  <c r="Z59" i="34"/>
  <c r="X59" i="34"/>
  <c r="W59" i="34"/>
  <c r="V59" i="34"/>
  <c r="T59" i="34"/>
  <c r="S59" i="34"/>
  <c r="R59" i="34"/>
  <c r="O59" i="34"/>
  <c r="N59" i="34"/>
  <c r="M59" i="34"/>
  <c r="K59" i="34"/>
  <c r="J59" i="34"/>
  <c r="AG58" i="34"/>
  <c r="AC58" i="34"/>
  <c r="Y58" i="34"/>
  <c r="U58" i="34"/>
  <c r="AG57" i="34"/>
  <c r="AC57" i="34"/>
  <c r="Y57" i="34"/>
  <c r="U57" i="34"/>
  <c r="AF55" i="34"/>
  <c r="AE55" i="34"/>
  <c r="AD55" i="34"/>
  <c r="AB55" i="34"/>
  <c r="AA55" i="34"/>
  <c r="Z55" i="34"/>
  <c r="X55" i="34"/>
  <c r="W55" i="34"/>
  <c r="V55" i="34"/>
  <c r="T55" i="34"/>
  <c r="S55" i="34"/>
  <c r="R55" i="34"/>
  <c r="O55" i="34"/>
  <c r="N55" i="34"/>
  <c r="M55" i="34"/>
  <c r="K55" i="34"/>
  <c r="J55" i="34"/>
  <c r="AG54" i="34"/>
  <c r="AC54" i="34"/>
  <c r="Y54" i="34"/>
  <c r="U54" i="34"/>
  <c r="AG53" i="34"/>
  <c r="AC53" i="34"/>
  <c r="AC55" i="34"/>
  <c r="Y53" i="34"/>
  <c r="U53" i="34"/>
  <c r="AF51" i="34"/>
  <c r="AE51" i="34"/>
  <c r="AD51" i="34"/>
  <c r="AB51" i="34"/>
  <c r="AA51" i="34"/>
  <c r="Z51" i="34"/>
  <c r="X51" i="34"/>
  <c r="W51" i="34"/>
  <c r="V51" i="34"/>
  <c r="T51" i="34"/>
  <c r="S51" i="34"/>
  <c r="R51" i="34"/>
  <c r="O51" i="34"/>
  <c r="N51" i="34"/>
  <c r="M51" i="34"/>
  <c r="J51" i="34"/>
  <c r="AG50" i="34"/>
  <c r="AC50" i="34"/>
  <c r="Y50" i="34"/>
  <c r="U50" i="34"/>
  <c r="AG49" i="34"/>
  <c r="AC49" i="34"/>
  <c r="AC51" i="34"/>
  <c r="Y49" i="34"/>
  <c r="U49" i="34"/>
  <c r="AF47" i="34"/>
  <c r="AE47" i="34"/>
  <c r="AD47" i="34"/>
  <c r="AB47" i="34"/>
  <c r="AA47" i="34"/>
  <c r="Z47" i="34"/>
  <c r="X47" i="34"/>
  <c r="W47" i="34"/>
  <c r="V47" i="34"/>
  <c r="T47" i="34"/>
  <c r="S47" i="34"/>
  <c r="R47" i="34"/>
  <c r="O47" i="34"/>
  <c r="N47" i="34"/>
  <c r="M47" i="34"/>
  <c r="K47" i="34"/>
  <c r="J47" i="34"/>
  <c r="AG46" i="34"/>
  <c r="AC46" i="34"/>
  <c r="Y46" i="34"/>
  <c r="U46" i="34"/>
  <c r="AH46" i="34"/>
  <c r="AG45" i="34"/>
  <c r="AC45" i="34"/>
  <c r="Y45" i="34"/>
  <c r="U45" i="34"/>
  <c r="AF43" i="34"/>
  <c r="AE43" i="34"/>
  <c r="AD43" i="34"/>
  <c r="AB43" i="34"/>
  <c r="AA43" i="34"/>
  <c r="Z43" i="34"/>
  <c r="X43" i="34"/>
  <c r="W43" i="34"/>
  <c r="V43" i="34"/>
  <c r="T43" i="34"/>
  <c r="S43" i="34"/>
  <c r="R43" i="34"/>
  <c r="O43" i="34"/>
  <c r="N43" i="34"/>
  <c r="M43" i="34"/>
  <c r="K43" i="34"/>
  <c r="J43" i="34"/>
  <c r="AG42" i="34"/>
  <c r="AC42" i="34"/>
  <c r="Y42" i="34"/>
  <c r="U42" i="34"/>
  <c r="AG41" i="34"/>
  <c r="AC41" i="34"/>
  <c r="Y41" i="34"/>
  <c r="AH41" i="34"/>
  <c r="U41" i="34"/>
  <c r="AF39" i="34"/>
  <c r="AE39" i="34"/>
  <c r="AD39" i="34"/>
  <c r="AB39" i="34"/>
  <c r="AA39" i="34"/>
  <c r="Z39" i="34"/>
  <c r="X39" i="34"/>
  <c r="W39" i="34"/>
  <c r="V39" i="34"/>
  <c r="T39" i="34"/>
  <c r="S39" i="34"/>
  <c r="R39" i="34"/>
  <c r="O39" i="34"/>
  <c r="N39" i="34"/>
  <c r="M39" i="34"/>
  <c r="K39" i="34"/>
  <c r="J39" i="34"/>
  <c r="AG38" i="34"/>
  <c r="AC38" i="34"/>
  <c r="Y38" i="34"/>
  <c r="U38" i="34"/>
  <c r="AG37" i="34"/>
  <c r="AC37" i="34"/>
  <c r="Y37" i="34"/>
  <c r="Y39" i="34"/>
  <c r="U37" i="34"/>
  <c r="AF35" i="34"/>
  <c r="AE35" i="34"/>
  <c r="AD35" i="34"/>
  <c r="AB35" i="34"/>
  <c r="AA35" i="34"/>
  <c r="Z35" i="34"/>
  <c r="X35" i="34"/>
  <c r="W35" i="34"/>
  <c r="V35" i="34"/>
  <c r="T35" i="34"/>
  <c r="S35" i="34"/>
  <c r="R35" i="34"/>
  <c r="O35" i="34"/>
  <c r="N35" i="34"/>
  <c r="M35" i="34"/>
  <c r="K35" i="34"/>
  <c r="J35" i="34"/>
  <c r="AG34" i="34"/>
  <c r="AC34" i="34"/>
  <c r="Y34" i="34"/>
  <c r="U34" i="34"/>
  <c r="AG33" i="34"/>
  <c r="AC33" i="34"/>
  <c r="AC35" i="34"/>
  <c r="Y33" i="34"/>
  <c r="U33" i="34"/>
  <c r="AH33" i="34"/>
  <c r="AF31" i="34"/>
  <c r="AE31" i="34"/>
  <c r="AD31" i="34"/>
  <c r="AB31" i="34"/>
  <c r="AA31" i="34"/>
  <c r="Z31" i="34"/>
  <c r="X31" i="34"/>
  <c r="W31" i="34"/>
  <c r="V31" i="34"/>
  <c r="T31" i="34"/>
  <c r="S31" i="34"/>
  <c r="R31" i="34"/>
  <c r="O31" i="34"/>
  <c r="N31" i="34"/>
  <c r="M31" i="34"/>
  <c r="K31" i="34"/>
  <c r="J31" i="34"/>
  <c r="AG30" i="34"/>
  <c r="AC30" i="34"/>
  <c r="Y30" i="34"/>
  <c r="U30" i="34"/>
  <c r="AH30" i="34"/>
  <c r="AG29" i="34"/>
  <c r="AG31" i="34"/>
  <c r="AC29" i="34"/>
  <c r="Y29" i="34"/>
  <c r="U29" i="34"/>
  <c r="AH29" i="34"/>
  <c r="AF27" i="34"/>
  <c r="AE27" i="34"/>
  <c r="AD27" i="34"/>
  <c r="AB27" i="34"/>
  <c r="AA27" i="34"/>
  <c r="Z27" i="34"/>
  <c r="X27" i="34"/>
  <c r="W27" i="34"/>
  <c r="V27" i="34"/>
  <c r="T27" i="34"/>
  <c r="S27" i="34"/>
  <c r="R27" i="34"/>
  <c r="O27" i="34"/>
  <c r="N27" i="34"/>
  <c r="M27" i="34"/>
  <c r="K27" i="34"/>
  <c r="J27" i="34"/>
  <c r="AG26" i="34"/>
  <c r="AC26" i="34"/>
  <c r="Y26" i="34"/>
  <c r="U26" i="34"/>
  <c r="AG25" i="34"/>
  <c r="AC25" i="34"/>
  <c r="Y25" i="34"/>
  <c r="AH25" i="34"/>
  <c r="U25" i="34"/>
  <c r="AF23" i="34"/>
  <c r="AE23" i="34"/>
  <c r="AD23" i="34"/>
  <c r="AB23" i="34"/>
  <c r="AA23" i="34"/>
  <c r="Z23" i="34"/>
  <c r="X23" i="34"/>
  <c r="W23" i="34"/>
  <c r="V23" i="34"/>
  <c r="T23" i="34"/>
  <c r="S23" i="34"/>
  <c r="R23" i="34"/>
  <c r="O23" i="34"/>
  <c r="N23" i="34"/>
  <c r="M23" i="34"/>
  <c r="K23" i="34"/>
  <c r="J23" i="34"/>
  <c r="AG22" i="34"/>
  <c r="AC22" i="34"/>
  <c r="Y22" i="34"/>
  <c r="U22" i="34"/>
  <c r="AG21" i="34"/>
  <c r="AC21" i="34"/>
  <c r="Y21" i="34"/>
  <c r="Y23" i="34"/>
  <c r="U21" i="34"/>
  <c r="AF19" i="34"/>
  <c r="AE19" i="34"/>
  <c r="AD19" i="34"/>
  <c r="AB19" i="34"/>
  <c r="AA19" i="34"/>
  <c r="Z19" i="34"/>
  <c r="X19" i="34"/>
  <c r="W19" i="34"/>
  <c r="V19" i="34"/>
  <c r="T19" i="34"/>
  <c r="S19" i="34"/>
  <c r="R19" i="34"/>
  <c r="O19" i="34"/>
  <c r="N19" i="34"/>
  <c r="M19" i="34"/>
  <c r="K19" i="34"/>
  <c r="J19" i="34"/>
  <c r="AG18" i="34"/>
  <c r="AC18" i="34"/>
  <c r="Y18" i="34"/>
  <c r="U18" i="34"/>
  <c r="AG17" i="34"/>
  <c r="AC17" i="34"/>
  <c r="AC19" i="34"/>
  <c r="Y17" i="34"/>
  <c r="U17" i="34"/>
  <c r="AF15" i="34"/>
  <c r="AE15" i="34"/>
  <c r="AD15" i="34"/>
  <c r="AB15" i="34"/>
  <c r="AA15" i="34"/>
  <c r="Z15" i="34"/>
  <c r="X15" i="34"/>
  <c r="W15" i="34"/>
  <c r="V15" i="34"/>
  <c r="T15" i="34"/>
  <c r="S15" i="34"/>
  <c r="R15" i="34"/>
  <c r="O15" i="34"/>
  <c r="N15" i="34"/>
  <c r="M15" i="34"/>
  <c r="K15" i="34"/>
  <c r="J15" i="34"/>
  <c r="AG14" i="34"/>
  <c r="AC14" i="34"/>
  <c r="AC15" i="34"/>
  <c r="Y14" i="34"/>
  <c r="U14" i="34"/>
  <c r="AH14" i="34"/>
  <c r="AG13" i="34"/>
  <c r="AC13" i="34"/>
  <c r="Y13" i="34"/>
  <c r="U13" i="34"/>
  <c r="AF11" i="34"/>
  <c r="AE11" i="34"/>
  <c r="AD11" i="34"/>
  <c r="AB11" i="34"/>
  <c r="AA11" i="34"/>
  <c r="Z11" i="34"/>
  <c r="X11" i="34"/>
  <c r="W11" i="34"/>
  <c r="V11" i="34"/>
  <c r="T11" i="34"/>
  <c r="S11" i="34"/>
  <c r="R11" i="34"/>
  <c r="O11" i="34"/>
  <c r="N11" i="34"/>
  <c r="M11" i="34"/>
  <c r="K11" i="34"/>
  <c r="J11" i="34"/>
  <c r="AG10" i="34"/>
  <c r="AC10" i="34"/>
  <c r="Y10" i="34"/>
  <c r="U10" i="34"/>
  <c r="AG9" i="34"/>
  <c r="AC9" i="34"/>
  <c r="Y9" i="34"/>
  <c r="U9" i="34"/>
  <c r="A25" i="33"/>
  <c r="A229" i="32"/>
  <c r="T24" i="33"/>
  <c r="S24" i="33"/>
  <c r="Q24" i="33"/>
  <c r="L24" i="33"/>
  <c r="K24" i="33"/>
  <c r="I24" i="33"/>
  <c r="H24" i="33"/>
  <c r="G24" i="33"/>
  <c r="O228" i="32"/>
  <c r="F24" i="33"/>
  <c r="N228" i="32"/>
  <c r="E24" i="33"/>
  <c r="M228" i="32"/>
  <c r="D24" i="33"/>
  <c r="C24" i="33"/>
  <c r="J228" i="32"/>
  <c r="B24" i="33"/>
  <c r="AG227" i="32"/>
  <c r="AC227" i="32"/>
  <c r="Y227" i="32"/>
  <c r="U227" i="32"/>
  <c r="AG224" i="32"/>
  <c r="AC224" i="32"/>
  <c r="Y224" i="32"/>
  <c r="AF222" i="32"/>
  <c r="U23" i="33"/>
  <c r="AE222" i="32"/>
  <c r="T23" i="33"/>
  <c r="AD222" i="32"/>
  <c r="S23" i="33"/>
  <c r="AB222" i="32"/>
  <c r="Q23" i="33"/>
  <c r="AA222" i="32"/>
  <c r="P23" i="33"/>
  <c r="Z222" i="32"/>
  <c r="O23" i="33"/>
  <c r="X222" i="32"/>
  <c r="M23" i="33"/>
  <c r="W222" i="32"/>
  <c r="L23" i="33"/>
  <c r="V222" i="32"/>
  <c r="K23" i="33"/>
  <c r="T222" i="32"/>
  <c r="I23" i="33"/>
  <c r="S222" i="32"/>
  <c r="H23" i="33"/>
  <c r="R222" i="32"/>
  <c r="G23" i="33"/>
  <c r="O222" i="32"/>
  <c r="F23" i="33"/>
  <c r="N222" i="32"/>
  <c r="E23" i="33"/>
  <c r="M222" i="32"/>
  <c r="D23" i="33"/>
  <c r="K222" i="32"/>
  <c r="C23" i="33"/>
  <c r="J222" i="32"/>
  <c r="B23" i="33"/>
  <c r="AG221" i="32"/>
  <c r="AC221" i="32"/>
  <c r="Y221" i="32"/>
  <c r="U221" i="32"/>
  <c r="AG194" i="32"/>
  <c r="AC194" i="32"/>
  <c r="Y194" i="32"/>
  <c r="U194" i="32"/>
  <c r="AF183" i="32"/>
  <c r="U21" i="33"/>
  <c r="AE183" i="32"/>
  <c r="T21" i="33"/>
  <c r="AD183" i="32"/>
  <c r="S21" i="33"/>
  <c r="AB183" i="32"/>
  <c r="Q21" i="33"/>
  <c r="AA183" i="32"/>
  <c r="P21" i="33"/>
  <c r="Z183" i="32"/>
  <c r="O21" i="33"/>
  <c r="X183" i="32"/>
  <c r="M21" i="33"/>
  <c r="W183" i="32"/>
  <c r="L21" i="33"/>
  <c r="V183" i="32"/>
  <c r="K21" i="33"/>
  <c r="T183" i="32"/>
  <c r="I21" i="33"/>
  <c r="S183" i="32"/>
  <c r="H21" i="33"/>
  <c r="R183" i="32"/>
  <c r="G21" i="33"/>
  <c r="O183" i="32"/>
  <c r="F21" i="33"/>
  <c r="N183" i="32"/>
  <c r="E21" i="33"/>
  <c r="M183" i="32"/>
  <c r="D21" i="33"/>
  <c r="K183" i="32"/>
  <c r="C21" i="33"/>
  <c r="J183" i="32"/>
  <c r="B21" i="33"/>
  <c r="AG182" i="32"/>
  <c r="AC182" i="32"/>
  <c r="Y182" i="32"/>
  <c r="U182" i="32"/>
  <c r="AG179" i="32"/>
  <c r="AC179" i="32"/>
  <c r="Y179" i="32"/>
  <c r="U179" i="32"/>
  <c r="AF177" i="32"/>
  <c r="U20" i="33"/>
  <c r="AE177" i="32"/>
  <c r="T20" i="33"/>
  <c r="AD177" i="32"/>
  <c r="S20" i="33"/>
  <c r="AB177" i="32"/>
  <c r="Q20" i="33"/>
  <c r="AA177" i="32"/>
  <c r="P20" i="33"/>
  <c r="Z177" i="32"/>
  <c r="O20" i="33"/>
  <c r="X177" i="32"/>
  <c r="M20" i="33"/>
  <c r="W177" i="32"/>
  <c r="L20" i="33"/>
  <c r="V177" i="32"/>
  <c r="K20" i="33"/>
  <c r="T177" i="32"/>
  <c r="I20" i="33"/>
  <c r="S177" i="32"/>
  <c r="H20" i="33"/>
  <c r="R177" i="32"/>
  <c r="G20" i="33"/>
  <c r="O177" i="32"/>
  <c r="F20" i="33"/>
  <c r="N177" i="32"/>
  <c r="E20" i="33"/>
  <c r="M177" i="32"/>
  <c r="D20" i="33"/>
  <c r="K177" i="32"/>
  <c r="C20" i="33"/>
  <c r="J177" i="32"/>
  <c r="B20" i="33"/>
  <c r="AG176" i="32"/>
  <c r="AC176" i="32"/>
  <c r="Y176" i="32"/>
  <c r="U176" i="32"/>
  <c r="AG169" i="32"/>
  <c r="AC169" i="32"/>
  <c r="Y169" i="32"/>
  <c r="U169" i="32"/>
  <c r="AF167" i="32"/>
  <c r="U19" i="33"/>
  <c r="AE167" i="32"/>
  <c r="T19" i="33"/>
  <c r="AD167" i="32"/>
  <c r="S19" i="33"/>
  <c r="AB167" i="32"/>
  <c r="Q19" i="33"/>
  <c r="AA167" i="32"/>
  <c r="P19" i="33"/>
  <c r="Z167" i="32"/>
  <c r="O19" i="33"/>
  <c r="X167" i="32"/>
  <c r="M19" i="33"/>
  <c r="W167" i="32"/>
  <c r="L19" i="33"/>
  <c r="V167" i="32"/>
  <c r="K19" i="33"/>
  <c r="T167" i="32"/>
  <c r="I19" i="33"/>
  <c r="S167" i="32"/>
  <c r="H19" i="33"/>
  <c r="R167" i="32"/>
  <c r="G19" i="33"/>
  <c r="O167" i="32"/>
  <c r="F19" i="33"/>
  <c r="N167" i="32"/>
  <c r="E19" i="33"/>
  <c r="M167" i="32"/>
  <c r="D19" i="33"/>
  <c r="K167" i="32"/>
  <c r="C19" i="33"/>
  <c r="J167" i="32"/>
  <c r="B19" i="33"/>
  <c r="AG166" i="32"/>
  <c r="AC166" i="32"/>
  <c r="Y166" i="32"/>
  <c r="U166" i="32"/>
  <c r="AG162" i="32"/>
  <c r="AC162" i="32"/>
  <c r="Y162" i="32"/>
  <c r="U162" i="32"/>
  <c r="AF160" i="32"/>
  <c r="U18" i="33"/>
  <c r="AE160" i="32"/>
  <c r="T18" i="33"/>
  <c r="AD160" i="32"/>
  <c r="S18" i="33"/>
  <c r="AB160" i="32"/>
  <c r="Q18" i="33"/>
  <c r="AA160" i="32"/>
  <c r="P18" i="33"/>
  <c r="Z160" i="32"/>
  <c r="O18" i="33"/>
  <c r="X160" i="32"/>
  <c r="M18" i="33"/>
  <c r="W160" i="32"/>
  <c r="L18" i="33"/>
  <c r="V160" i="32"/>
  <c r="K18" i="33"/>
  <c r="T160" i="32"/>
  <c r="I18" i="33"/>
  <c r="S160" i="32"/>
  <c r="H18" i="33"/>
  <c r="R160" i="32"/>
  <c r="G18" i="33"/>
  <c r="O160" i="32"/>
  <c r="F18" i="33"/>
  <c r="N160" i="32"/>
  <c r="E18" i="33"/>
  <c r="M160" i="32"/>
  <c r="D18" i="33"/>
  <c r="J160" i="32"/>
  <c r="B18" i="33"/>
  <c r="AG159" i="32"/>
  <c r="AC159" i="32"/>
  <c r="Y159" i="32"/>
  <c r="U159" i="32"/>
  <c r="AG156" i="32"/>
  <c r="AC156" i="32"/>
  <c r="Y156" i="32"/>
  <c r="U156" i="32"/>
  <c r="AF154" i="32"/>
  <c r="U17" i="33"/>
  <c r="AE154" i="32"/>
  <c r="T17" i="33"/>
  <c r="AD154" i="32"/>
  <c r="S17" i="33"/>
  <c r="AB154" i="32"/>
  <c r="Q17" i="33"/>
  <c r="AA154" i="32"/>
  <c r="P17" i="33"/>
  <c r="Z154" i="32"/>
  <c r="O17" i="33"/>
  <c r="X154" i="32"/>
  <c r="M17" i="33"/>
  <c r="W154" i="32"/>
  <c r="L17" i="33"/>
  <c r="V154" i="32"/>
  <c r="K17" i="33"/>
  <c r="T154" i="32"/>
  <c r="I17" i="33"/>
  <c r="S154" i="32"/>
  <c r="H17" i="33"/>
  <c r="R154" i="32"/>
  <c r="G17" i="33"/>
  <c r="O154" i="32"/>
  <c r="F17" i="33"/>
  <c r="N154" i="32"/>
  <c r="E17" i="33"/>
  <c r="M154" i="32"/>
  <c r="D17" i="33"/>
  <c r="K154" i="32"/>
  <c r="C17" i="33"/>
  <c r="J154" i="32"/>
  <c r="B17" i="33"/>
  <c r="AG153" i="32"/>
  <c r="AC153" i="32"/>
  <c r="Y153" i="32"/>
  <c r="U153" i="32"/>
  <c r="AG145" i="32"/>
  <c r="AC145" i="32"/>
  <c r="Y145" i="32"/>
  <c r="U145" i="32"/>
  <c r="AF143" i="32"/>
  <c r="U16" i="33"/>
  <c r="AE143" i="32"/>
  <c r="T16" i="33"/>
  <c r="AD143" i="32"/>
  <c r="S16" i="33"/>
  <c r="AB143" i="32"/>
  <c r="Q16" i="33"/>
  <c r="AA143" i="32"/>
  <c r="P16" i="33"/>
  <c r="Z143" i="32"/>
  <c r="O16" i="33"/>
  <c r="X143" i="32"/>
  <c r="M16" i="33"/>
  <c r="W143" i="32"/>
  <c r="L16" i="33"/>
  <c r="V143" i="32"/>
  <c r="K16" i="33"/>
  <c r="T143" i="32"/>
  <c r="I16" i="33"/>
  <c r="S143" i="32"/>
  <c r="H16" i="33"/>
  <c r="R143" i="32"/>
  <c r="G16" i="33"/>
  <c r="O143" i="32"/>
  <c r="F16" i="33"/>
  <c r="N143" i="32"/>
  <c r="E16" i="33"/>
  <c r="M143" i="32"/>
  <c r="D16" i="33"/>
  <c r="K143" i="32"/>
  <c r="C16" i="33"/>
  <c r="J143" i="32"/>
  <c r="B16" i="33"/>
  <c r="AG142" i="32"/>
  <c r="AC142" i="32"/>
  <c r="Y142" i="32"/>
  <c r="U142" i="32"/>
  <c r="AG135" i="32"/>
  <c r="AC135" i="32"/>
  <c r="Y135" i="32"/>
  <c r="U135" i="32"/>
  <c r="AF133" i="32"/>
  <c r="U15" i="33"/>
  <c r="AE133" i="32"/>
  <c r="T15" i="33"/>
  <c r="AD133" i="32"/>
  <c r="S15" i="33"/>
  <c r="AB133" i="32"/>
  <c r="Q15" i="33"/>
  <c r="AA133" i="32"/>
  <c r="P15" i="33"/>
  <c r="Z133" i="32"/>
  <c r="O15" i="33"/>
  <c r="X133" i="32"/>
  <c r="M15" i="33"/>
  <c r="W133" i="32"/>
  <c r="L15" i="33"/>
  <c r="V133" i="32"/>
  <c r="K15" i="33"/>
  <c r="T133" i="32"/>
  <c r="I15" i="33"/>
  <c r="S133" i="32"/>
  <c r="H15" i="33"/>
  <c r="R133" i="32"/>
  <c r="G15" i="33"/>
  <c r="O133" i="32"/>
  <c r="F15" i="33"/>
  <c r="N133" i="32"/>
  <c r="E15" i="33"/>
  <c r="M133" i="32"/>
  <c r="D15" i="33"/>
  <c r="K133" i="32"/>
  <c r="C15" i="33"/>
  <c r="J133" i="32"/>
  <c r="B15" i="33"/>
  <c r="AG132" i="32"/>
  <c r="AC132" i="32"/>
  <c r="Y132" i="32"/>
  <c r="U132" i="32"/>
  <c r="AG112" i="32"/>
  <c r="AC112" i="32"/>
  <c r="Y112" i="32"/>
  <c r="U112" i="32"/>
  <c r="AF110" i="32"/>
  <c r="U14" i="33"/>
  <c r="AE110" i="32"/>
  <c r="T14" i="33"/>
  <c r="AD110" i="32"/>
  <c r="S14" i="33"/>
  <c r="AB110" i="32"/>
  <c r="Q14" i="33"/>
  <c r="AA110" i="32"/>
  <c r="P14" i="33"/>
  <c r="Z110" i="32"/>
  <c r="O14" i="33"/>
  <c r="X110" i="32"/>
  <c r="M14" i="33"/>
  <c r="W110" i="32"/>
  <c r="L14" i="33"/>
  <c r="V110" i="32"/>
  <c r="K14" i="33"/>
  <c r="T110" i="32"/>
  <c r="I14" i="33"/>
  <c r="S110" i="32"/>
  <c r="H14" i="33"/>
  <c r="R110" i="32"/>
  <c r="G14" i="33"/>
  <c r="O110" i="32"/>
  <c r="F14" i="33"/>
  <c r="N110" i="32"/>
  <c r="E14" i="33"/>
  <c r="M110" i="32"/>
  <c r="D14" i="33"/>
  <c r="K110" i="32"/>
  <c r="C14" i="33"/>
  <c r="J110" i="32"/>
  <c r="B14" i="33"/>
  <c r="AG109" i="32"/>
  <c r="AC109" i="32"/>
  <c r="Y109" i="32"/>
  <c r="U109" i="32"/>
  <c r="AG96" i="32"/>
  <c r="AC96" i="32"/>
  <c r="Y96" i="32"/>
  <c r="U96" i="32"/>
  <c r="AF94" i="32"/>
  <c r="U13" i="33"/>
  <c r="AE94" i="32"/>
  <c r="T13" i="33"/>
  <c r="AD94" i="32"/>
  <c r="S13" i="33"/>
  <c r="AB94" i="32"/>
  <c r="Q13" i="33"/>
  <c r="AA94" i="32"/>
  <c r="P13" i="33"/>
  <c r="Z94" i="32"/>
  <c r="O13" i="33"/>
  <c r="X94" i="32"/>
  <c r="W94" i="32"/>
  <c r="L13" i="33"/>
  <c r="V94" i="32"/>
  <c r="K13" i="33"/>
  <c r="T94" i="32"/>
  <c r="I13" i="33"/>
  <c r="S94" i="32"/>
  <c r="H13" i="33"/>
  <c r="R94" i="32"/>
  <c r="G13" i="33"/>
  <c r="O94" i="32"/>
  <c r="F13" i="33"/>
  <c r="N94" i="32"/>
  <c r="E13" i="33"/>
  <c r="M94" i="32"/>
  <c r="D13" i="33"/>
  <c r="K94" i="32"/>
  <c r="C13" i="33"/>
  <c r="J94" i="32"/>
  <c r="B13" i="33"/>
  <c r="AG93" i="32"/>
  <c r="AC93" i="32"/>
  <c r="Y93" i="32"/>
  <c r="U93" i="32"/>
  <c r="AG82" i="32"/>
  <c r="AC82" i="32"/>
  <c r="Y82" i="32"/>
  <c r="U82" i="32"/>
  <c r="AF80" i="32"/>
  <c r="U12" i="33"/>
  <c r="AE80" i="32"/>
  <c r="T12" i="33"/>
  <c r="AD80" i="32"/>
  <c r="S12" i="33"/>
  <c r="AB80" i="32"/>
  <c r="Q12" i="33"/>
  <c r="AA80" i="32"/>
  <c r="P12" i="33"/>
  <c r="Z80" i="32"/>
  <c r="O12" i="33"/>
  <c r="X80" i="32"/>
  <c r="M12" i="33"/>
  <c r="W80" i="32"/>
  <c r="L12" i="33"/>
  <c r="V80" i="32"/>
  <c r="K12" i="33"/>
  <c r="T80" i="32"/>
  <c r="I12" i="33"/>
  <c r="S80" i="32"/>
  <c r="H12" i="33"/>
  <c r="R80" i="32"/>
  <c r="G12" i="33"/>
  <c r="O80" i="32"/>
  <c r="F12" i="33"/>
  <c r="N80" i="32"/>
  <c r="E12" i="33"/>
  <c r="M80" i="32"/>
  <c r="D12" i="33"/>
  <c r="J80" i="32"/>
  <c r="B12" i="33"/>
  <c r="AG79" i="32"/>
  <c r="AC79" i="32"/>
  <c r="Y79" i="32"/>
  <c r="U79" i="32"/>
  <c r="AG43" i="32"/>
  <c r="AC43" i="32"/>
  <c r="Y43" i="32"/>
  <c r="U43" i="32"/>
  <c r="AF41" i="32"/>
  <c r="U11" i="33"/>
  <c r="AE41" i="32"/>
  <c r="T11" i="33"/>
  <c r="AD41" i="32"/>
  <c r="S11" i="33"/>
  <c r="AB41" i="32"/>
  <c r="Q11" i="33"/>
  <c r="AA41" i="32"/>
  <c r="P11" i="33"/>
  <c r="Z41" i="32"/>
  <c r="O11" i="33"/>
  <c r="X41" i="32"/>
  <c r="M11" i="33"/>
  <c r="W41" i="32"/>
  <c r="L11" i="33"/>
  <c r="V41" i="32"/>
  <c r="K11" i="33"/>
  <c r="T41" i="32"/>
  <c r="I11" i="33"/>
  <c r="S41" i="32"/>
  <c r="H11" i="33"/>
  <c r="R41" i="32"/>
  <c r="G11" i="33"/>
  <c r="O41" i="32"/>
  <c r="N41" i="32"/>
  <c r="E11" i="33"/>
  <c r="M41" i="32"/>
  <c r="D11" i="33"/>
  <c r="K41" i="32"/>
  <c r="C11" i="33"/>
  <c r="J41" i="32"/>
  <c r="B11" i="33"/>
  <c r="AG40" i="32"/>
  <c r="AC40" i="32"/>
  <c r="Y40" i="32"/>
  <c r="U40" i="32"/>
  <c r="AG34" i="32"/>
  <c r="AC34" i="32"/>
  <c r="Y34" i="32"/>
  <c r="U34" i="32"/>
  <c r="AF32" i="32"/>
  <c r="U10" i="33"/>
  <c r="AE32" i="32"/>
  <c r="T10" i="33"/>
  <c r="AD32" i="32"/>
  <c r="AB32" i="32"/>
  <c r="Q10" i="33"/>
  <c r="AA32" i="32"/>
  <c r="P10" i="33"/>
  <c r="Z32" i="32"/>
  <c r="O10" i="33"/>
  <c r="X32" i="32"/>
  <c r="M10" i="33"/>
  <c r="W32" i="32"/>
  <c r="L10" i="33"/>
  <c r="V32" i="32"/>
  <c r="K10" i="33"/>
  <c r="T32" i="32"/>
  <c r="I10" i="33"/>
  <c r="S32" i="32"/>
  <c r="H10" i="33"/>
  <c r="R32" i="32"/>
  <c r="G10" i="33"/>
  <c r="O32" i="32"/>
  <c r="F10" i="33"/>
  <c r="N32" i="32"/>
  <c r="E10" i="33"/>
  <c r="M32" i="32"/>
  <c r="D10" i="33"/>
  <c r="K32" i="32"/>
  <c r="C10" i="33"/>
  <c r="J32" i="32"/>
  <c r="B10" i="33"/>
  <c r="AG31" i="32"/>
  <c r="AC31" i="32"/>
  <c r="Y31" i="32"/>
  <c r="U31" i="32"/>
  <c r="AG27" i="32"/>
  <c r="AC27" i="32"/>
  <c r="Y27" i="32"/>
  <c r="U27" i="32"/>
  <c r="AF25" i="32"/>
  <c r="U9" i="33"/>
  <c r="AE25" i="32"/>
  <c r="T9" i="33"/>
  <c r="AD25" i="32"/>
  <c r="S9" i="33"/>
  <c r="AB25" i="32"/>
  <c r="Q9" i="33"/>
  <c r="AA25" i="32"/>
  <c r="P9" i="33"/>
  <c r="Z25" i="32"/>
  <c r="O9" i="33"/>
  <c r="X25" i="32"/>
  <c r="M9" i="33"/>
  <c r="W25" i="32"/>
  <c r="L9" i="33"/>
  <c r="V25" i="32"/>
  <c r="K9" i="33"/>
  <c r="T25" i="32"/>
  <c r="I9" i="33"/>
  <c r="S25" i="32"/>
  <c r="H9" i="33"/>
  <c r="R25" i="32"/>
  <c r="G9" i="33"/>
  <c r="O25" i="32"/>
  <c r="F9" i="33"/>
  <c r="N25" i="32"/>
  <c r="E9" i="33"/>
  <c r="M25" i="32"/>
  <c r="D9" i="33"/>
  <c r="K25" i="32"/>
  <c r="C9" i="33"/>
  <c r="J25" i="32"/>
  <c r="B9" i="33"/>
  <c r="AG24" i="32"/>
  <c r="AC24" i="32"/>
  <c r="Y24" i="32"/>
  <c r="U24" i="32"/>
  <c r="AG15" i="32"/>
  <c r="AC15" i="32"/>
  <c r="Y15" i="32"/>
  <c r="U15" i="32"/>
  <c r="AF13" i="32"/>
  <c r="AE13" i="32"/>
  <c r="T8" i="33"/>
  <c r="AD13" i="32"/>
  <c r="S8" i="33"/>
  <c r="AB13" i="32"/>
  <c r="Q8" i="33"/>
  <c r="AA13" i="32"/>
  <c r="Z13" i="32"/>
  <c r="X13" i="32"/>
  <c r="M8" i="33"/>
  <c r="W13" i="32"/>
  <c r="L8" i="33"/>
  <c r="V13" i="32"/>
  <c r="T13" i="32"/>
  <c r="I8" i="33"/>
  <c r="S13" i="32"/>
  <c r="R13" i="32"/>
  <c r="G8" i="33"/>
  <c r="O13" i="32"/>
  <c r="F8" i="33"/>
  <c r="N13" i="32"/>
  <c r="E8" i="33"/>
  <c r="M13" i="32"/>
  <c r="D8" i="33"/>
  <c r="K13" i="32"/>
  <c r="J13" i="32"/>
  <c r="B8" i="33"/>
  <c r="AG12" i="32"/>
  <c r="AC12" i="32"/>
  <c r="Y12" i="32"/>
  <c r="U12" i="32"/>
  <c r="AG9" i="32"/>
  <c r="AC9" i="32"/>
  <c r="Y9" i="32"/>
  <c r="U9" i="32"/>
  <c r="A25" i="31"/>
  <c r="A78" i="30"/>
  <c r="U24" i="31"/>
  <c r="T24" i="31"/>
  <c r="S24" i="31"/>
  <c r="Q24" i="31"/>
  <c r="P24" i="31"/>
  <c r="O24" i="31"/>
  <c r="M24" i="31"/>
  <c r="L24" i="31"/>
  <c r="K24" i="31"/>
  <c r="T77" i="30"/>
  <c r="I24" i="31"/>
  <c r="S77" i="30"/>
  <c r="H24" i="31"/>
  <c r="R77" i="30"/>
  <c r="G24" i="31"/>
  <c r="O77" i="30"/>
  <c r="F24" i="31"/>
  <c r="N77" i="30"/>
  <c r="E24" i="31"/>
  <c r="M77" i="30"/>
  <c r="J77" i="30"/>
  <c r="B24" i="31"/>
  <c r="AG76" i="30"/>
  <c r="AC76" i="30"/>
  <c r="Y76" i="30"/>
  <c r="U76" i="30"/>
  <c r="AH76" i="30"/>
  <c r="AG73" i="30"/>
  <c r="AC73" i="30"/>
  <c r="R24" i="31"/>
  <c r="Y73" i="30"/>
  <c r="U73" i="30"/>
  <c r="J24" i="31"/>
  <c r="AF71" i="30"/>
  <c r="AE71" i="30"/>
  <c r="AD71" i="30"/>
  <c r="AB71" i="30"/>
  <c r="Q23" i="31"/>
  <c r="AA71" i="30"/>
  <c r="P23" i="31"/>
  <c r="Z71" i="30"/>
  <c r="O23" i="31"/>
  <c r="X71" i="30"/>
  <c r="M23" i="31"/>
  <c r="W71" i="30"/>
  <c r="L23" i="31"/>
  <c r="V71" i="30"/>
  <c r="K23" i="31"/>
  <c r="T71" i="30"/>
  <c r="S71" i="30"/>
  <c r="R71" i="30"/>
  <c r="O71" i="30"/>
  <c r="N71" i="30"/>
  <c r="M71" i="30"/>
  <c r="D23" i="31"/>
  <c r="K71" i="30"/>
  <c r="C23" i="31"/>
  <c r="J71" i="30"/>
  <c r="B23" i="31"/>
  <c r="AG70" i="30"/>
  <c r="AC70" i="30"/>
  <c r="Y70" i="30"/>
  <c r="U70" i="30"/>
  <c r="AG69" i="30"/>
  <c r="AC69" i="30"/>
  <c r="Y69" i="30"/>
  <c r="Y71" i="30"/>
  <c r="N23" i="31"/>
  <c r="U69" i="30"/>
  <c r="AF63" i="30"/>
  <c r="U21" i="31"/>
  <c r="AE63" i="30"/>
  <c r="T21" i="31"/>
  <c r="AD63" i="30"/>
  <c r="S21" i="31"/>
  <c r="AB63" i="30"/>
  <c r="Q21" i="31"/>
  <c r="AA63" i="30"/>
  <c r="P21" i="31"/>
  <c r="Z63" i="30"/>
  <c r="O21" i="31"/>
  <c r="X63" i="30"/>
  <c r="M21" i="31"/>
  <c r="W63" i="30"/>
  <c r="L21" i="31"/>
  <c r="V63" i="30"/>
  <c r="K21" i="31"/>
  <c r="T63" i="30"/>
  <c r="I21" i="31"/>
  <c r="S63" i="30"/>
  <c r="H21" i="31"/>
  <c r="R63" i="30"/>
  <c r="G21" i="31"/>
  <c r="O63" i="30"/>
  <c r="F21" i="31"/>
  <c r="N63" i="30"/>
  <c r="E21" i="31"/>
  <c r="M63" i="30"/>
  <c r="D21" i="31"/>
  <c r="K63" i="30"/>
  <c r="C21" i="31"/>
  <c r="J63" i="30"/>
  <c r="B21" i="31"/>
  <c r="AG62" i="30"/>
  <c r="AC62" i="30"/>
  <c r="Y62" i="30"/>
  <c r="U62" i="30"/>
  <c r="AG61" i="30"/>
  <c r="AC61" i="30"/>
  <c r="AC63" i="30"/>
  <c r="R21" i="31"/>
  <c r="Y61" i="30"/>
  <c r="U61" i="30"/>
  <c r="U63" i="30"/>
  <c r="J21" i="31"/>
  <c r="AF59" i="30"/>
  <c r="U20" i="31"/>
  <c r="AE59" i="30"/>
  <c r="T20" i="31"/>
  <c r="AD59" i="30"/>
  <c r="S20" i="31"/>
  <c r="AB59" i="30"/>
  <c r="Q20" i="31"/>
  <c r="AA59" i="30"/>
  <c r="P20" i="31"/>
  <c r="Z59" i="30"/>
  <c r="O20" i="31"/>
  <c r="X59" i="30"/>
  <c r="M20" i="31"/>
  <c r="W59" i="30"/>
  <c r="L20" i="31"/>
  <c r="V59" i="30"/>
  <c r="K20" i="31"/>
  <c r="T59" i="30"/>
  <c r="I20" i="31"/>
  <c r="S59" i="30"/>
  <c r="H20" i="31"/>
  <c r="R59" i="30"/>
  <c r="G20" i="31"/>
  <c r="O59" i="30"/>
  <c r="F20" i="31"/>
  <c r="N59" i="30"/>
  <c r="E20" i="31"/>
  <c r="M59" i="30"/>
  <c r="D20" i="31"/>
  <c r="K59" i="30"/>
  <c r="C20" i="31"/>
  <c r="J59" i="30"/>
  <c r="B20" i="31"/>
  <c r="AG58" i="30"/>
  <c r="AC58" i="30"/>
  <c r="Y58" i="30"/>
  <c r="U58" i="30"/>
  <c r="AH58" i="30"/>
  <c r="AG57" i="30"/>
  <c r="AC57" i="30"/>
  <c r="Y57" i="30"/>
  <c r="Y59" i="30"/>
  <c r="N20" i="31"/>
  <c r="U57" i="30"/>
  <c r="AF55" i="30"/>
  <c r="U19" i="31"/>
  <c r="AE55" i="30"/>
  <c r="T19" i="31"/>
  <c r="AD55" i="30"/>
  <c r="S19" i="31"/>
  <c r="AB55" i="30"/>
  <c r="Q19" i="31"/>
  <c r="AA55" i="30"/>
  <c r="P19" i="31"/>
  <c r="Z55" i="30"/>
  <c r="O19" i="31"/>
  <c r="X55" i="30"/>
  <c r="M19" i="31"/>
  <c r="W55" i="30"/>
  <c r="L19" i="31"/>
  <c r="V55" i="30"/>
  <c r="K19" i="31"/>
  <c r="T55" i="30"/>
  <c r="I19" i="31"/>
  <c r="S55" i="30"/>
  <c r="H19" i="31"/>
  <c r="R55" i="30"/>
  <c r="G19" i="31"/>
  <c r="O55" i="30"/>
  <c r="F19" i="31"/>
  <c r="N55" i="30"/>
  <c r="E19" i="31"/>
  <c r="M55" i="30"/>
  <c r="D19" i="31"/>
  <c r="K55" i="30"/>
  <c r="C19" i="31"/>
  <c r="J55" i="30"/>
  <c r="B19" i="31"/>
  <c r="AG54" i="30"/>
  <c r="AC54" i="30"/>
  <c r="Y54" i="30"/>
  <c r="Y55" i="30"/>
  <c r="N19" i="31"/>
  <c r="U54" i="30"/>
  <c r="AG53" i="30"/>
  <c r="AC53" i="30"/>
  <c r="Y53" i="30"/>
  <c r="U53" i="30"/>
  <c r="AF51" i="30"/>
  <c r="U18" i="31"/>
  <c r="AE51" i="30"/>
  <c r="T18" i="31"/>
  <c r="AD51" i="30"/>
  <c r="S18" i="31"/>
  <c r="AB51" i="30"/>
  <c r="Q18" i="31"/>
  <c r="AA51" i="30"/>
  <c r="P18" i="31"/>
  <c r="Z51" i="30"/>
  <c r="O18" i="31"/>
  <c r="X51" i="30"/>
  <c r="M18" i="31"/>
  <c r="W51" i="30"/>
  <c r="L18" i="31"/>
  <c r="V51" i="30"/>
  <c r="K18" i="31"/>
  <c r="T51" i="30"/>
  <c r="I18" i="31"/>
  <c r="S51" i="30"/>
  <c r="H18" i="31"/>
  <c r="R51" i="30"/>
  <c r="G18" i="31"/>
  <c r="O51" i="30"/>
  <c r="F18" i="31"/>
  <c r="N51" i="30"/>
  <c r="E18" i="31"/>
  <c r="M51" i="30"/>
  <c r="D18" i="31"/>
  <c r="J51" i="30"/>
  <c r="B18" i="31"/>
  <c r="AG50" i="30"/>
  <c r="AC50" i="30"/>
  <c r="Y50" i="30"/>
  <c r="U50" i="30"/>
  <c r="AG49" i="30"/>
  <c r="AG51" i="30"/>
  <c r="V18" i="31"/>
  <c r="AC49" i="30"/>
  <c r="AC51" i="30"/>
  <c r="R18" i="31"/>
  <c r="Y49" i="30"/>
  <c r="U49" i="30"/>
  <c r="AF47" i="30"/>
  <c r="U17" i="31"/>
  <c r="AE47" i="30"/>
  <c r="T17" i="31"/>
  <c r="AD47" i="30"/>
  <c r="S17" i="31"/>
  <c r="AB47" i="30"/>
  <c r="Q17" i="31"/>
  <c r="AA47" i="30"/>
  <c r="P17" i="31"/>
  <c r="Z47" i="30"/>
  <c r="O17" i="31"/>
  <c r="X47" i="30"/>
  <c r="M17" i="31"/>
  <c r="W47" i="30"/>
  <c r="L17" i="31"/>
  <c r="V47" i="30"/>
  <c r="K17" i="31"/>
  <c r="T47" i="30"/>
  <c r="I17" i="31"/>
  <c r="S47" i="30"/>
  <c r="H17" i="31"/>
  <c r="R47" i="30"/>
  <c r="G17" i="31"/>
  <c r="O47" i="30"/>
  <c r="F17" i="31"/>
  <c r="N47" i="30"/>
  <c r="E17" i="31"/>
  <c r="M47" i="30"/>
  <c r="D17" i="31"/>
  <c r="K47" i="30"/>
  <c r="C17" i="31"/>
  <c r="J47" i="30"/>
  <c r="B17" i="31"/>
  <c r="AG46" i="30"/>
  <c r="AC46" i="30"/>
  <c r="Y46" i="30"/>
  <c r="Y47" i="30"/>
  <c r="N17" i="31"/>
  <c r="U46" i="30"/>
  <c r="AG45" i="30"/>
  <c r="AC45" i="30"/>
  <c r="Y45" i="30"/>
  <c r="U45" i="30"/>
  <c r="AF43" i="30"/>
  <c r="U16" i="31"/>
  <c r="AE43" i="30"/>
  <c r="T16" i="31"/>
  <c r="AD43" i="30"/>
  <c r="S16" i="31"/>
  <c r="AB43" i="30"/>
  <c r="Q16" i="31"/>
  <c r="AA43" i="30"/>
  <c r="P16" i="31"/>
  <c r="Z43" i="30"/>
  <c r="O16" i="31"/>
  <c r="X43" i="30"/>
  <c r="M16" i="31"/>
  <c r="W43" i="30"/>
  <c r="L16" i="31"/>
  <c r="V43" i="30"/>
  <c r="K16" i="31"/>
  <c r="T43" i="30"/>
  <c r="I16" i="31"/>
  <c r="S43" i="30"/>
  <c r="H16" i="31"/>
  <c r="R43" i="30"/>
  <c r="G16" i="31"/>
  <c r="O43" i="30"/>
  <c r="F16" i="31"/>
  <c r="N43" i="30"/>
  <c r="E16" i="31"/>
  <c r="M43" i="30"/>
  <c r="D16" i="31"/>
  <c r="K43" i="30"/>
  <c r="C16" i="31"/>
  <c r="J43" i="30"/>
  <c r="B16" i="31"/>
  <c r="AG42" i="30"/>
  <c r="AC42" i="30"/>
  <c r="Y42" i="30"/>
  <c r="U42" i="30"/>
  <c r="AG41" i="30"/>
  <c r="AC41" i="30"/>
  <c r="Y41" i="30"/>
  <c r="U41" i="30"/>
  <c r="AF39" i="30"/>
  <c r="U15" i="31"/>
  <c r="AE39" i="30"/>
  <c r="T15" i="31"/>
  <c r="AD39" i="30"/>
  <c r="S15" i="31"/>
  <c r="AB39" i="30"/>
  <c r="Q15" i="31"/>
  <c r="AA39" i="30"/>
  <c r="P15" i="31"/>
  <c r="Z39" i="30"/>
  <c r="O15" i="31"/>
  <c r="X39" i="30"/>
  <c r="M15" i="31"/>
  <c r="W39" i="30"/>
  <c r="L15" i="31"/>
  <c r="V39" i="30"/>
  <c r="K15" i="31"/>
  <c r="T39" i="30"/>
  <c r="I15" i="31"/>
  <c r="S39" i="30"/>
  <c r="H15" i="31"/>
  <c r="R39" i="30"/>
  <c r="G15" i="31"/>
  <c r="O39" i="30"/>
  <c r="F15" i="31"/>
  <c r="N39" i="30"/>
  <c r="E15" i="31"/>
  <c r="M39" i="30"/>
  <c r="D15" i="31"/>
  <c r="K39" i="30"/>
  <c r="C15" i="31"/>
  <c r="J39" i="30"/>
  <c r="B15" i="31"/>
  <c r="AG38" i="30"/>
  <c r="AC38" i="30"/>
  <c r="Y38" i="30"/>
  <c r="U38" i="30"/>
  <c r="AG37" i="30"/>
  <c r="AC37" i="30"/>
  <c r="Y37" i="30"/>
  <c r="U37" i="30"/>
  <c r="AF35" i="30"/>
  <c r="U14" i="31"/>
  <c r="AE35" i="30"/>
  <c r="T14" i="31"/>
  <c r="AD35" i="30"/>
  <c r="S14" i="31"/>
  <c r="AB35" i="30"/>
  <c r="Q14" i="31"/>
  <c r="AA35" i="30"/>
  <c r="P14" i="31"/>
  <c r="Z35" i="30"/>
  <c r="O14" i="31"/>
  <c r="X35" i="30"/>
  <c r="M14" i="31"/>
  <c r="W35" i="30"/>
  <c r="L14" i="31"/>
  <c r="V35" i="30"/>
  <c r="K14" i="31"/>
  <c r="T35" i="30"/>
  <c r="I14" i="31"/>
  <c r="S35" i="30"/>
  <c r="H14" i="31"/>
  <c r="R35" i="30"/>
  <c r="G14" i="31"/>
  <c r="O35" i="30"/>
  <c r="F14" i="31"/>
  <c r="N35" i="30"/>
  <c r="E14" i="31"/>
  <c r="M35" i="30"/>
  <c r="D14" i="31"/>
  <c r="K35" i="30"/>
  <c r="C14" i="31"/>
  <c r="J35" i="30"/>
  <c r="B14" i="31"/>
  <c r="AG34" i="30"/>
  <c r="AC34" i="30"/>
  <c r="Y34" i="30"/>
  <c r="U34" i="30"/>
  <c r="AG33" i="30"/>
  <c r="AC33" i="30"/>
  <c r="Y33" i="30"/>
  <c r="Y35" i="30"/>
  <c r="N14" i="31"/>
  <c r="U33" i="30"/>
  <c r="AF31" i="30"/>
  <c r="U13" i="31"/>
  <c r="AE31" i="30"/>
  <c r="T13" i="31"/>
  <c r="AD31" i="30"/>
  <c r="S13" i="31"/>
  <c r="AB31" i="30"/>
  <c r="Q13" i="31"/>
  <c r="AA31" i="30"/>
  <c r="P13" i="31"/>
  <c r="Z31" i="30"/>
  <c r="O13" i="31"/>
  <c r="X31" i="30"/>
  <c r="M13" i="31"/>
  <c r="W31" i="30"/>
  <c r="L13" i="31"/>
  <c r="V31" i="30"/>
  <c r="K13" i="31"/>
  <c r="T31" i="30"/>
  <c r="I13" i="31"/>
  <c r="S31" i="30"/>
  <c r="H13" i="31"/>
  <c r="R31" i="30"/>
  <c r="G13" i="31"/>
  <c r="O31" i="30"/>
  <c r="F13" i="31"/>
  <c r="N31" i="30"/>
  <c r="E13" i="31"/>
  <c r="M31" i="30"/>
  <c r="D13" i="31"/>
  <c r="K31" i="30"/>
  <c r="C13" i="31"/>
  <c r="J31" i="30"/>
  <c r="B13" i="31"/>
  <c r="AG30" i="30"/>
  <c r="AC30" i="30"/>
  <c r="Y30" i="30"/>
  <c r="U30" i="30"/>
  <c r="AG29" i="30"/>
  <c r="AC29" i="30"/>
  <c r="Y29" i="30"/>
  <c r="Y31" i="30"/>
  <c r="N13" i="31"/>
  <c r="U29" i="30"/>
  <c r="AF27" i="30"/>
  <c r="U12" i="31"/>
  <c r="AE27" i="30"/>
  <c r="T12" i="31"/>
  <c r="AD27" i="30"/>
  <c r="S12" i="31"/>
  <c r="AB27" i="30"/>
  <c r="Q12" i="31"/>
  <c r="AA27" i="30"/>
  <c r="P12" i="31"/>
  <c r="Z27" i="30"/>
  <c r="O12" i="31"/>
  <c r="X27" i="30"/>
  <c r="M12" i="31"/>
  <c r="W27" i="30"/>
  <c r="L12" i="31"/>
  <c r="V27" i="30"/>
  <c r="K12" i="31"/>
  <c r="T27" i="30"/>
  <c r="I12" i="31"/>
  <c r="S27" i="30"/>
  <c r="H12" i="31"/>
  <c r="R27" i="30"/>
  <c r="G12" i="31"/>
  <c r="O27" i="30"/>
  <c r="F12" i="31"/>
  <c r="N27" i="30"/>
  <c r="E12" i="31"/>
  <c r="M27" i="30"/>
  <c r="D12" i="31"/>
  <c r="K27" i="30"/>
  <c r="C12" i="31"/>
  <c r="J27" i="30"/>
  <c r="B12" i="31"/>
  <c r="AG26" i="30"/>
  <c r="AC26" i="30"/>
  <c r="Y26" i="30"/>
  <c r="U26" i="30"/>
  <c r="AG25" i="30"/>
  <c r="AC25" i="30"/>
  <c r="Y25" i="30"/>
  <c r="U25" i="30"/>
  <c r="AF23" i="30"/>
  <c r="U11" i="31"/>
  <c r="AE23" i="30"/>
  <c r="T11" i="31"/>
  <c r="AD23" i="30"/>
  <c r="S11" i="31"/>
  <c r="AB23" i="30"/>
  <c r="Q11" i="31"/>
  <c r="AA23" i="30"/>
  <c r="P11" i="31"/>
  <c r="Z23" i="30"/>
  <c r="O11" i="31"/>
  <c r="X23" i="30"/>
  <c r="M11" i="31"/>
  <c r="W23" i="30"/>
  <c r="L11" i="31"/>
  <c r="V23" i="30"/>
  <c r="K11" i="31"/>
  <c r="T23" i="30"/>
  <c r="I11" i="31"/>
  <c r="S23" i="30"/>
  <c r="H11" i="31"/>
  <c r="R23" i="30"/>
  <c r="G11" i="31"/>
  <c r="O23" i="30"/>
  <c r="F11" i="31"/>
  <c r="N23" i="30"/>
  <c r="E11" i="31"/>
  <c r="M23" i="30"/>
  <c r="D11" i="31"/>
  <c r="K23" i="30"/>
  <c r="C11" i="31"/>
  <c r="J23" i="30"/>
  <c r="B11" i="31"/>
  <c r="AG22" i="30"/>
  <c r="AC22" i="30"/>
  <c r="Y22" i="30"/>
  <c r="U22" i="30"/>
  <c r="AG21" i="30"/>
  <c r="AG23" i="30"/>
  <c r="V11" i="31"/>
  <c r="AC21" i="30"/>
  <c r="Y21" i="30"/>
  <c r="U21" i="30"/>
  <c r="AF19" i="30"/>
  <c r="U10" i="31"/>
  <c r="AE19" i="30"/>
  <c r="T10" i="31"/>
  <c r="AD19" i="30"/>
  <c r="S10" i="31"/>
  <c r="AB19" i="30"/>
  <c r="Q10" i="31"/>
  <c r="AA19" i="30"/>
  <c r="P10" i="31"/>
  <c r="Z19" i="30"/>
  <c r="O10" i="31"/>
  <c r="X19" i="30"/>
  <c r="M10" i="31"/>
  <c r="W19" i="30"/>
  <c r="L10" i="31"/>
  <c r="V19" i="30"/>
  <c r="K10" i="31"/>
  <c r="T19" i="30"/>
  <c r="I10" i="31"/>
  <c r="S19" i="30"/>
  <c r="H10" i="31"/>
  <c r="R19" i="30"/>
  <c r="G10" i="31"/>
  <c r="O19" i="30"/>
  <c r="F10" i="31"/>
  <c r="N19" i="30"/>
  <c r="E10" i="31"/>
  <c r="M19" i="30"/>
  <c r="D10" i="31"/>
  <c r="K19" i="30"/>
  <c r="C10" i="31"/>
  <c r="J19" i="30"/>
  <c r="B10" i="31"/>
  <c r="AG18" i="30"/>
  <c r="AC18" i="30"/>
  <c r="Y18" i="30"/>
  <c r="U18" i="30"/>
  <c r="AG17" i="30"/>
  <c r="AG19" i="30"/>
  <c r="V10" i="31"/>
  <c r="AC17" i="30"/>
  <c r="Y17" i="30"/>
  <c r="U17" i="30"/>
  <c r="AF15" i="30"/>
  <c r="U9" i="31"/>
  <c r="AE15" i="30"/>
  <c r="T9" i="31"/>
  <c r="AD15" i="30"/>
  <c r="S9" i="31"/>
  <c r="AB15" i="30"/>
  <c r="Q9" i="31"/>
  <c r="AA15" i="30"/>
  <c r="P9" i="31"/>
  <c r="Z15" i="30"/>
  <c r="O9" i="31"/>
  <c r="X15" i="30"/>
  <c r="M9" i="31"/>
  <c r="W15" i="30"/>
  <c r="L9" i="31"/>
  <c r="V15" i="30"/>
  <c r="K9" i="31"/>
  <c r="T15" i="30"/>
  <c r="I9" i="31"/>
  <c r="S15" i="30"/>
  <c r="H9" i="31"/>
  <c r="R15" i="30"/>
  <c r="G9" i="31"/>
  <c r="O15" i="30"/>
  <c r="F9" i="31"/>
  <c r="N15" i="30"/>
  <c r="E9" i="31"/>
  <c r="M15" i="30"/>
  <c r="D9" i="31"/>
  <c r="K15" i="30"/>
  <c r="C9" i="31"/>
  <c r="J15" i="30"/>
  <c r="B9" i="31"/>
  <c r="AG14" i="30"/>
  <c r="AC14" i="30"/>
  <c r="Y14" i="30"/>
  <c r="U14" i="30"/>
  <c r="AG13" i="30"/>
  <c r="AC13" i="30"/>
  <c r="Y13" i="30"/>
  <c r="U13" i="30"/>
  <c r="AF11" i="30"/>
  <c r="U8" i="31"/>
  <c r="AE11" i="30"/>
  <c r="T8" i="31"/>
  <c r="AD11" i="30"/>
  <c r="S8" i="31"/>
  <c r="AB11" i="30"/>
  <c r="Q8" i="31"/>
  <c r="AA11" i="30"/>
  <c r="P8" i="31"/>
  <c r="Z11" i="30"/>
  <c r="O8" i="31"/>
  <c r="X11" i="30"/>
  <c r="M8" i="31"/>
  <c r="W11" i="30"/>
  <c r="L8" i="31"/>
  <c r="V11" i="30"/>
  <c r="K8" i="31"/>
  <c r="T11" i="30"/>
  <c r="I8" i="31"/>
  <c r="S11" i="30"/>
  <c r="H8" i="31"/>
  <c r="R11" i="30"/>
  <c r="G8" i="31"/>
  <c r="O11" i="30"/>
  <c r="F8" i="31"/>
  <c r="N11" i="30"/>
  <c r="E8" i="31"/>
  <c r="M11" i="30"/>
  <c r="D8" i="31"/>
  <c r="K11" i="30"/>
  <c r="C8" i="31"/>
  <c r="J11" i="30"/>
  <c r="B8" i="31"/>
  <c r="AG10" i="30"/>
  <c r="AC10" i="30"/>
  <c r="Y10" i="30"/>
  <c r="U10" i="30"/>
  <c r="AG9" i="30"/>
  <c r="AC9" i="30"/>
  <c r="Y9" i="30"/>
  <c r="U9" i="30"/>
  <c r="A25" i="29"/>
  <c r="A89" i="28"/>
  <c r="U24" i="29"/>
  <c r="T24" i="29"/>
  <c r="S24" i="29"/>
  <c r="Q24" i="29"/>
  <c r="P24" i="29"/>
  <c r="O24" i="29"/>
  <c r="M24" i="29"/>
  <c r="L24" i="29"/>
  <c r="K24" i="29"/>
  <c r="I24" i="29"/>
  <c r="H24" i="29"/>
  <c r="E24" i="29"/>
  <c r="D24" i="29"/>
  <c r="C24" i="29"/>
  <c r="J88" i="28"/>
  <c r="B24" i="29"/>
  <c r="AG87" i="28"/>
  <c r="AC87" i="28"/>
  <c r="Y87" i="28"/>
  <c r="U87" i="28"/>
  <c r="AG73" i="28"/>
  <c r="AC73" i="28"/>
  <c r="Y73" i="28"/>
  <c r="Y88" i="28"/>
  <c r="U73" i="28"/>
  <c r="AF71" i="28"/>
  <c r="U23" i="29"/>
  <c r="AE71" i="28"/>
  <c r="T23" i="29"/>
  <c r="AD71" i="28"/>
  <c r="S23" i="29"/>
  <c r="AB71" i="28"/>
  <c r="AA71" i="28"/>
  <c r="P23" i="29"/>
  <c r="Z71" i="28"/>
  <c r="O23" i="29"/>
  <c r="X71" i="28"/>
  <c r="M23" i="29"/>
  <c r="W71" i="28"/>
  <c r="L23" i="29"/>
  <c r="V71" i="28"/>
  <c r="K23" i="29"/>
  <c r="T71" i="28"/>
  <c r="I23" i="29"/>
  <c r="S71" i="28"/>
  <c r="H23" i="29"/>
  <c r="R71" i="28"/>
  <c r="G23" i="29"/>
  <c r="O71" i="28"/>
  <c r="F23" i="29"/>
  <c r="N71" i="28"/>
  <c r="E23" i="29"/>
  <c r="M71" i="28"/>
  <c r="D23" i="29"/>
  <c r="K71" i="28"/>
  <c r="C23" i="29"/>
  <c r="J71" i="28"/>
  <c r="AG70" i="28"/>
  <c r="AC70" i="28"/>
  <c r="AC71" i="28"/>
  <c r="R23" i="29"/>
  <c r="Y70" i="28"/>
  <c r="U70" i="28"/>
  <c r="AG69" i="28"/>
  <c r="AC69" i="28"/>
  <c r="Y69" i="28"/>
  <c r="U69" i="28"/>
  <c r="AF63" i="28"/>
  <c r="AE63" i="28"/>
  <c r="T21" i="29"/>
  <c r="AD63" i="28"/>
  <c r="S21" i="29"/>
  <c r="AB63" i="28"/>
  <c r="Q21" i="29"/>
  <c r="AA63" i="28"/>
  <c r="P21" i="29"/>
  <c r="Z63" i="28"/>
  <c r="O21" i="29"/>
  <c r="X63" i="28"/>
  <c r="M21" i="29"/>
  <c r="W63" i="28"/>
  <c r="L21" i="29"/>
  <c r="V63" i="28"/>
  <c r="K21" i="29"/>
  <c r="T63" i="28"/>
  <c r="I21" i="29"/>
  <c r="S63" i="28"/>
  <c r="H21" i="29"/>
  <c r="R63" i="28"/>
  <c r="G21" i="29"/>
  <c r="O63" i="28"/>
  <c r="F21" i="29"/>
  <c r="N63" i="28"/>
  <c r="E21" i="29"/>
  <c r="M63" i="28"/>
  <c r="D21" i="29"/>
  <c r="K63" i="28"/>
  <c r="C21" i="29"/>
  <c r="J63" i="28"/>
  <c r="B21" i="29"/>
  <c r="AG62" i="28"/>
  <c r="AC62" i="28"/>
  <c r="Y62" i="28"/>
  <c r="U62" i="28"/>
  <c r="AG61" i="28"/>
  <c r="AC61" i="28"/>
  <c r="Y61" i="28"/>
  <c r="U61" i="28"/>
  <c r="U63" i="28"/>
  <c r="AF59" i="28"/>
  <c r="U20" i="29"/>
  <c r="AE59" i="28"/>
  <c r="T20" i="29"/>
  <c r="AD59" i="28"/>
  <c r="S20" i="29"/>
  <c r="AB59" i="28"/>
  <c r="AA59" i="28"/>
  <c r="P20" i="29"/>
  <c r="Z59" i="28"/>
  <c r="O20" i="29"/>
  <c r="X59" i="28"/>
  <c r="W59" i="28"/>
  <c r="L20" i="29"/>
  <c r="V59" i="28"/>
  <c r="K20" i="29"/>
  <c r="T59" i="28"/>
  <c r="I20" i="29"/>
  <c r="S59" i="28"/>
  <c r="H20" i="29"/>
  <c r="R59" i="28"/>
  <c r="G20" i="29"/>
  <c r="O59" i="28"/>
  <c r="F20" i="29"/>
  <c r="N59" i="28"/>
  <c r="E20" i="29"/>
  <c r="M59" i="28"/>
  <c r="D20" i="29"/>
  <c r="K59" i="28"/>
  <c r="C20" i="29"/>
  <c r="J59" i="28"/>
  <c r="B20" i="29"/>
  <c r="AG58" i="28"/>
  <c r="AC58" i="28"/>
  <c r="Y58" i="28"/>
  <c r="U58" i="28"/>
  <c r="AG57" i="28"/>
  <c r="AC57" i="28"/>
  <c r="Y57" i="28"/>
  <c r="Y59" i="28"/>
  <c r="U57" i="28"/>
  <c r="U59" i="28"/>
  <c r="J20" i="29"/>
  <c r="AF55" i="28"/>
  <c r="U19" i="29"/>
  <c r="AE55" i="28"/>
  <c r="T19" i="29"/>
  <c r="AD55" i="28"/>
  <c r="S19" i="29"/>
  <c r="AB55" i="28"/>
  <c r="Q19" i="29"/>
  <c r="AA55" i="28"/>
  <c r="P19" i="29"/>
  <c r="Z55" i="28"/>
  <c r="O19" i="29"/>
  <c r="X55" i="28"/>
  <c r="M19" i="29"/>
  <c r="W55" i="28"/>
  <c r="L19" i="29"/>
  <c r="V55" i="28"/>
  <c r="K19" i="29"/>
  <c r="T55" i="28"/>
  <c r="I19" i="29"/>
  <c r="S55" i="28"/>
  <c r="H19" i="29"/>
  <c r="R55" i="28"/>
  <c r="G19" i="29"/>
  <c r="O55" i="28"/>
  <c r="F19" i="29"/>
  <c r="N55" i="28"/>
  <c r="M55" i="28"/>
  <c r="D19" i="29"/>
  <c r="K55" i="28"/>
  <c r="C19" i="29"/>
  <c r="J55" i="28"/>
  <c r="B19" i="29"/>
  <c r="AG54" i="28"/>
  <c r="AC54" i="28"/>
  <c r="Y54" i="28"/>
  <c r="U54" i="28"/>
  <c r="AG53" i="28"/>
  <c r="AC53" i="28"/>
  <c r="AC55" i="28"/>
  <c r="R19" i="29"/>
  <c r="Y53" i="28"/>
  <c r="U53" i="28"/>
  <c r="AF51" i="28"/>
  <c r="U18" i="29"/>
  <c r="AE51" i="28"/>
  <c r="T18" i="29"/>
  <c r="AD51" i="28"/>
  <c r="S18" i="29"/>
  <c r="AB51" i="28"/>
  <c r="Q18" i="29"/>
  <c r="AA51" i="28"/>
  <c r="P18" i="29"/>
  <c r="Z51" i="28"/>
  <c r="O18" i="29"/>
  <c r="X51" i="28"/>
  <c r="W51" i="28"/>
  <c r="L18" i="29"/>
  <c r="V51" i="28"/>
  <c r="K18" i="29"/>
  <c r="T51" i="28"/>
  <c r="I18" i="29"/>
  <c r="S51" i="28"/>
  <c r="H18" i="29"/>
  <c r="R51" i="28"/>
  <c r="G18" i="29"/>
  <c r="O51" i="28"/>
  <c r="F18" i="29"/>
  <c r="N51" i="28"/>
  <c r="E18" i="29"/>
  <c r="M51" i="28"/>
  <c r="D18" i="29"/>
  <c r="J51" i="28"/>
  <c r="B18" i="29"/>
  <c r="AG50" i="28"/>
  <c r="AC50" i="28"/>
  <c r="Y50" i="28"/>
  <c r="U50" i="28"/>
  <c r="AG49" i="28"/>
  <c r="AC49" i="28"/>
  <c r="AC51" i="28"/>
  <c r="Y49" i="28"/>
  <c r="Y51" i="28"/>
  <c r="N18" i="29"/>
  <c r="U49" i="28"/>
  <c r="AH49" i="28"/>
  <c r="AF47" i="28"/>
  <c r="U17" i="29"/>
  <c r="AE47" i="28"/>
  <c r="T17" i="29"/>
  <c r="AD47" i="28"/>
  <c r="S17" i="29"/>
  <c r="AB47" i="28"/>
  <c r="Q17" i="29"/>
  <c r="AA47" i="28"/>
  <c r="P17" i="29"/>
  <c r="Z47" i="28"/>
  <c r="O17" i="29"/>
  <c r="X47" i="28"/>
  <c r="W47" i="28"/>
  <c r="L17" i="29"/>
  <c r="V47" i="28"/>
  <c r="K17" i="29"/>
  <c r="T47" i="28"/>
  <c r="I17" i="29"/>
  <c r="S47" i="28"/>
  <c r="H17" i="29"/>
  <c r="R47" i="28"/>
  <c r="G17" i="29"/>
  <c r="O47" i="28"/>
  <c r="F17" i="29"/>
  <c r="N47" i="28"/>
  <c r="E17" i="29"/>
  <c r="M47" i="28"/>
  <c r="D17" i="29"/>
  <c r="K47" i="28"/>
  <c r="C17" i="29"/>
  <c r="J47" i="28"/>
  <c r="B17" i="29"/>
  <c r="AG46" i="28"/>
  <c r="AC46" i="28"/>
  <c r="Y46" i="28"/>
  <c r="U46" i="28"/>
  <c r="AG45" i="28"/>
  <c r="AG47" i="28"/>
  <c r="AC45" i="28"/>
  <c r="Y45" i="28"/>
  <c r="U45" i="28"/>
  <c r="U47" i="28"/>
  <c r="J17" i="29"/>
  <c r="AF43" i="28"/>
  <c r="AE43" i="28"/>
  <c r="T16" i="29"/>
  <c r="AD43" i="28"/>
  <c r="S16" i="29"/>
  <c r="AB43" i="28"/>
  <c r="AA43" i="28"/>
  <c r="P16" i="29"/>
  <c r="Z43" i="28"/>
  <c r="O16" i="29"/>
  <c r="X43" i="28"/>
  <c r="M16" i="29"/>
  <c r="W43" i="28"/>
  <c r="L16" i="29"/>
  <c r="V43" i="28"/>
  <c r="K16" i="29"/>
  <c r="T43" i="28"/>
  <c r="I16" i="29"/>
  <c r="S43" i="28"/>
  <c r="H16" i="29"/>
  <c r="R43" i="28"/>
  <c r="G16" i="29"/>
  <c r="O43" i="28"/>
  <c r="F16" i="29"/>
  <c r="N43" i="28"/>
  <c r="E16" i="29"/>
  <c r="M43" i="28"/>
  <c r="D16" i="29"/>
  <c r="K43" i="28"/>
  <c r="C16" i="29"/>
  <c r="J43" i="28"/>
  <c r="B16" i="29"/>
  <c r="AG42" i="28"/>
  <c r="AC42" i="28"/>
  <c r="Y42" i="28"/>
  <c r="U42" i="28"/>
  <c r="AG41" i="28"/>
  <c r="AG43" i="28"/>
  <c r="V16" i="29"/>
  <c r="AC41" i="28"/>
  <c r="Y41" i="28"/>
  <c r="Y43" i="28"/>
  <c r="N16" i="29"/>
  <c r="U41" i="28"/>
  <c r="AF39" i="28"/>
  <c r="AE39" i="28"/>
  <c r="T15" i="29"/>
  <c r="AD39" i="28"/>
  <c r="S15" i="29"/>
  <c r="AB39" i="28"/>
  <c r="AA39" i="28"/>
  <c r="P15" i="29"/>
  <c r="Z39" i="28"/>
  <c r="O15" i="29"/>
  <c r="X39" i="28"/>
  <c r="M15" i="29"/>
  <c r="W39" i="28"/>
  <c r="L15" i="29"/>
  <c r="V39" i="28"/>
  <c r="K15" i="29"/>
  <c r="T39" i="28"/>
  <c r="I15" i="29"/>
  <c r="S39" i="28"/>
  <c r="H15" i="29"/>
  <c r="R39" i="28"/>
  <c r="G15" i="29"/>
  <c r="O39" i="28"/>
  <c r="F15" i="29"/>
  <c r="N39" i="28"/>
  <c r="E15" i="29"/>
  <c r="M39" i="28"/>
  <c r="D15" i="29"/>
  <c r="K39" i="28"/>
  <c r="C15" i="29"/>
  <c r="J39" i="28"/>
  <c r="B15" i="29"/>
  <c r="AG38" i="28"/>
  <c r="AC38" i="28"/>
  <c r="Y38" i="28"/>
  <c r="U38" i="28"/>
  <c r="AG37" i="28"/>
  <c r="AC37" i="28"/>
  <c r="Y37" i="28"/>
  <c r="U37" i="28"/>
  <c r="AF35" i="28"/>
  <c r="U14" i="29"/>
  <c r="AE35" i="28"/>
  <c r="T14" i="29"/>
  <c r="AD35" i="28"/>
  <c r="S14" i="29"/>
  <c r="AB35" i="28"/>
  <c r="Q14" i="29"/>
  <c r="AA35" i="28"/>
  <c r="P14" i="29"/>
  <c r="Z35" i="28"/>
  <c r="O14" i="29"/>
  <c r="X35" i="28"/>
  <c r="M14" i="29"/>
  <c r="W35" i="28"/>
  <c r="L14" i="29"/>
  <c r="V35" i="28"/>
  <c r="K14" i="29"/>
  <c r="T35" i="28"/>
  <c r="I14" i="29"/>
  <c r="S35" i="28"/>
  <c r="H14" i="29"/>
  <c r="R35" i="28"/>
  <c r="G14" i="29"/>
  <c r="O35" i="28"/>
  <c r="F14" i="29"/>
  <c r="N35" i="28"/>
  <c r="E14" i="29"/>
  <c r="M35" i="28"/>
  <c r="D14" i="29"/>
  <c r="K35" i="28"/>
  <c r="C14" i="29"/>
  <c r="J35" i="28"/>
  <c r="B14" i="29"/>
  <c r="AG34" i="28"/>
  <c r="AC34" i="28"/>
  <c r="Y34" i="28"/>
  <c r="U34" i="28"/>
  <c r="AH34" i="28"/>
  <c r="AG33" i="28"/>
  <c r="AC33" i="28"/>
  <c r="Y33" i="28"/>
  <c r="U33" i="28"/>
  <c r="AF31" i="28"/>
  <c r="AE31" i="28"/>
  <c r="T13" i="29"/>
  <c r="AD31" i="28"/>
  <c r="S13" i="29"/>
  <c r="AB31" i="28"/>
  <c r="Q13" i="29"/>
  <c r="AA31" i="28"/>
  <c r="P13" i="29"/>
  <c r="Z31" i="28"/>
  <c r="O13" i="29"/>
  <c r="X31" i="28"/>
  <c r="W31" i="28"/>
  <c r="L13" i="29"/>
  <c r="V31" i="28"/>
  <c r="K13" i="29"/>
  <c r="T31" i="28"/>
  <c r="S31" i="28"/>
  <c r="H13" i="29"/>
  <c r="R31" i="28"/>
  <c r="G13" i="29"/>
  <c r="O31" i="28"/>
  <c r="F13" i="29"/>
  <c r="N31" i="28"/>
  <c r="E13" i="29"/>
  <c r="M31" i="28"/>
  <c r="D13" i="29"/>
  <c r="K31" i="28"/>
  <c r="C13" i="29"/>
  <c r="J31" i="28"/>
  <c r="B13" i="29"/>
  <c r="AG30" i="28"/>
  <c r="AC30" i="28"/>
  <c r="Y30" i="28"/>
  <c r="U30" i="28"/>
  <c r="AG29" i="28"/>
  <c r="AC29" i="28"/>
  <c r="Y29" i="28"/>
  <c r="U29" i="28"/>
  <c r="AF27" i="28"/>
  <c r="U12" i="29"/>
  <c r="AE27" i="28"/>
  <c r="T12" i="29"/>
  <c r="AD27" i="28"/>
  <c r="S12" i="29"/>
  <c r="AB27" i="28"/>
  <c r="Q12" i="29"/>
  <c r="AA27" i="28"/>
  <c r="P12" i="29"/>
  <c r="Z27" i="28"/>
  <c r="O12" i="29"/>
  <c r="X27" i="28"/>
  <c r="M12" i="29"/>
  <c r="W27" i="28"/>
  <c r="L12" i="29"/>
  <c r="V27" i="28"/>
  <c r="K12" i="29"/>
  <c r="T27" i="28"/>
  <c r="I12" i="29"/>
  <c r="S27" i="28"/>
  <c r="H12" i="29"/>
  <c r="R27" i="28"/>
  <c r="G12" i="29"/>
  <c r="O27" i="28"/>
  <c r="N27" i="28"/>
  <c r="M27" i="28"/>
  <c r="D12" i="29"/>
  <c r="K27" i="28"/>
  <c r="C12" i="29"/>
  <c r="J27" i="28"/>
  <c r="AG26" i="28"/>
  <c r="AC26" i="28"/>
  <c r="Y26" i="28"/>
  <c r="U26" i="28"/>
  <c r="AG25" i="28"/>
  <c r="AC25" i="28"/>
  <c r="Y25" i="28"/>
  <c r="U25" i="28"/>
  <c r="AF23" i="28"/>
  <c r="U11" i="29"/>
  <c r="AE23" i="28"/>
  <c r="T11" i="29"/>
  <c r="AD23" i="28"/>
  <c r="S11" i="29"/>
  <c r="AB23" i="28"/>
  <c r="Q11" i="29"/>
  <c r="AA23" i="28"/>
  <c r="P11" i="29"/>
  <c r="Z23" i="28"/>
  <c r="O11" i="29"/>
  <c r="X23" i="28"/>
  <c r="M11" i="29"/>
  <c r="W23" i="28"/>
  <c r="L11" i="29"/>
  <c r="V23" i="28"/>
  <c r="K11" i="29"/>
  <c r="T23" i="28"/>
  <c r="I11" i="29"/>
  <c r="S23" i="28"/>
  <c r="H11" i="29"/>
  <c r="R23" i="28"/>
  <c r="G11" i="29"/>
  <c r="O23" i="28"/>
  <c r="F11" i="29"/>
  <c r="N23" i="28"/>
  <c r="E11" i="29"/>
  <c r="M23" i="28"/>
  <c r="D11" i="29"/>
  <c r="K23" i="28"/>
  <c r="C11" i="29"/>
  <c r="J23" i="28"/>
  <c r="B11" i="29"/>
  <c r="AG22" i="28"/>
  <c r="AC22" i="28"/>
  <c r="AC23" i="28"/>
  <c r="R11" i="29"/>
  <c r="Y22" i="28"/>
  <c r="U22" i="28"/>
  <c r="AG21" i="28"/>
  <c r="AC21" i="28"/>
  <c r="Y21" i="28"/>
  <c r="U21" i="28"/>
  <c r="AF19" i="28"/>
  <c r="U10" i="29"/>
  <c r="AE19" i="28"/>
  <c r="T10" i="29"/>
  <c r="AD19" i="28"/>
  <c r="S10" i="29"/>
  <c r="AB19" i="28"/>
  <c r="AA19" i="28"/>
  <c r="P10" i="29"/>
  <c r="Z19" i="28"/>
  <c r="O10" i="29"/>
  <c r="X19" i="28"/>
  <c r="W19" i="28"/>
  <c r="L10" i="29"/>
  <c r="V19" i="28"/>
  <c r="T19" i="28"/>
  <c r="I10" i="29"/>
  <c r="S19" i="28"/>
  <c r="H10" i="29"/>
  <c r="R19" i="28"/>
  <c r="G10" i="29"/>
  <c r="O19" i="28"/>
  <c r="F10" i="29"/>
  <c r="N19" i="28"/>
  <c r="E10" i="29"/>
  <c r="M19" i="28"/>
  <c r="D10" i="29"/>
  <c r="K19" i="28"/>
  <c r="C10" i="29"/>
  <c r="J19" i="28"/>
  <c r="B10" i="29"/>
  <c r="AG18" i="28"/>
  <c r="AC18" i="28"/>
  <c r="Y18" i="28"/>
  <c r="U18" i="28"/>
  <c r="AG17" i="28"/>
  <c r="AC17" i="28"/>
  <c r="AC19" i="28"/>
  <c r="R10" i="29"/>
  <c r="Y17" i="28"/>
  <c r="U17" i="28"/>
  <c r="AF15" i="28"/>
  <c r="U9" i="29"/>
  <c r="AE15" i="28"/>
  <c r="T9" i="29"/>
  <c r="AD15" i="28"/>
  <c r="S9" i="29"/>
  <c r="AB15" i="28"/>
  <c r="Q9" i="29"/>
  <c r="AA15" i="28"/>
  <c r="P9" i="29"/>
  <c r="Z15" i="28"/>
  <c r="O9" i="29"/>
  <c r="X15" i="28"/>
  <c r="M9" i="29"/>
  <c r="W15" i="28"/>
  <c r="L9" i="29"/>
  <c r="V15" i="28"/>
  <c r="K9" i="29"/>
  <c r="T15" i="28"/>
  <c r="I9" i="29"/>
  <c r="S15" i="28"/>
  <c r="H9" i="29"/>
  <c r="R15" i="28"/>
  <c r="O15" i="28"/>
  <c r="N15" i="28"/>
  <c r="M15" i="28"/>
  <c r="D9" i="29"/>
  <c r="K15" i="28"/>
  <c r="C9" i="29"/>
  <c r="J15" i="28"/>
  <c r="B9" i="29"/>
  <c r="AG14" i="28"/>
  <c r="AC14" i="28"/>
  <c r="Y14" i="28"/>
  <c r="U14" i="28"/>
  <c r="AG13" i="28"/>
  <c r="AC13" i="28"/>
  <c r="Y13" i="28"/>
  <c r="U13" i="28"/>
  <c r="AF11" i="28"/>
  <c r="AE11" i="28"/>
  <c r="AD11" i="28"/>
  <c r="AB11" i="28"/>
  <c r="AA11" i="28"/>
  <c r="Z11" i="28"/>
  <c r="X11" i="28"/>
  <c r="W11" i="28"/>
  <c r="V11" i="28"/>
  <c r="T11" i="28"/>
  <c r="S11" i="28"/>
  <c r="R11" i="28"/>
  <c r="O11" i="28"/>
  <c r="N11" i="28"/>
  <c r="M11" i="28"/>
  <c r="K11" i="28"/>
  <c r="C8" i="29"/>
  <c r="J11" i="28"/>
  <c r="B8" i="29"/>
  <c r="AG10" i="28"/>
  <c r="AC10" i="28"/>
  <c r="Y10" i="28"/>
  <c r="U10" i="28"/>
  <c r="AG9" i="28"/>
  <c r="AC9" i="28"/>
  <c r="Y9" i="28"/>
  <c r="U9" i="28"/>
  <c r="A25" i="11"/>
  <c r="A76" i="10"/>
  <c r="AF75" i="10"/>
  <c r="U23" i="11"/>
  <c r="AE75" i="10"/>
  <c r="T23" i="11"/>
  <c r="AD75" i="10"/>
  <c r="S23" i="11"/>
  <c r="AB75" i="10"/>
  <c r="Q23" i="11"/>
  <c r="AA75" i="10"/>
  <c r="P23" i="11"/>
  <c r="Z75" i="10"/>
  <c r="O23" i="11"/>
  <c r="X75" i="10"/>
  <c r="M23" i="11"/>
  <c r="W75" i="10"/>
  <c r="L23" i="11"/>
  <c r="V75" i="10"/>
  <c r="K23" i="11"/>
  <c r="T75" i="10"/>
  <c r="I23" i="11"/>
  <c r="S75" i="10"/>
  <c r="H23" i="11"/>
  <c r="R75" i="10"/>
  <c r="G23" i="11"/>
  <c r="O75" i="10"/>
  <c r="F23" i="11"/>
  <c r="N75" i="10"/>
  <c r="E23" i="11"/>
  <c r="M75" i="10"/>
  <c r="D23" i="11"/>
  <c r="K75" i="10"/>
  <c r="C24" i="11"/>
  <c r="J75" i="10"/>
  <c r="AG74" i="10"/>
  <c r="AC74" i="10"/>
  <c r="Y74" i="10"/>
  <c r="U74" i="10"/>
  <c r="AG73" i="10"/>
  <c r="AG75" i="10"/>
  <c r="V23" i="11"/>
  <c r="AC73" i="10"/>
  <c r="AC75" i="10"/>
  <c r="R23" i="11"/>
  <c r="Y73" i="10"/>
  <c r="Y75" i="10"/>
  <c r="U73" i="10"/>
  <c r="U75" i="10"/>
  <c r="J23" i="11"/>
  <c r="AF71" i="10"/>
  <c r="AE71" i="10"/>
  <c r="AD71" i="10"/>
  <c r="AB71" i="10"/>
  <c r="AA71" i="10"/>
  <c r="Z71" i="10"/>
  <c r="X71" i="10"/>
  <c r="W71" i="10"/>
  <c r="V71" i="10"/>
  <c r="T71" i="10"/>
  <c r="S71" i="10"/>
  <c r="R71" i="10"/>
  <c r="O71" i="10"/>
  <c r="N71" i="10"/>
  <c r="M71" i="10"/>
  <c r="K71" i="10"/>
  <c r="J71" i="10"/>
  <c r="AG70" i="10"/>
  <c r="AC70" i="10"/>
  <c r="Y70" i="10"/>
  <c r="U70" i="10"/>
  <c r="AG69" i="10"/>
  <c r="AC69" i="10"/>
  <c r="Y69" i="10"/>
  <c r="Y71" i="10"/>
  <c r="U69" i="10"/>
  <c r="AF63" i="10"/>
  <c r="U21" i="11"/>
  <c r="AE63" i="10"/>
  <c r="T21" i="11"/>
  <c r="AD63" i="10"/>
  <c r="S21" i="11"/>
  <c r="AB63" i="10"/>
  <c r="Q21" i="11"/>
  <c r="AA63" i="10"/>
  <c r="P21" i="11"/>
  <c r="Z63" i="10"/>
  <c r="O21" i="11"/>
  <c r="X63" i="10"/>
  <c r="M21" i="11"/>
  <c r="W63" i="10"/>
  <c r="L21" i="11"/>
  <c r="V63" i="10"/>
  <c r="K21" i="11"/>
  <c r="T63" i="10"/>
  <c r="I21" i="11"/>
  <c r="S63" i="10"/>
  <c r="H21" i="11"/>
  <c r="R63" i="10"/>
  <c r="G21" i="11"/>
  <c r="O63" i="10"/>
  <c r="F21" i="11"/>
  <c r="N63" i="10"/>
  <c r="E21" i="11"/>
  <c r="M63" i="10"/>
  <c r="D21" i="11"/>
  <c r="K63" i="10"/>
  <c r="C21" i="11"/>
  <c r="J63" i="10"/>
  <c r="B21" i="11"/>
  <c r="AG62" i="10"/>
  <c r="AC62" i="10"/>
  <c r="Y62" i="10"/>
  <c r="U62" i="10"/>
  <c r="AG61" i="10"/>
  <c r="AC61" i="10"/>
  <c r="Y61" i="10"/>
  <c r="U61" i="10"/>
  <c r="AF59" i="10"/>
  <c r="U20" i="11"/>
  <c r="AE59" i="10"/>
  <c r="T20" i="11"/>
  <c r="AD59" i="10"/>
  <c r="S20" i="11"/>
  <c r="AB59" i="10"/>
  <c r="Q20" i="11"/>
  <c r="AA59" i="10"/>
  <c r="P20" i="11"/>
  <c r="Z59" i="10"/>
  <c r="O20" i="11"/>
  <c r="X59" i="10"/>
  <c r="M20" i="11"/>
  <c r="W59" i="10"/>
  <c r="L20" i="11"/>
  <c r="V59" i="10"/>
  <c r="K20" i="11"/>
  <c r="T59" i="10"/>
  <c r="I20" i="11"/>
  <c r="S59" i="10"/>
  <c r="H20" i="11"/>
  <c r="R59" i="10"/>
  <c r="G20" i="11"/>
  <c r="O59" i="10"/>
  <c r="F20" i="11"/>
  <c r="N59" i="10"/>
  <c r="E20" i="11"/>
  <c r="M59" i="10"/>
  <c r="D20" i="11"/>
  <c r="K59" i="10"/>
  <c r="C20" i="11"/>
  <c r="J59" i="10"/>
  <c r="B20" i="11"/>
  <c r="AG58" i="10"/>
  <c r="AC58" i="10"/>
  <c r="Y58" i="10"/>
  <c r="U58" i="10"/>
  <c r="U59" i="10"/>
  <c r="J20" i="11"/>
  <c r="AG57" i="10"/>
  <c r="AC57" i="10"/>
  <c r="Y57" i="10"/>
  <c r="Y59" i="10"/>
  <c r="N20" i="11"/>
  <c r="U57" i="10"/>
  <c r="AF55" i="10"/>
  <c r="U19" i="11"/>
  <c r="AE55" i="10"/>
  <c r="T19" i="11"/>
  <c r="AD55" i="10"/>
  <c r="S19" i="11"/>
  <c r="AB55" i="10"/>
  <c r="Q19" i="11"/>
  <c r="AA55" i="10"/>
  <c r="P19" i="11"/>
  <c r="Z55" i="10"/>
  <c r="O19" i="11"/>
  <c r="X55" i="10"/>
  <c r="M19" i="11"/>
  <c r="W55" i="10"/>
  <c r="L19" i="11"/>
  <c r="V55" i="10"/>
  <c r="K19" i="11"/>
  <c r="T55" i="10"/>
  <c r="I19" i="11"/>
  <c r="S55" i="10"/>
  <c r="H19" i="11"/>
  <c r="R55" i="10"/>
  <c r="G19" i="11"/>
  <c r="O55" i="10"/>
  <c r="F19" i="11"/>
  <c r="N55" i="10"/>
  <c r="E19" i="11"/>
  <c r="M55" i="10"/>
  <c r="D19" i="11"/>
  <c r="K55" i="10"/>
  <c r="C19" i="11"/>
  <c r="J55" i="10"/>
  <c r="B19" i="11"/>
  <c r="AG54" i="10"/>
  <c r="AC54" i="10"/>
  <c r="Y54" i="10"/>
  <c r="U54" i="10"/>
  <c r="AG53" i="10"/>
  <c r="AG55" i="10"/>
  <c r="V19" i="11"/>
  <c r="AC53" i="10"/>
  <c r="AC55" i="10"/>
  <c r="R19" i="11"/>
  <c r="Y53" i="10"/>
  <c r="Y55" i="10"/>
  <c r="N19" i="11"/>
  <c r="U53" i="10"/>
  <c r="U55" i="10"/>
  <c r="J19" i="11"/>
  <c r="AF51" i="10"/>
  <c r="U18" i="11"/>
  <c r="AE51" i="10"/>
  <c r="T18" i="11"/>
  <c r="AD51" i="10"/>
  <c r="S18" i="11"/>
  <c r="AB51" i="10"/>
  <c r="Q18" i="11"/>
  <c r="AA51" i="10"/>
  <c r="P18" i="11"/>
  <c r="Z51" i="10"/>
  <c r="O18" i="11"/>
  <c r="X51" i="10"/>
  <c r="M18" i="11"/>
  <c r="W51" i="10"/>
  <c r="L18" i="11"/>
  <c r="V51" i="10"/>
  <c r="K18" i="11"/>
  <c r="T51" i="10"/>
  <c r="I18" i="11"/>
  <c r="S51" i="10"/>
  <c r="H18" i="11"/>
  <c r="R51" i="10"/>
  <c r="G18" i="11"/>
  <c r="O51" i="10"/>
  <c r="F18" i="11"/>
  <c r="N51" i="10"/>
  <c r="E18" i="11"/>
  <c r="M51" i="10"/>
  <c r="D18" i="11"/>
  <c r="J51" i="10"/>
  <c r="B18" i="11"/>
  <c r="AG50" i="10"/>
  <c r="AC50" i="10"/>
  <c r="Y50" i="10"/>
  <c r="U50" i="10"/>
  <c r="AG49" i="10"/>
  <c r="AC49" i="10"/>
  <c r="Y49" i="10"/>
  <c r="U49" i="10"/>
  <c r="AF47" i="10"/>
  <c r="U17" i="11"/>
  <c r="AE47" i="10"/>
  <c r="T17" i="11"/>
  <c r="AD47" i="10"/>
  <c r="S17" i="11"/>
  <c r="AB47" i="10"/>
  <c r="Q17" i="11"/>
  <c r="AA47" i="10"/>
  <c r="P17" i="11"/>
  <c r="Z47" i="10"/>
  <c r="O17" i="11"/>
  <c r="X47" i="10"/>
  <c r="M17" i="11"/>
  <c r="W47" i="10"/>
  <c r="L17" i="11"/>
  <c r="V47" i="10"/>
  <c r="K17" i="11"/>
  <c r="T47" i="10"/>
  <c r="I17" i="11"/>
  <c r="S47" i="10"/>
  <c r="H17" i="11"/>
  <c r="R47" i="10"/>
  <c r="G17" i="11"/>
  <c r="O47" i="10"/>
  <c r="F17" i="11"/>
  <c r="N47" i="10"/>
  <c r="E17" i="11"/>
  <c r="M47" i="10"/>
  <c r="D17" i="11"/>
  <c r="K47" i="10"/>
  <c r="C17" i="11"/>
  <c r="J47" i="10"/>
  <c r="AG46" i="10"/>
  <c r="AC46" i="10"/>
  <c r="Y46" i="10"/>
  <c r="U46" i="10"/>
  <c r="AG45" i="10"/>
  <c r="AC45" i="10"/>
  <c r="Y45" i="10"/>
  <c r="Y47" i="10"/>
  <c r="N17" i="11"/>
  <c r="U45" i="10"/>
  <c r="AF43" i="10"/>
  <c r="U16" i="11"/>
  <c r="AE43" i="10"/>
  <c r="T16" i="11"/>
  <c r="AD43" i="10"/>
  <c r="S16" i="11"/>
  <c r="AB43" i="10"/>
  <c r="Q16" i="11"/>
  <c r="AA43" i="10"/>
  <c r="P16" i="11"/>
  <c r="Z43" i="10"/>
  <c r="O16" i="11"/>
  <c r="X43" i="10"/>
  <c r="M16" i="11"/>
  <c r="W43" i="10"/>
  <c r="L16" i="11"/>
  <c r="V43" i="10"/>
  <c r="K16" i="11"/>
  <c r="T43" i="10"/>
  <c r="I16" i="11"/>
  <c r="S43" i="10"/>
  <c r="H16" i="11"/>
  <c r="R43" i="10"/>
  <c r="G16" i="11"/>
  <c r="O43" i="10"/>
  <c r="F16" i="11"/>
  <c r="N43" i="10"/>
  <c r="E16" i="11"/>
  <c r="M43" i="10"/>
  <c r="D16" i="11"/>
  <c r="K43" i="10"/>
  <c r="C16" i="11"/>
  <c r="J43" i="10"/>
  <c r="AG42" i="10"/>
  <c r="AC42" i="10"/>
  <c r="Y42" i="10"/>
  <c r="U42" i="10"/>
  <c r="AG41" i="10"/>
  <c r="AC41" i="10"/>
  <c r="AC43" i="10"/>
  <c r="R16" i="11"/>
  <c r="Y41" i="10"/>
  <c r="Y43" i="10"/>
  <c r="N16" i="11"/>
  <c r="U41" i="10"/>
  <c r="AF39" i="10"/>
  <c r="U15" i="11"/>
  <c r="AE39" i="10"/>
  <c r="T15" i="11"/>
  <c r="AD39" i="10"/>
  <c r="S15" i="11"/>
  <c r="AB39" i="10"/>
  <c r="Q15" i="11"/>
  <c r="AA39" i="10"/>
  <c r="P15" i="11"/>
  <c r="Z39" i="10"/>
  <c r="O15" i="11"/>
  <c r="X39" i="10"/>
  <c r="M15" i="11"/>
  <c r="W39" i="10"/>
  <c r="L15" i="11"/>
  <c r="V39" i="10"/>
  <c r="K15" i="11"/>
  <c r="T39" i="10"/>
  <c r="I15" i="11"/>
  <c r="S39" i="10"/>
  <c r="H15" i="11"/>
  <c r="R39" i="10"/>
  <c r="G15" i="11"/>
  <c r="O39" i="10"/>
  <c r="F15" i="11"/>
  <c r="N39" i="10"/>
  <c r="E15" i="11"/>
  <c r="M39" i="10"/>
  <c r="D15" i="11"/>
  <c r="K39" i="10"/>
  <c r="C15" i="11"/>
  <c r="J39" i="10"/>
  <c r="B15" i="11"/>
  <c r="AG38" i="10"/>
  <c r="AC38" i="10"/>
  <c r="Y38" i="10"/>
  <c r="U38" i="10"/>
  <c r="AG37" i="10"/>
  <c r="AC37" i="10"/>
  <c r="Y37" i="10"/>
  <c r="Y39" i="10"/>
  <c r="N15" i="11"/>
  <c r="U37" i="10"/>
  <c r="U39" i="10"/>
  <c r="AF35" i="10"/>
  <c r="U14" i="11"/>
  <c r="AE35" i="10"/>
  <c r="T14" i="11"/>
  <c r="AD35" i="10"/>
  <c r="S14" i="11"/>
  <c r="AB35" i="10"/>
  <c r="Q14" i="11"/>
  <c r="AA35" i="10"/>
  <c r="P14" i="11"/>
  <c r="Z35" i="10"/>
  <c r="O14" i="11"/>
  <c r="X35" i="10"/>
  <c r="M14" i="11"/>
  <c r="W35" i="10"/>
  <c r="L14" i="11"/>
  <c r="V35" i="10"/>
  <c r="K14" i="11"/>
  <c r="T35" i="10"/>
  <c r="I14" i="11"/>
  <c r="S35" i="10"/>
  <c r="H14" i="11"/>
  <c r="R35" i="10"/>
  <c r="G14" i="11"/>
  <c r="O35" i="10"/>
  <c r="F14" i="11"/>
  <c r="N35" i="10"/>
  <c r="E14" i="11"/>
  <c r="M35" i="10"/>
  <c r="D14" i="11"/>
  <c r="K35" i="10"/>
  <c r="C14" i="11"/>
  <c r="J35" i="10"/>
  <c r="B14" i="11"/>
  <c r="AG34" i="10"/>
  <c r="AC34" i="10"/>
  <c r="Y34" i="10"/>
  <c r="U34" i="10"/>
  <c r="AG33" i="10"/>
  <c r="AC33" i="10"/>
  <c r="AC35" i="10"/>
  <c r="R14" i="11"/>
  <c r="Y33" i="10"/>
  <c r="U33" i="10"/>
  <c r="AF31" i="10"/>
  <c r="U13" i="11"/>
  <c r="AE31" i="10"/>
  <c r="T13" i="11"/>
  <c r="AD31" i="10"/>
  <c r="S13" i="11"/>
  <c r="AB31" i="10"/>
  <c r="Q13" i="11"/>
  <c r="AA31" i="10"/>
  <c r="P13" i="11"/>
  <c r="Z31" i="10"/>
  <c r="O13" i="11"/>
  <c r="X31" i="10"/>
  <c r="M13" i="11"/>
  <c r="W31" i="10"/>
  <c r="L13" i="11"/>
  <c r="V31" i="10"/>
  <c r="K13" i="11"/>
  <c r="T31" i="10"/>
  <c r="I13" i="11"/>
  <c r="S31" i="10"/>
  <c r="H13" i="11"/>
  <c r="R31" i="10"/>
  <c r="G13" i="11"/>
  <c r="O31" i="10"/>
  <c r="F13" i="11"/>
  <c r="N31" i="10"/>
  <c r="E13" i="11"/>
  <c r="M31" i="10"/>
  <c r="D13" i="11"/>
  <c r="K31" i="10"/>
  <c r="C13" i="11"/>
  <c r="J31" i="10"/>
  <c r="B13" i="11"/>
  <c r="AG30" i="10"/>
  <c r="AC30" i="10"/>
  <c r="Y30" i="10"/>
  <c r="U30" i="10"/>
  <c r="AG29" i="10"/>
  <c r="AG31" i="10"/>
  <c r="V13" i="11"/>
  <c r="AC29" i="10"/>
  <c r="Y29" i="10"/>
  <c r="U29" i="10"/>
  <c r="AF27" i="10"/>
  <c r="U12" i="11"/>
  <c r="AE27" i="10"/>
  <c r="T12" i="11"/>
  <c r="AD27" i="10"/>
  <c r="S12" i="11"/>
  <c r="AB27" i="10"/>
  <c r="Q12" i="11"/>
  <c r="AA27" i="10"/>
  <c r="P12" i="11"/>
  <c r="Z27" i="10"/>
  <c r="O12" i="11"/>
  <c r="X27" i="10"/>
  <c r="M12" i="11"/>
  <c r="W27" i="10"/>
  <c r="L12" i="11"/>
  <c r="V27" i="10"/>
  <c r="K12" i="11"/>
  <c r="T27" i="10"/>
  <c r="I12" i="11"/>
  <c r="S27" i="10"/>
  <c r="H12" i="11"/>
  <c r="R27" i="10"/>
  <c r="G12" i="11"/>
  <c r="O27" i="10"/>
  <c r="F12" i="11"/>
  <c r="N27" i="10"/>
  <c r="E12" i="11"/>
  <c r="M27" i="10"/>
  <c r="D12" i="11"/>
  <c r="K27" i="10"/>
  <c r="C12" i="11"/>
  <c r="J27" i="10"/>
  <c r="B12" i="11"/>
  <c r="AG26" i="10"/>
  <c r="AC26" i="10"/>
  <c r="Y26" i="10"/>
  <c r="U26" i="10"/>
  <c r="AG25" i="10"/>
  <c r="AG27" i="10"/>
  <c r="V12" i="11"/>
  <c r="AC25" i="10"/>
  <c r="AC27" i="10"/>
  <c r="R12" i="11"/>
  <c r="Y25" i="10"/>
  <c r="Y27" i="10"/>
  <c r="N12" i="11"/>
  <c r="U25" i="10"/>
  <c r="AF23" i="10"/>
  <c r="U11" i="11"/>
  <c r="AE23" i="10"/>
  <c r="T11" i="11"/>
  <c r="AD23" i="10"/>
  <c r="S11" i="11"/>
  <c r="AB23" i="10"/>
  <c r="Q11" i="11"/>
  <c r="AA23" i="10"/>
  <c r="Z23" i="10"/>
  <c r="X23" i="10"/>
  <c r="M11" i="11"/>
  <c r="W23" i="10"/>
  <c r="L11" i="11"/>
  <c r="V23" i="10"/>
  <c r="K11" i="11"/>
  <c r="T23" i="10"/>
  <c r="I11" i="11"/>
  <c r="S23" i="10"/>
  <c r="H11" i="11"/>
  <c r="R23" i="10"/>
  <c r="G11" i="11"/>
  <c r="O23" i="10"/>
  <c r="F11" i="11"/>
  <c r="N23" i="10"/>
  <c r="E11" i="11"/>
  <c r="M23" i="10"/>
  <c r="D11" i="11"/>
  <c r="K23" i="10"/>
  <c r="C11" i="11"/>
  <c r="J23" i="10"/>
  <c r="B11" i="11"/>
  <c r="AH22" i="10"/>
  <c r="AG22" i="10"/>
  <c r="AC22" i="10"/>
  <c r="Y22" i="10"/>
  <c r="U22" i="10"/>
  <c r="AG21" i="10"/>
  <c r="AC21" i="10"/>
  <c r="Y21" i="10"/>
  <c r="U21" i="10"/>
  <c r="U23" i="10"/>
  <c r="J11" i="11"/>
  <c r="AF19" i="10"/>
  <c r="U10" i="11"/>
  <c r="AE19" i="10"/>
  <c r="T10" i="11"/>
  <c r="AD19" i="10"/>
  <c r="S10" i="11"/>
  <c r="AB19" i="10"/>
  <c r="Q10" i="11"/>
  <c r="AA19" i="10"/>
  <c r="P10" i="11"/>
  <c r="Z19" i="10"/>
  <c r="O10" i="11"/>
  <c r="X19" i="10"/>
  <c r="M10" i="11"/>
  <c r="W19" i="10"/>
  <c r="L10" i="11"/>
  <c r="V19" i="10"/>
  <c r="K10" i="11"/>
  <c r="T19" i="10"/>
  <c r="I10" i="11"/>
  <c r="S19" i="10"/>
  <c r="H10" i="11"/>
  <c r="R19" i="10"/>
  <c r="G10" i="11"/>
  <c r="O19" i="10"/>
  <c r="F10" i="11"/>
  <c r="N19" i="10"/>
  <c r="E10" i="11"/>
  <c r="M19" i="10"/>
  <c r="D10" i="11"/>
  <c r="K19" i="10"/>
  <c r="C10" i="11"/>
  <c r="J19" i="10"/>
  <c r="B10" i="11"/>
  <c r="AG18" i="10"/>
  <c r="AC18" i="10"/>
  <c r="Y18" i="10"/>
  <c r="U18" i="10"/>
  <c r="AG17" i="10"/>
  <c r="AC17" i="10"/>
  <c r="Y17" i="10"/>
  <c r="Y19" i="10"/>
  <c r="N10" i="11"/>
  <c r="U17" i="10"/>
  <c r="AF15" i="10"/>
  <c r="U9" i="11"/>
  <c r="AE15" i="10"/>
  <c r="T9" i="11"/>
  <c r="AD15" i="10"/>
  <c r="S9" i="11"/>
  <c r="AB15" i="10"/>
  <c r="Q9" i="11"/>
  <c r="AA15" i="10"/>
  <c r="P9" i="11"/>
  <c r="Z15" i="10"/>
  <c r="O9" i="11"/>
  <c r="X15" i="10"/>
  <c r="M9" i="11"/>
  <c r="W15" i="10"/>
  <c r="L9" i="11"/>
  <c r="V15" i="10"/>
  <c r="K9" i="11"/>
  <c r="T15" i="10"/>
  <c r="I9" i="11"/>
  <c r="S15" i="10"/>
  <c r="H9" i="11"/>
  <c r="R15" i="10"/>
  <c r="G9" i="11"/>
  <c r="O15" i="10"/>
  <c r="F9" i="11"/>
  <c r="N15" i="10"/>
  <c r="E9" i="11"/>
  <c r="M15" i="10"/>
  <c r="D9" i="11"/>
  <c r="K15" i="10"/>
  <c r="C9" i="11"/>
  <c r="J15" i="10"/>
  <c r="B9" i="11"/>
  <c r="AG14" i="10"/>
  <c r="AC14" i="10"/>
  <c r="Y14" i="10"/>
  <c r="U14" i="10"/>
  <c r="AG13" i="10"/>
  <c r="AC13" i="10"/>
  <c r="Y13" i="10"/>
  <c r="Y15" i="10"/>
  <c r="N9" i="11"/>
  <c r="U13" i="10"/>
  <c r="AF11" i="10"/>
  <c r="U8" i="11"/>
  <c r="AE11" i="10"/>
  <c r="T8" i="11"/>
  <c r="AD11" i="10"/>
  <c r="S8" i="11"/>
  <c r="AB11" i="10"/>
  <c r="AA11" i="10"/>
  <c r="P8" i="11"/>
  <c r="Z11" i="10"/>
  <c r="O8" i="11"/>
  <c r="X11" i="10"/>
  <c r="M8" i="11"/>
  <c r="W11" i="10"/>
  <c r="L8" i="11"/>
  <c r="V11" i="10"/>
  <c r="K8" i="11"/>
  <c r="T11" i="10"/>
  <c r="S11" i="10"/>
  <c r="H8" i="11"/>
  <c r="R11" i="10"/>
  <c r="G8" i="11"/>
  <c r="O11" i="10"/>
  <c r="F8" i="11"/>
  <c r="N11" i="10"/>
  <c r="E8" i="11"/>
  <c r="M11" i="10"/>
  <c r="D8" i="11"/>
  <c r="K11" i="10"/>
  <c r="C8" i="11"/>
  <c r="J11" i="10"/>
  <c r="B8" i="11"/>
  <c r="AG10" i="10"/>
  <c r="AC10" i="10"/>
  <c r="AC11" i="10"/>
  <c r="R8" i="11"/>
  <c r="Y10" i="10"/>
  <c r="U10" i="10"/>
  <c r="AG9" i="10"/>
  <c r="AC9" i="10"/>
  <c r="Y9" i="10"/>
  <c r="Y11" i="10"/>
  <c r="N8" i="11"/>
  <c r="U9" i="10"/>
  <c r="A25" i="9"/>
  <c r="A409" i="8"/>
  <c r="U24" i="9"/>
  <c r="T24" i="9"/>
  <c r="S24" i="9"/>
  <c r="Q24" i="9"/>
  <c r="P24" i="9"/>
  <c r="O24" i="9"/>
  <c r="M24" i="9"/>
  <c r="L24" i="9"/>
  <c r="K24" i="9"/>
  <c r="S408" i="8"/>
  <c r="H24" i="9"/>
  <c r="R408" i="8"/>
  <c r="G24" i="9"/>
  <c r="O408" i="8"/>
  <c r="F24" i="9"/>
  <c r="N408" i="8"/>
  <c r="E24" i="9"/>
  <c r="M408" i="8"/>
  <c r="D24" i="9"/>
  <c r="K408" i="8"/>
  <c r="C24" i="9"/>
  <c r="J408" i="8"/>
  <c r="B24" i="9"/>
  <c r="AG407" i="8"/>
  <c r="AC407" i="8"/>
  <c r="Y407" i="8"/>
  <c r="U407" i="8"/>
  <c r="AG406" i="8"/>
  <c r="V24" i="9"/>
  <c r="AC406" i="8"/>
  <c r="N24" i="9"/>
  <c r="U406" i="8"/>
  <c r="AF404" i="8"/>
  <c r="U23" i="9"/>
  <c r="AE404" i="8"/>
  <c r="T23" i="9"/>
  <c r="AD404" i="8"/>
  <c r="S23" i="9"/>
  <c r="AB404" i="8"/>
  <c r="Q23" i="9"/>
  <c r="AA404" i="8"/>
  <c r="P23" i="9"/>
  <c r="Z404" i="8"/>
  <c r="O23" i="9"/>
  <c r="X404" i="8"/>
  <c r="M23" i="9"/>
  <c r="W404" i="8"/>
  <c r="L23" i="9"/>
  <c r="V404" i="8"/>
  <c r="K23" i="9"/>
  <c r="T404" i="8"/>
  <c r="I23" i="9"/>
  <c r="S404" i="8"/>
  <c r="H23" i="9"/>
  <c r="R404" i="8"/>
  <c r="G23" i="9"/>
  <c r="O404" i="8"/>
  <c r="F23" i="9"/>
  <c r="N404" i="8"/>
  <c r="E23" i="9"/>
  <c r="M404" i="8"/>
  <c r="D23" i="9"/>
  <c r="K404" i="8"/>
  <c r="C23" i="9"/>
  <c r="J404" i="8"/>
  <c r="B23" i="9"/>
  <c r="AG403" i="8"/>
  <c r="AC403" i="8"/>
  <c r="Y403" i="8"/>
  <c r="U403" i="8"/>
  <c r="AG351" i="8"/>
  <c r="AC351" i="8"/>
  <c r="Y351" i="8"/>
  <c r="U351" i="8"/>
  <c r="AF323" i="8"/>
  <c r="U21" i="9"/>
  <c r="AE323" i="8"/>
  <c r="T21" i="9"/>
  <c r="AD323" i="8"/>
  <c r="S21" i="9"/>
  <c r="AB323" i="8"/>
  <c r="Q21" i="9"/>
  <c r="AA323" i="8"/>
  <c r="P21" i="9"/>
  <c r="Z323" i="8"/>
  <c r="O21" i="9"/>
  <c r="X323" i="8"/>
  <c r="M21" i="9"/>
  <c r="W323" i="8"/>
  <c r="L21" i="9"/>
  <c r="V323" i="8"/>
  <c r="K21" i="9"/>
  <c r="T323" i="8"/>
  <c r="I21" i="9"/>
  <c r="S323" i="8"/>
  <c r="H21" i="9"/>
  <c r="R323" i="8"/>
  <c r="G21" i="9"/>
  <c r="O323" i="8"/>
  <c r="F21" i="9"/>
  <c r="N323" i="8"/>
  <c r="E21" i="9"/>
  <c r="M323" i="8"/>
  <c r="D21" i="9"/>
  <c r="K323" i="8"/>
  <c r="C21" i="9"/>
  <c r="J323" i="8"/>
  <c r="B21" i="9"/>
  <c r="AG322" i="8"/>
  <c r="AC322" i="8"/>
  <c r="Y322" i="8"/>
  <c r="U322" i="8"/>
  <c r="AG318" i="8"/>
  <c r="AC318" i="8"/>
  <c r="Y318" i="8"/>
  <c r="U318" i="8"/>
  <c r="AF316" i="8"/>
  <c r="U20" i="9"/>
  <c r="AE316" i="8"/>
  <c r="T20" i="9"/>
  <c r="AD316" i="8"/>
  <c r="S20" i="9"/>
  <c r="AB316" i="8"/>
  <c r="Q20" i="9"/>
  <c r="AA316" i="8"/>
  <c r="P20" i="9"/>
  <c r="Z316" i="8"/>
  <c r="O20" i="9"/>
  <c r="X316" i="8"/>
  <c r="M20" i="9"/>
  <c r="W316" i="8"/>
  <c r="L20" i="9"/>
  <c r="V316" i="8"/>
  <c r="K20" i="9"/>
  <c r="T316" i="8"/>
  <c r="I20" i="9"/>
  <c r="S316" i="8"/>
  <c r="H20" i="9"/>
  <c r="R316" i="8"/>
  <c r="G20" i="9"/>
  <c r="O316" i="8"/>
  <c r="F20" i="9"/>
  <c r="N316" i="8"/>
  <c r="E20" i="9"/>
  <c r="M316" i="8"/>
  <c r="D20" i="9"/>
  <c r="K316" i="8"/>
  <c r="C20" i="9"/>
  <c r="J316" i="8"/>
  <c r="B20" i="9"/>
  <c r="AG315" i="8"/>
  <c r="AC315" i="8"/>
  <c r="Y315" i="8"/>
  <c r="U315" i="8"/>
  <c r="AG302" i="8"/>
  <c r="AC302" i="8"/>
  <c r="Y302" i="8"/>
  <c r="U302" i="8"/>
  <c r="AF300" i="8"/>
  <c r="U19" i="9"/>
  <c r="AE300" i="8"/>
  <c r="T19" i="9"/>
  <c r="AD300" i="8"/>
  <c r="S19" i="9"/>
  <c r="AB300" i="8"/>
  <c r="Q19" i="9"/>
  <c r="AA300" i="8"/>
  <c r="P19" i="9"/>
  <c r="Z300" i="8"/>
  <c r="O19" i="9"/>
  <c r="X300" i="8"/>
  <c r="M19" i="9"/>
  <c r="W300" i="8"/>
  <c r="L19" i="9"/>
  <c r="V300" i="8"/>
  <c r="K19" i="9"/>
  <c r="T300" i="8"/>
  <c r="I19" i="9"/>
  <c r="S300" i="8"/>
  <c r="H19" i="9"/>
  <c r="R300" i="8"/>
  <c r="G19" i="9"/>
  <c r="O300" i="8"/>
  <c r="F19" i="9"/>
  <c r="N300" i="8"/>
  <c r="E19" i="9"/>
  <c r="M300" i="8"/>
  <c r="D19" i="9"/>
  <c r="K300" i="8"/>
  <c r="C19" i="9"/>
  <c r="J300" i="8"/>
  <c r="B19" i="9"/>
  <c r="AG299" i="8"/>
  <c r="AC299" i="8"/>
  <c r="Y299" i="8"/>
  <c r="U299" i="8"/>
  <c r="AG289" i="8"/>
  <c r="AC289" i="8"/>
  <c r="Y289" i="8"/>
  <c r="U289" i="8"/>
  <c r="AF287" i="8"/>
  <c r="U18" i="9"/>
  <c r="AE287" i="8"/>
  <c r="T18" i="9"/>
  <c r="AD287" i="8"/>
  <c r="S18" i="9"/>
  <c r="AB287" i="8"/>
  <c r="Q18" i="9"/>
  <c r="AA287" i="8"/>
  <c r="P18" i="9"/>
  <c r="Z287" i="8"/>
  <c r="O18" i="9"/>
  <c r="X287" i="8"/>
  <c r="M18" i="9"/>
  <c r="W287" i="8"/>
  <c r="L18" i="9"/>
  <c r="V287" i="8"/>
  <c r="K18" i="9"/>
  <c r="T287" i="8"/>
  <c r="I18" i="9"/>
  <c r="S287" i="8"/>
  <c r="H18" i="9"/>
  <c r="R287" i="8"/>
  <c r="G18" i="9"/>
  <c r="O287" i="8"/>
  <c r="F18" i="9"/>
  <c r="N287" i="8"/>
  <c r="E18" i="9"/>
  <c r="M287" i="8"/>
  <c r="D18" i="9"/>
  <c r="J287" i="8"/>
  <c r="B18" i="9"/>
  <c r="AG286" i="8"/>
  <c r="AC286" i="8"/>
  <c r="Y286" i="8"/>
  <c r="U286" i="8"/>
  <c r="AG275" i="8"/>
  <c r="AC275" i="8"/>
  <c r="Y275" i="8"/>
  <c r="U275" i="8"/>
  <c r="AF273" i="8"/>
  <c r="U17" i="9"/>
  <c r="AE273" i="8"/>
  <c r="T17" i="9"/>
  <c r="AD273" i="8"/>
  <c r="S17" i="9"/>
  <c r="AB273" i="8"/>
  <c r="Q17" i="9"/>
  <c r="AA273" i="8"/>
  <c r="P17" i="9"/>
  <c r="Z273" i="8"/>
  <c r="O17" i="9"/>
  <c r="X273" i="8"/>
  <c r="M17" i="9"/>
  <c r="W273" i="8"/>
  <c r="L17" i="9"/>
  <c r="V273" i="8"/>
  <c r="K17" i="9"/>
  <c r="T273" i="8"/>
  <c r="I17" i="9"/>
  <c r="S273" i="8"/>
  <c r="H17" i="9"/>
  <c r="R273" i="8"/>
  <c r="G17" i="9"/>
  <c r="O273" i="8"/>
  <c r="F17" i="9"/>
  <c r="N273" i="8"/>
  <c r="E17" i="9"/>
  <c r="M273" i="8"/>
  <c r="D17" i="9"/>
  <c r="K273" i="8"/>
  <c r="C17" i="9"/>
  <c r="J273" i="8"/>
  <c r="B17" i="9"/>
  <c r="AG272" i="8"/>
  <c r="AC272" i="8"/>
  <c r="Y272" i="8"/>
  <c r="U272" i="8"/>
  <c r="AG241" i="8"/>
  <c r="AC241" i="8"/>
  <c r="Y241" i="8"/>
  <c r="U241" i="8"/>
  <c r="AF239" i="8"/>
  <c r="U16" i="9"/>
  <c r="AE239" i="8"/>
  <c r="T16" i="9"/>
  <c r="AD239" i="8"/>
  <c r="S16" i="9"/>
  <c r="AB239" i="8"/>
  <c r="Q16" i="9"/>
  <c r="AA239" i="8"/>
  <c r="P16" i="9"/>
  <c r="Z239" i="8"/>
  <c r="O16" i="9"/>
  <c r="X239" i="8"/>
  <c r="M16" i="9"/>
  <c r="W239" i="8"/>
  <c r="L16" i="9"/>
  <c r="V239" i="8"/>
  <c r="K16" i="9"/>
  <c r="T239" i="8"/>
  <c r="I16" i="9"/>
  <c r="S239" i="8"/>
  <c r="H16" i="9"/>
  <c r="R239" i="8"/>
  <c r="G16" i="9"/>
  <c r="O239" i="8"/>
  <c r="F16" i="9"/>
  <c r="N239" i="8"/>
  <c r="E16" i="9"/>
  <c r="M239" i="8"/>
  <c r="D16" i="9"/>
  <c r="K239" i="8"/>
  <c r="C16" i="9"/>
  <c r="J239" i="8"/>
  <c r="B16" i="9"/>
  <c r="AG238" i="8"/>
  <c r="AC238" i="8"/>
  <c r="Y238" i="8"/>
  <c r="U238" i="8"/>
  <c r="AG205" i="8"/>
  <c r="AC205" i="8"/>
  <c r="Y205" i="8"/>
  <c r="U205" i="8"/>
  <c r="AF203" i="8"/>
  <c r="U15" i="9"/>
  <c r="AE203" i="8"/>
  <c r="T15" i="9"/>
  <c r="AD203" i="8"/>
  <c r="S15" i="9"/>
  <c r="AB203" i="8"/>
  <c r="Q15" i="9"/>
  <c r="AA203" i="8"/>
  <c r="P15" i="9"/>
  <c r="Z203" i="8"/>
  <c r="O15" i="9"/>
  <c r="X203" i="8"/>
  <c r="M15" i="9"/>
  <c r="W203" i="8"/>
  <c r="L15" i="9"/>
  <c r="V203" i="8"/>
  <c r="K15" i="9"/>
  <c r="T203" i="8"/>
  <c r="I15" i="9"/>
  <c r="S203" i="8"/>
  <c r="H15" i="9"/>
  <c r="R203" i="8"/>
  <c r="G15" i="9"/>
  <c r="O203" i="8"/>
  <c r="F15" i="9"/>
  <c r="N203" i="8"/>
  <c r="E15" i="9"/>
  <c r="M203" i="8"/>
  <c r="D15" i="9"/>
  <c r="K203" i="8"/>
  <c r="C15" i="9"/>
  <c r="J203" i="8"/>
  <c r="B15" i="9"/>
  <c r="AG202" i="8"/>
  <c r="AC202" i="8"/>
  <c r="Y202" i="8"/>
  <c r="U202" i="8"/>
  <c r="AG169" i="8"/>
  <c r="AC169" i="8"/>
  <c r="Y169" i="8"/>
  <c r="U169" i="8"/>
  <c r="AF167" i="8"/>
  <c r="U14" i="9"/>
  <c r="AE167" i="8"/>
  <c r="T14" i="9"/>
  <c r="AD167" i="8"/>
  <c r="S14" i="9"/>
  <c r="AB167" i="8"/>
  <c r="Q14" i="9"/>
  <c r="AA167" i="8"/>
  <c r="P14" i="9"/>
  <c r="Z167" i="8"/>
  <c r="O14" i="9"/>
  <c r="X167" i="8"/>
  <c r="M14" i="9"/>
  <c r="W167" i="8"/>
  <c r="L14" i="9"/>
  <c r="V167" i="8"/>
  <c r="K14" i="9"/>
  <c r="T167" i="8"/>
  <c r="I14" i="9"/>
  <c r="S167" i="8"/>
  <c r="H14" i="9"/>
  <c r="R167" i="8"/>
  <c r="G14" i="9"/>
  <c r="O167" i="8"/>
  <c r="F14" i="9"/>
  <c r="N167" i="8"/>
  <c r="E14" i="9"/>
  <c r="M167" i="8"/>
  <c r="D14" i="9"/>
  <c r="K167" i="8"/>
  <c r="C14" i="9"/>
  <c r="J167" i="8"/>
  <c r="B14" i="9"/>
  <c r="AG166" i="8"/>
  <c r="AC166" i="8"/>
  <c r="Y166" i="8"/>
  <c r="U166" i="8"/>
  <c r="AG136" i="8"/>
  <c r="AC136" i="8"/>
  <c r="Y136" i="8"/>
  <c r="U136" i="8"/>
  <c r="AF134" i="8"/>
  <c r="U13" i="9"/>
  <c r="AE134" i="8"/>
  <c r="T13" i="9"/>
  <c r="AD134" i="8"/>
  <c r="S13" i="9"/>
  <c r="AB134" i="8"/>
  <c r="Q13" i="9"/>
  <c r="AA134" i="8"/>
  <c r="P13" i="9"/>
  <c r="Z134" i="8"/>
  <c r="O13" i="9"/>
  <c r="X134" i="8"/>
  <c r="M13" i="9"/>
  <c r="W134" i="8"/>
  <c r="L13" i="9"/>
  <c r="V134" i="8"/>
  <c r="K13" i="9"/>
  <c r="T134" i="8"/>
  <c r="I13" i="9"/>
  <c r="S134" i="8"/>
  <c r="H13" i="9"/>
  <c r="R134" i="8"/>
  <c r="G13" i="9"/>
  <c r="O134" i="8"/>
  <c r="F13" i="9"/>
  <c r="N134" i="8"/>
  <c r="E13" i="9"/>
  <c r="M134" i="8"/>
  <c r="D13" i="9"/>
  <c r="K134" i="8"/>
  <c r="C13" i="9"/>
  <c r="J134" i="8"/>
  <c r="B13" i="9"/>
  <c r="AG133" i="8"/>
  <c r="AC133" i="8"/>
  <c r="Y133" i="8"/>
  <c r="U133" i="8"/>
  <c r="AG100" i="8"/>
  <c r="AC100" i="8"/>
  <c r="Y100" i="8"/>
  <c r="U100" i="8"/>
  <c r="AF98" i="8"/>
  <c r="U12" i="9"/>
  <c r="AE98" i="8"/>
  <c r="T12" i="9"/>
  <c r="AD98" i="8"/>
  <c r="S12" i="9"/>
  <c r="AB98" i="8"/>
  <c r="Q12" i="9"/>
  <c r="AA98" i="8"/>
  <c r="P12" i="9"/>
  <c r="Z98" i="8"/>
  <c r="O12" i="9"/>
  <c r="X98" i="8"/>
  <c r="M12" i="9"/>
  <c r="W98" i="8"/>
  <c r="L12" i="9"/>
  <c r="V98" i="8"/>
  <c r="K12" i="9"/>
  <c r="T98" i="8"/>
  <c r="I12" i="9"/>
  <c r="S98" i="8"/>
  <c r="H12" i="9"/>
  <c r="R98" i="8"/>
  <c r="G12" i="9"/>
  <c r="O98" i="8"/>
  <c r="F12" i="9"/>
  <c r="N98" i="8"/>
  <c r="E12" i="9"/>
  <c r="M98" i="8"/>
  <c r="D12" i="9"/>
  <c r="C12" i="9"/>
  <c r="J98" i="8"/>
  <c r="B12" i="9"/>
  <c r="AG97" i="8"/>
  <c r="AC97" i="8"/>
  <c r="Y97" i="8"/>
  <c r="U97" i="8"/>
  <c r="AG60" i="8"/>
  <c r="AC60" i="8"/>
  <c r="Y60" i="8"/>
  <c r="U60" i="8"/>
  <c r="AF58" i="8"/>
  <c r="U11" i="9"/>
  <c r="AE58" i="8"/>
  <c r="T11" i="9"/>
  <c r="AD58" i="8"/>
  <c r="S11" i="9"/>
  <c r="AB58" i="8"/>
  <c r="Q11" i="9"/>
  <c r="AA58" i="8"/>
  <c r="P11" i="9"/>
  <c r="Z58" i="8"/>
  <c r="O11" i="9"/>
  <c r="X58" i="8"/>
  <c r="M11" i="9"/>
  <c r="W58" i="8"/>
  <c r="L11" i="9"/>
  <c r="V58" i="8"/>
  <c r="K11" i="9"/>
  <c r="T58" i="8"/>
  <c r="I11" i="9"/>
  <c r="S58" i="8"/>
  <c r="H11" i="9"/>
  <c r="R58" i="8"/>
  <c r="G11" i="9"/>
  <c r="O58" i="8"/>
  <c r="F11" i="9"/>
  <c r="N58" i="8"/>
  <c r="E11" i="9"/>
  <c r="M58" i="8"/>
  <c r="D11" i="9"/>
  <c r="K58" i="8"/>
  <c r="C11" i="9"/>
  <c r="J58" i="8"/>
  <c r="B11" i="9"/>
  <c r="AG57" i="8"/>
  <c r="AC57" i="8"/>
  <c r="Y57" i="8"/>
  <c r="U57" i="8"/>
  <c r="AG42" i="8"/>
  <c r="AC42" i="8"/>
  <c r="Y42" i="8"/>
  <c r="U42" i="8"/>
  <c r="AF40" i="8"/>
  <c r="U10" i="9"/>
  <c r="AE40" i="8"/>
  <c r="T10" i="9"/>
  <c r="AD40" i="8"/>
  <c r="S10" i="9"/>
  <c r="AB40" i="8"/>
  <c r="Q10" i="9"/>
  <c r="AA40" i="8"/>
  <c r="P10" i="9"/>
  <c r="Z40" i="8"/>
  <c r="O10" i="9"/>
  <c r="X40" i="8"/>
  <c r="M10" i="9"/>
  <c r="W40" i="8"/>
  <c r="L10" i="9"/>
  <c r="V40" i="8"/>
  <c r="K10" i="9"/>
  <c r="T40" i="8"/>
  <c r="I10" i="9"/>
  <c r="S40" i="8"/>
  <c r="H10" i="9"/>
  <c r="R40" i="8"/>
  <c r="G10" i="9"/>
  <c r="O40" i="8"/>
  <c r="F10" i="9"/>
  <c r="N40" i="8"/>
  <c r="E10" i="9"/>
  <c r="M40" i="8"/>
  <c r="D10" i="9"/>
  <c r="K40" i="8"/>
  <c r="C10" i="9"/>
  <c r="J40" i="8"/>
  <c r="B10" i="9"/>
  <c r="AG39" i="8"/>
  <c r="AC39" i="8"/>
  <c r="Y39" i="8"/>
  <c r="U39" i="8"/>
  <c r="AG29" i="8"/>
  <c r="AC29" i="8"/>
  <c r="Y29" i="8"/>
  <c r="U29" i="8"/>
  <c r="AF27" i="8"/>
  <c r="U9" i="9"/>
  <c r="AE27" i="8"/>
  <c r="T9" i="9"/>
  <c r="AD27" i="8"/>
  <c r="S9" i="9"/>
  <c r="AB27" i="8"/>
  <c r="Q9" i="9"/>
  <c r="AA27" i="8"/>
  <c r="P9" i="9"/>
  <c r="Z27" i="8"/>
  <c r="O9" i="9"/>
  <c r="X27" i="8"/>
  <c r="M9" i="9"/>
  <c r="L9" i="9"/>
  <c r="V27" i="8"/>
  <c r="K9" i="9"/>
  <c r="T27" i="8"/>
  <c r="I9" i="9"/>
  <c r="S27" i="8"/>
  <c r="H9" i="9"/>
  <c r="R27" i="8"/>
  <c r="G9" i="9"/>
  <c r="O27" i="8"/>
  <c r="F9" i="9"/>
  <c r="N27" i="8"/>
  <c r="E9" i="9"/>
  <c r="M27" i="8"/>
  <c r="D9" i="9"/>
  <c r="C9" i="9"/>
  <c r="J27" i="8"/>
  <c r="B9" i="9"/>
  <c r="AG26" i="8"/>
  <c r="AC26" i="8"/>
  <c r="Y26" i="8"/>
  <c r="U26" i="8"/>
  <c r="AG18" i="8"/>
  <c r="AC18" i="8"/>
  <c r="Y18" i="8"/>
  <c r="U18" i="8"/>
  <c r="Q8" i="9"/>
  <c r="P8" i="9"/>
  <c r="T16" i="8"/>
  <c r="I8" i="9"/>
  <c r="S16" i="8"/>
  <c r="R16" i="8"/>
  <c r="G8" i="9"/>
  <c r="O16" i="8"/>
  <c r="N16" i="8"/>
  <c r="F8" i="9"/>
  <c r="M16" i="8"/>
  <c r="E8" i="9"/>
  <c r="C8" i="9"/>
  <c r="J16" i="8"/>
  <c r="B8" i="9"/>
  <c r="AG10" i="8"/>
  <c r="AC10" i="8"/>
  <c r="Y10" i="8"/>
  <c r="U10" i="8"/>
  <c r="AG9" i="8"/>
  <c r="AC9" i="8"/>
  <c r="Y9" i="8"/>
  <c r="U9" i="8"/>
  <c r="U408" i="8"/>
  <c r="U409" i="8"/>
  <c r="Y35" i="42"/>
  <c r="N14" i="43"/>
  <c r="Y39" i="38"/>
  <c r="N15" i="39"/>
  <c r="AH15" i="42"/>
  <c r="AI74" i="38"/>
  <c r="Y75" i="40"/>
  <c r="N24" i="41"/>
  <c r="AC59" i="36"/>
  <c r="R20" i="37"/>
  <c r="AC27" i="36"/>
  <c r="R12" i="37"/>
  <c r="Y31" i="36"/>
  <c r="N13" i="37"/>
  <c r="Y71" i="36"/>
  <c r="N23" i="37"/>
  <c r="AC67" i="36"/>
  <c r="R22" i="37"/>
  <c r="AH78" i="36"/>
  <c r="AI78" i="36"/>
  <c r="Y39" i="36"/>
  <c r="N15" i="37"/>
  <c r="AH70" i="36"/>
  <c r="AG79" i="36"/>
  <c r="V24" i="37"/>
  <c r="Y79" i="36"/>
  <c r="N24" i="37"/>
  <c r="AH26" i="36"/>
  <c r="AI26" i="36"/>
  <c r="AH18" i="34"/>
  <c r="AI18" i="34"/>
  <c r="AH9" i="34"/>
  <c r="AH26" i="34"/>
  <c r="AH50" i="34"/>
  <c r="AI50" i="34"/>
  <c r="AH54" i="34"/>
  <c r="AC11" i="34"/>
  <c r="AG35" i="34"/>
  <c r="U47" i="34"/>
  <c r="Y59" i="34"/>
  <c r="AG71" i="34"/>
  <c r="AH17" i="34"/>
  <c r="AH19" i="34"/>
  <c r="AC67" i="34"/>
  <c r="AH10" i="34"/>
  <c r="AG15" i="34"/>
  <c r="U23" i="34"/>
  <c r="AC31" i="34"/>
  <c r="AH34" i="34"/>
  <c r="AI34" i="34"/>
  <c r="U55" i="34"/>
  <c r="AH65" i="34"/>
  <c r="AH67" i="34"/>
  <c r="AH42" i="34"/>
  <c r="AG47" i="34"/>
  <c r="Y77" i="30"/>
  <c r="N24" i="31"/>
  <c r="Y11" i="30"/>
  <c r="N8" i="31"/>
  <c r="U15" i="30"/>
  <c r="J9" i="31"/>
  <c r="AC23" i="30"/>
  <c r="R11" i="31"/>
  <c r="AC35" i="30"/>
  <c r="R14" i="31"/>
  <c r="U19" i="30"/>
  <c r="J10" i="31"/>
  <c r="AG35" i="30"/>
  <c r="V14" i="31"/>
  <c r="AH34" i="30"/>
  <c r="AI34" i="30"/>
  <c r="AH17" i="30"/>
  <c r="AH19" i="30"/>
  <c r="W10" i="31"/>
  <c r="AH30" i="30"/>
  <c r="AH66" i="30"/>
  <c r="AC39" i="30"/>
  <c r="R15" i="31"/>
  <c r="U23" i="30"/>
  <c r="J11" i="31"/>
  <c r="AC43" i="30"/>
  <c r="R16" i="31"/>
  <c r="U67" i="30"/>
  <c r="J22" i="31"/>
  <c r="AG43" i="30"/>
  <c r="V16" i="31"/>
  <c r="AH62" i="30"/>
  <c r="AI62" i="30"/>
  <c r="AH18" i="30"/>
  <c r="AI18" i="30"/>
  <c r="AH46" i="30"/>
  <c r="AC59" i="30"/>
  <c r="R20" i="31"/>
  <c r="Y63" i="30"/>
  <c r="N21" i="31"/>
  <c r="U71" i="30"/>
  <c r="J23" i="31"/>
  <c r="N24" i="29"/>
  <c r="M8" i="29"/>
  <c r="X89" i="28"/>
  <c r="N89" i="28"/>
  <c r="G8" i="29"/>
  <c r="R89" i="28"/>
  <c r="AB89" i="28"/>
  <c r="AH65" i="28"/>
  <c r="O89" i="28"/>
  <c r="H8" i="29"/>
  <c r="S89" i="28"/>
  <c r="AD89" i="28"/>
  <c r="AH18" i="28"/>
  <c r="AG23" i="28"/>
  <c r="V11" i="29"/>
  <c r="AC27" i="28"/>
  <c r="R12" i="29"/>
  <c r="Y31" i="28"/>
  <c r="N13" i="29"/>
  <c r="AH50" i="28"/>
  <c r="AG59" i="28"/>
  <c r="V20" i="29"/>
  <c r="AC63" i="28"/>
  <c r="R21" i="29"/>
  <c r="Y71" i="28"/>
  <c r="N23" i="29"/>
  <c r="U88" i="28"/>
  <c r="J24" i="29"/>
  <c r="F8" i="29"/>
  <c r="L8" i="29"/>
  <c r="W89" i="28"/>
  <c r="M89" i="28"/>
  <c r="P8" i="29"/>
  <c r="AA89" i="28"/>
  <c r="T89" i="28"/>
  <c r="T8" i="29"/>
  <c r="AE89" i="28"/>
  <c r="AG27" i="28"/>
  <c r="V12" i="29"/>
  <c r="AG67" i="28"/>
  <c r="V22" i="29"/>
  <c r="AG88" i="28"/>
  <c r="V24" i="29"/>
  <c r="Z89" i="28"/>
  <c r="U11" i="28"/>
  <c r="K8" i="29"/>
  <c r="V89" i="28"/>
  <c r="AF89" i="28"/>
  <c r="AG31" i="28"/>
  <c r="V13" i="29"/>
  <c r="AC35" i="28"/>
  <c r="R14" i="29"/>
  <c r="AC88" i="28"/>
  <c r="R24" i="29"/>
  <c r="Q8" i="29"/>
  <c r="AI95" i="8"/>
  <c r="Y16" i="8"/>
  <c r="AG16" i="8"/>
  <c r="AC16" i="8"/>
  <c r="U16" i="8"/>
  <c r="AH66" i="40"/>
  <c r="U67" i="40"/>
  <c r="J22" i="41"/>
  <c r="Y59" i="40"/>
  <c r="N20" i="41"/>
  <c r="AH49" i="40"/>
  <c r="AH51" i="40"/>
  <c r="W18" i="41"/>
  <c r="Y47" i="40"/>
  <c r="N17" i="41"/>
  <c r="AG43" i="40"/>
  <c r="V16" i="41"/>
  <c r="Y39" i="40"/>
  <c r="N15" i="41"/>
  <c r="AC39" i="40"/>
  <c r="R15" i="41"/>
  <c r="U35" i="40"/>
  <c r="J14" i="41"/>
  <c r="AC35" i="40"/>
  <c r="R14" i="41"/>
  <c r="Z76" i="40"/>
  <c r="AG31" i="40"/>
  <c r="V13" i="41"/>
  <c r="U31" i="40"/>
  <c r="J13" i="41"/>
  <c r="N76" i="40"/>
  <c r="E8" i="41"/>
  <c r="AC11" i="40"/>
  <c r="R8" i="41"/>
  <c r="O8" i="41"/>
  <c r="U71" i="40"/>
  <c r="J23" i="41"/>
  <c r="AH66" i="38"/>
  <c r="Y59" i="38"/>
  <c r="N20" i="39"/>
  <c r="AG55" i="38"/>
  <c r="V19" i="39"/>
  <c r="AC35" i="38"/>
  <c r="R14" i="39"/>
  <c r="Y23" i="38"/>
  <c r="N11" i="39"/>
  <c r="AG23" i="38"/>
  <c r="V11" i="39"/>
  <c r="AG15" i="38"/>
  <c r="V9" i="39"/>
  <c r="AH17" i="36"/>
  <c r="AG23" i="36"/>
  <c r="V11" i="37"/>
  <c r="U39" i="36"/>
  <c r="J15" i="37"/>
  <c r="U43" i="36"/>
  <c r="J16" i="37"/>
  <c r="AH53" i="36"/>
  <c r="AH62" i="36"/>
  <c r="U67" i="36"/>
  <c r="J22" i="37"/>
  <c r="U71" i="36"/>
  <c r="J23" i="37"/>
  <c r="AH13" i="34"/>
  <c r="AG19" i="34"/>
  <c r="X76" i="34"/>
  <c r="U39" i="34"/>
  <c r="AC47" i="34"/>
  <c r="T76" i="34"/>
  <c r="AH49" i="34"/>
  <c r="AG51" i="34"/>
  <c r="AF76" i="34"/>
  <c r="U59" i="34"/>
  <c r="AA76" i="34"/>
  <c r="AB76" i="34"/>
  <c r="AD76" i="34"/>
  <c r="AE76" i="34"/>
  <c r="AH61" i="34"/>
  <c r="M76" i="34"/>
  <c r="N76" i="34"/>
  <c r="Y63" i="34"/>
  <c r="O76" i="34"/>
  <c r="R76" i="34"/>
  <c r="S76" i="34"/>
  <c r="V76" i="34"/>
  <c r="W76" i="34"/>
  <c r="Y67" i="34"/>
  <c r="Z76" i="34"/>
  <c r="U71" i="34"/>
  <c r="J76" i="34"/>
  <c r="K76" i="34"/>
  <c r="U11" i="30"/>
  <c r="J8" i="31"/>
  <c r="AC11" i="30"/>
  <c r="R8" i="31"/>
  <c r="Y15" i="30"/>
  <c r="N9" i="31"/>
  <c r="AG15" i="30"/>
  <c r="V9" i="31"/>
  <c r="U27" i="30"/>
  <c r="J12" i="31"/>
  <c r="AG31" i="30"/>
  <c r="V13" i="31"/>
  <c r="U39" i="30"/>
  <c r="J15" i="31"/>
  <c r="Y39" i="30"/>
  <c r="N15" i="31"/>
  <c r="N78" i="30"/>
  <c r="U47" i="30"/>
  <c r="J17" i="31"/>
  <c r="AC47" i="30"/>
  <c r="R17" i="31"/>
  <c r="AE78" i="30"/>
  <c r="AH50" i="30"/>
  <c r="AI50" i="30"/>
  <c r="O78" i="30"/>
  <c r="AH53" i="30"/>
  <c r="AI53" i="30"/>
  <c r="U55" i="30"/>
  <c r="J19" i="31"/>
  <c r="AC55" i="30"/>
  <c r="R19" i="31"/>
  <c r="S78" i="30"/>
  <c r="T78" i="30"/>
  <c r="AD78" i="30"/>
  <c r="AG63" i="30"/>
  <c r="V21" i="31"/>
  <c r="AF78" i="30"/>
  <c r="R78" i="30"/>
  <c r="M78" i="30"/>
  <c r="AC67" i="30"/>
  <c r="R22" i="31"/>
  <c r="AB78" i="30"/>
  <c r="AH65" i="30"/>
  <c r="AG67" i="30"/>
  <c r="V22" i="31"/>
  <c r="AA78" i="30"/>
  <c r="S23" i="31"/>
  <c r="Z78" i="30"/>
  <c r="T23" i="31"/>
  <c r="E23" i="31"/>
  <c r="U23" i="31"/>
  <c r="X78" i="30"/>
  <c r="F23" i="31"/>
  <c r="W78" i="30"/>
  <c r="G23" i="31"/>
  <c r="V78" i="30"/>
  <c r="H23" i="31"/>
  <c r="I23" i="31"/>
  <c r="K78" i="30"/>
  <c r="AH70" i="30"/>
  <c r="AI70" i="30"/>
  <c r="AG11" i="10"/>
  <c r="V8" i="11"/>
  <c r="AC15" i="10"/>
  <c r="R9" i="11"/>
  <c r="U19" i="10"/>
  <c r="J10" i="11"/>
  <c r="AC23" i="10"/>
  <c r="R11" i="11"/>
  <c r="U31" i="10"/>
  <c r="J13" i="11"/>
  <c r="AC31" i="10"/>
  <c r="R13" i="11"/>
  <c r="AG35" i="10"/>
  <c r="V14" i="11"/>
  <c r="X76" i="10"/>
  <c r="Y35" i="10"/>
  <c r="N14" i="11"/>
  <c r="AH38" i="10"/>
  <c r="AG47" i="10"/>
  <c r="V17" i="11"/>
  <c r="AH46" i="10"/>
  <c r="N76" i="10"/>
  <c r="AE76" i="10"/>
  <c r="U51" i="10"/>
  <c r="J18" i="11"/>
  <c r="AC51" i="10"/>
  <c r="R18" i="11"/>
  <c r="AF76" i="10"/>
  <c r="AC59" i="10"/>
  <c r="R20" i="11"/>
  <c r="AC63" i="10"/>
  <c r="R21" i="11"/>
  <c r="AH62" i="10"/>
  <c r="O76" i="10"/>
  <c r="R76" i="10"/>
  <c r="AG63" i="10"/>
  <c r="V21" i="11"/>
  <c r="M76" i="10"/>
  <c r="V76" i="10"/>
  <c r="W76" i="10"/>
  <c r="J76" i="10"/>
  <c r="Z76" i="10"/>
  <c r="AA76" i="10"/>
  <c r="AB76" i="10"/>
  <c r="AD76" i="10"/>
  <c r="U63" i="10"/>
  <c r="J21" i="11"/>
  <c r="AH66" i="10"/>
  <c r="S76" i="10"/>
  <c r="T76" i="10"/>
  <c r="Z79" i="42"/>
  <c r="AC15" i="42"/>
  <c r="R9" i="43"/>
  <c r="O79" i="42"/>
  <c r="AA79" i="42"/>
  <c r="AC55" i="42"/>
  <c r="R19" i="43"/>
  <c r="AH46" i="42"/>
  <c r="AI46" i="42"/>
  <c r="P8" i="43"/>
  <c r="R24" i="43"/>
  <c r="AC78" i="42"/>
  <c r="Y11" i="42"/>
  <c r="N8" i="43"/>
  <c r="U15" i="42"/>
  <c r="J9" i="43"/>
  <c r="Y43" i="42"/>
  <c r="N16" i="43"/>
  <c r="U47" i="42"/>
  <c r="J17" i="43"/>
  <c r="AG78" i="42"/>
  <c r="AI73" i="40"/>
  <c r="U75" i="40"/>
  <c r="J24" i="41"/>
  <c r="U79" i="36"/>
  <c r="J24" i="37"/>
  <c r="U78" i="42"/>
  <c r="J24" i="43"/>
  <c r="R79" i="42"/>
  <c r="D11" i="43"/>
  <c r="M79" i="42"/>
  <c r="AH42" i="42"/>
  <c r="AI42" i="42"/>
  <c r="AH65" i="42"/>
  <c r="AI65" i="42"/>
  <c r="U67" i="42"/>
  <c r="J22" i="43"/>
  <c r="S79" i="42"/>
  <c r="H8" i="43"/>
  <c r="S8" i="43"/>
  <c r="AD79" i="42"/>
  <c r="AE79" i="42"/>
  <c r="B8" i="43"/>
  <c r="B25" i="43"/>
  <c r="J79" i="42"/>
  <c r="K8" i="43"/>
  <c r="V79" i="42"/>
  <c r="U8" i="43"/>
  <c r="AF79" i="42"/>
  <c r="W79" i="42"/>
  <c r="Y15" i="42"/>
  <c r="N9" i="43"/>
  <c r="AG23" i="42"/>
  <c r="V11" i="43"/>
  <c r="AC27" i="42"/>
  <c r="R12" i="43"/>
  <c r="U35" i="42"/>
  <c r="J14" i="43"/>
  <c r="N79" i="42"/>
  <c r="G8" i="43"/>
  <c r="O8" i="43"/>
  <c r="AG67" i="42"/>
  <c r="V22" i="43"/>
  <c r="AB79" i="42"/>
  <c r="T79" i="42"/>
  <c r="K79" i="42"/>
  <c r="AC11" i="42"/>
  <c r="AG19" i="42"/>
  <c r="V10" i="43"/>
  <c r="AH50" i="42"/>
  <c r="AH10" i="42"/>
  <c r="Y19" i="42"/>
  <c r="N10" i="43"/>
  <c r="U23" i="42"/>
  <c r="J11" i="43"/>
  <c r="AC43" i="42"/>
  <c r="R16" i="43"/>
  <c r="Y47" i="42"/>
  <c r="N17" i="43"/>
  <c r="U51" i="42"/>
  <c r="J18" i="43"/>
  <c r="AH70" i="42"/>
  <c r="AI70" i="42"/>
  <c r="AH77" i="42"/>
  <c r="AH66" i="42"/>
  <c r="AC19" i="42"/>
  <c r="R10" i="43"/>
  <c r="U27" i="42"/>
  <c r="J12" i="43"/>
  <c r="AC47" i="42"/>
  <c r="R17" i="43"/>
  <c r="Y51" i="42"/>
  <c r="N18" i="43"/>
  <c r="Y55" i="42"/>
  <c r="N19" i="43"/>
  <c r="U59" i="42"/>
  <c r="J20" i="43"/>
  <c r="X79" i="42"/>
  <c r="J76" i="40"/>
  <c r="M8" i="39"/>
  <c r="X78" i="38"/>
  <c r="V78" i="38"/>
  <c r="S78" i="38"/>
  <c r="C8" i="39"/>
  <c r="K78" i="38"/>
  <c r="L8" i="39"/>
  <c r="W78" i="38"/>
  <c r="U67" i="38"/>
  <c r="J22" i="39"/>
  <c r="R78" i="38"/>
  <c r="J78" i="38"/>
  <c r="O78" i="38"/>
  <c r="M78" i="38"/>
  <c r="AA78" i="38"/>
  <c r="AB78" i="38"/>
  <c r="AD78" i="38"/>
  <c r="AH46" i="38"/>
  <c r="AI46" i="38"/>
  <c r="U63" i="38"/>
  <c r="J21" i="39"/>
  <c r="AH61" i="38"/>
  <c r="AI61" i="38"/>
  <c r="Z78" i="38"/>
  <c r="T78" i="38"/>
  <c r="T8" i="39"/>
  <c r="AE78" i="38"/>
  <c r="AH49" i="38"/>
  <c r="AI49" i="38"/>
  <c r="Y63" i="38"/>
  <c r="N21" i="39"/>
  <c r="AG27" i="38"/>
  <c r="V12" i="39"/>
  <c r="AC31" i="38"/>
  <c r="R13" i="39"/>
  <c r="Y35" i="38"/>
  <c r="N14" i="39"/>
  <c r="Y47" i="38"/>
  <c r="N17" i="39"/>
  <c r="AH62" i="38"/>
  <c r="AI62" i="38"/>
  <c r="AH65" i="38"/>
  <c r="AI65" i="38"/>
  <c r="AH30" i="38"/>
  <c r="Y43" i="38"/>
  <c r="N16" i="39"/>
  <c r="AH45" i="38"/>
  <c r="AI45" i="38"/>
  <c r="AH50" i="38"/>
  <c r="AI50" i="38"/>
  <c r="Y71" i="38"/>
  <c r="N23" i="39"/>
  <c r="AG63" i="38"/>
  <c r="V21" i="39"/>
  <c r="AF78" i="38"/>
  <c r="K8" i="39"/>
  <c r="S8" i="39"/>
  <c r="U27" i="38"/>
  <c r="J12" i="39"/>
  <c r="AC55" i="38"/>
  <c r="R19" i="39"/>
  <c r="AH10" i="38"/>
  <c r="AG19" i="38"/>
  <c r="V10" i="39"/>
  <c r="AC23" i="38"/>
  <c r="R11" i="39"/>
  <c r="Y27" i="38"/>
  <c r="N12" i="39"/>
  <c r="AH42" i="38"/>
  <c r="AI42" i="38"/>
  <c r="AG47" i="38"/>
  <c r="V17" i="39"/>
  <c r="AH70" i="38"/>
  <c r="AI70" i="38"/>
  <c r="Y67" i="38"/>
  <c r="N22" i="39"/>
  <c r="N78" i="38"/>
  <c r="J80" i="36"/>
  <c r="AH18" i="36"/>
  <c r="AH50" i="36"/>
  <c r="AI50" i="36"/>
  <c r="AH66" i="36"/>
  <c r="AI66" i="36"/>
  <c r="V80" i="36"/>
  <c r="AH22" i="36"/>
  <c r="AI22" i="36"/>
  <c r="K8" i="37"/>
  <c r="AF80" i="36"/>
  <c r="U8" i="37"/>
  <c r="Z80" i="36"/>
  <c r="O11" i="37"/>
  <c r="AH54" i="36"/>
  <c r="AI54" i="36"/>
  <c r="AC11" i="36"/>
  <c r="R8" i="37"/>
  <c r="X80" i="36"/>
  <c r="Y15" i="36"/>
  <c r="N9" i="37"/>
  <c r="AC43" i="36"/>
  <c r="R16" i="37"/>
  <c r="Y47" i="36"/>
  <c r="N17" i="37"/>
  <c r="Y67" i="36"/>
  <c r="N22" i="37"/>
  <c r="AG11" i="36"/>
  <c r="V8" i="37"/>
  <c r="Y19" i="36"/>
  <c r="N10" i="37"/>
  <c r="U23" i="36"/>
  <c r="J11" i="37"/>
  <c r="AG43" i="36"/>
  <c r="V16" i="37"/>
  <c r="Y51" i="36"/>
  <c r="N18" i="37"/>
  <c r="AH57" i="36"/>
  <c r="AI57" i="36"/>
  <c r="AH10" i="36"/>
  <c r="AI10" i="36"/>
  <c r="Y23" i="36"/>
  <c r="N11" i="37"/>
  <c r="U27" i="36"/>
  <c r="J12" i="37"/>
  <c r="AH34" i="36"/>
  <c r="AH38" i="36"/>
  <c r="AC55" i="36"/>
  <c r="R19" i="37"/>
  <c r="Y59" i="36"/>
  <c r="N20" i="37"/>
  <c r="AG63" i="36"/>
  <c r="V21" i="37"/>
  <c r="AH65" i="36"/>
  <c r="AI65" i="36"/>
  <c r="U15" i="36"/>
  <c r="J9" i="37"/>
  <c r="AG19" i="36"/>
  <c r="V10" i="37"/>
  <c r="Y27" i="36"/>
  <c r="N12" i="37"/>
  <c r="U47" i="36"/>
  <c r="J17" i="37"/>
  <c r="AG51" i="36"/>
  <c r="V18" i="37"/>
  <c r="AG80" i="32"/>
  <c r="V12" i="33"/>
  <c r="AC94" i="32"/>
  <c r="R13" i="33"/>
  <c r="U133" i="32"/>
  <c r="J15" i="33"/>
  <c r="AC222" i="32"/>
  <c r="R23" i="33"/>
  <c r="AC177" i="32"/>
  <c r="R20" i="33"/>
  <c r="Y183" i="32"/>
  <c r="N21" i="33"/>
  <c r="U228" i="32"/>
  <c r="J24" i="33"/>
  <c r="AC110" i="32"/>
  <c r="R14" i="33"/>
  <c r="Y133" i="32"/>
  <c r="N15" i="33"/>
  <c r="AG228" i="32"/>
  <c r="V24" i="33"/>
  <c r="Y177" i="32"/>
  <c r="N20" i="33"/>
  <c r="U192" i="32"/>
  <c r="J22" i="33"/>
  <c r="Y228" i="32"/>
  <c r="N24" i="33"/>
  <c r="AC228" i="32"/>
  <c r="R24" i="33"/>
  <c r="AC192" i="32"/>
  <c r="R22" i="33"/>
  <c r="AH93" i="32"/>
  <c r="AI93" i="32"/>
  <c r="Y25" i="32"/>
  <c r="N9" i="33"/>
  <c r="AH109" i="32"/>
  <c r="AI109" i="32"/>
  <c r="AG13" i="32"/>
  <c r="V8" i="33"/>
  <c r="AC25" i="32"/>
  <c r="R9" i="33"/>
  <c r="AH31" i="32"/>
  <c r="AI31" i="32"/>
  <c r="AH194" i="32"/>
  <c r="AI194" i="32"/>
  <c r="K8" i="33"/>
  <c r="V229" i="32"/>
  <c r="S10" i="33"/>
  <c r="AD229" i="32"/>
  <c r="C8" i="33"/>
  <c r="W229" i="32"/>
  <c r="M229" i="32"/>
  <c r="AA229" i="32"/>
  <c r="Z229" i="32"/>
  <c r="Y192" i="32"/>
  <c r="N22" i="33"/>
  <c r="AH191" i="32"/>
  <c r="AI191" i="32"/>
  <c r="R229" i="32"/>
  <c r="F11" i="33"/>
  <c r="O229" i="32"/>
  <c r="M13" i="33"/>
  <c r="X229" i="32"/>
  <c r="AF229" i="32"/>
  <c r="U8" i="33"/>
  <c r="AE229" i="32"/>
  <c r="N229" i="32"/>
  <c r="S229" i="32"/>
  <c r="AH159" i="32"/>
  <c r="AI159" i="32"/>
  <c r="AC32" i="32"/>
  <c r="R10" i="33"/>
  <c r="U41" i="32"/>
  <c r="J11" i="33"/>
  <c r="Y154" i="32"/>
  <c r="N17" i="33"/>
  <c r="U160" i="32"/>
  <c r="J18" i="33"/>
  <c r="AG167" i="32"/>
  <c r="V19" i="33"/>
  <c r="H8" i="33"/>
  <c r="P8" i="33"/>
  <c r="O8" i="33"/>
  <c r="AH24" i="32"/>
  <c r="AI24" i="32"/>
  <c r="Y41" i="32"/>
  <c r="N11" i="33"/>
  <c r="AG143" i="32"/>
  <c r="V16" i="33"/>
  <c r="AC154" i="32"/>
  <c r="R17" i="33"/>
  <c r="Y222" i="32"/>
  <c r="N23" i="33"/>
  <c r="AB229" i="32"/>
  <c r="T229" i="32"/>
  <c r="AC160" i="32"/>
  <c r="R18" i="33"/>
  <c r="U177" i="32"/>
  <c r="J20" i="33"/>
  <c r="AH227" i="32"/>
  <c r="AI227" i="32"/>
  <c r="AH185" i="32"/>
  <c r="AI185" i="32"/>
  <c r="AG41" i="32"/>
  <c r="V11" i="33"/>
  <c r="Y94" i="32"/>
  <c r="N13" i="33"/>
  <c r="AH153" i="32"/>
  <c r="AI153" i="32"/>
  <c r="AC167" i="32"/>
  <c r="R19" i="33"/>
  <c r="U183" i="32"/>
  <c r="J21" i="33"/>
  <c r="AH221" i="32"/>
  <c r="AI221" i="32"/>
  <c r="J229" i="32"/>
  <c r="J78" i="30"/>
  <c r="S8" i="29"/>
  <c r="G9" i="29"/>
  <c r="K89" i="28"/>
  <c r="U55" i="28"/>
  <c r="J19" i="29"/>
  <c r="AC11" i="28"/>
  <c r="D8" i="29"/>
  <c r="Y15" i="28"/>
  <c r="N9" i="29"/>
  <c r="K10" i="29"/>
  <c r="AG39" i="28"/>
  <c r="V15" i="29"/>
  <c r="AC43" i="28"/>
  <c r="R16" i="29"/>
  <c r="Y47" i="28"/>
  <c r="N17" i="29"/>
  <c r="O8" i="29"/>
  <c r="Y19" i="28"/>
  <c r="N10" i="29"/>
  <c r="E8" i="29"/>
  <c r="AH66" i="28"/>
  <c r="AI66" i="28"/>
  <c r="I8" i="29"/>
  <c r="AG63" i="28"/>
  <c r="V21" i="29"/>
  <c r="AH62" i="28"/>
  <c r="AI62" i="28"/>
  <c r="AC31" i="28"/>
  <c r="R13" i="29"/>
  <c r="AH33" i="28"/>
  <c r="AH58" i="28"/>
  <c r="AC67" i="28"/>
  <c r="R22" i="29"/>
  <c r="AH30" i="28"/>
  <c r="AI30" i="28"/>
  <c r="U27" i="28"/>
  <c r="J12" i="29"/>
  <c r="AH87" i="28"/>
  <c r="AH88" i="28"/>
  <c r="AH14" i="28"/>
  <c r="AH46" i="28"/>
  <c r="AI46" i="28"/>
  <c r="AC59" i="28"/>
  <c r="R20" i="29"/>
  <c r="AH61" i="28"/>
  <c r="AH69" i="28"/>
  <c r="U67" i="28"/>
  <c r="J22" i="29"/>
  <c r="K76" i="10"/>
  <c r="AC316" i="8"/>
  <c r="R20" i="9"/>
  <c r="Y323" i="8"/>
  <c r="N21" i="9"/>
  <c r="U404" i="8"/>
  <c r="J23" i="9"/>
  <c r="U167" i="8"/>
  <c r="J14" i="9"/>
  <c r="Y349" i="8"/>
  <c r="AC58" i="8"/>
  <c r="R11" i="9"/>
  <c r="Y98" i="8"/>
  <c r="N12" i="9"/>
  <c r="AG287" i="8"/>
  <c r="V18" i="9"/>
  <c r="Y58" i="8"/>
  <c r="N11" i="9"/>
  <c r="U98" i="8"/>
  <c r="J12" i="9"/>
  <c r="AH97" i="8"/>
  <c r="AI97" i="8"/>
  <c r="AC27" i="8"/>
  <c r="R9" i="9"/>
  <c r="Y40" i="8"/>
  <c r="N10" i="9"/>
  <c r="U58" i="8"/>
  <c r="J11" i="9"/>
  <c r="U40" i="8"/>
  <c r="J10" i="9"/>
  <c r="AC239" i="8"/>
  <c r="R16" i="9"/>
  <c r="Y273" i="8"/>
  <c r="N17" i="9"/>
  <c r="U287" i="8"/>
  <c r="J18" i="9"/>
  <c r="U316" i="8"/>
  <c r="J20" i="9"/>
  <c r="AH348" i="8"/>
  <c r="AI348" i="8"/>
  <c r="AH39" i="8"/>
  <c r="AI39" i="8"/>
  <c r="U349" i="8"/>
  <c r="AH238" i="8"/>
  <c r="AI238" i="8"/>
  <c r="AH302" i="8"/>
  <c r="AI302" i="8"/>
  <c r="AC323" i="8"/>
  <c r="R21" i="9"/>
  <c r="AG134" i="8"/>
  <c r="V13" i="9"/>
  <c r="AC167" i="8"/>
  <c r="R14" i="9"/>
  <c r="U239" i="8"/>
  <c r="J16" i="9"/>
  <c r="AC404" i="8"/>
  <c r="R23" i="9"/>
  <c r="N8" i="9"/>
  <c r="AH133" i="8"/>
  <c r="AI133" i="8"/>
  <c r="AC203" i="8"/>
  <c r="R15" i="9"/>
  <c r="Y239" i="8"/>
  <c r="N16" i="9"/>
  <c r="AH322" i="8"/>
  <c r="AI322" i="8"/>
  <c r="AC98" i="8"/>
  <c r="R12" i="9"/>
  <c r="AG300" i="8"/>
  <c r="V19" i="9"/>
  <c r="AH403" i="8"/>
  <c r="O409" i="8"/>
  <c r="S409" i="8"/>
  <c r="R409" i="8"/>
  <c r="O8" i="9"/>
  <c r="AC40" i="8"/>
  <c r="R10" i="9"/>
  <c r="AH315" i="8"/>
  <c r="AH325" i="8"/>
  <c r="AI325" i="8"/>
  <c r="U8" i="9"/>
  <c r="M8" i="9"/>
  <c r="AC273" i="8"/>
  <c r="R17" i="9"/>
  <c r="Y287" i="8"/>
  <c r="N18" i="9"/>
  <c r="U300" i="8"/>
  <c r="J19" i="9"/>
  <c r="N409" i="8"/>
  <c r="T8" i="9"/>
  <c r="L8" i="9"/>
  <c r="AG98" i="8"/>
  <c r="V12" i="9"/>
  <c r="AH100" i="8"/>
  <c r="AI100" i="8"/>
  <c r="AG273" i="8"/>
  <c r="V17" i="9"/>
  <c r="AC287" i="8"/>
  <c r="R18" i="9"/>
  <c r="Y300" i="8"/>
  <c r="N19" i="9"/>
  <c r="M409" i="8"/>
  <c r="S8" i="9"/>
  <c r="K8" i="9"/>
  <c r="AH18" i="8"/>
  <c r="AI18" i="8"/>
  <c r="AH272" i="8"/>
  <c r="AI272" i="8"/>
  <c r="AC300" i="8"/>
  <c r="R19" i="9"/>
  <c r="H8" i="9"/>
  <c r="AC134" i="8"/>
  <c r="R13" i="9"/>
  <c r="Y167" i="8"/>
  <c r="N14" i="9"/>
  <c r="U203" i="8"/>
  <c r="J15" i="9"/>
  <c r="AH286" i="8"/>
  <c r="AI286" i="8"/>
  <c r="AH318" i="8"/>
  <c r="AI318" i="8"/>
  <c r="T409" i="8"/>
  <c r="J8" i="9"/>
  <c r="AH10" i="8"/>
  <c r="AI10" i="8"/>
  <c r="K409" i="8"/>
  <c r="AH406" i="8"/>
  <c r="AH408" i="8"/>
  <c r="AH409" i="8"/>
  <c r="I24" i="9"/>
  <c r="J409" i="8"/>
  <c r="AI66" i="42"/>
  <c r="AH21" i="42"/>
  <c r="AI21" i="42"/>
  <c r="AH33" i="42"/>
  <c r="AI33" i="42"/>
  <c r="U39" i="42"/>
  <c r="J15" i="43"/>
  <c r="AH53" i="42"/>
  <c r="AI53" i="42"/>
  <c r="AH69" i="42"/>
  <c r="AH22" i="42"/>
  <c r="AI22" i="42"/>
  <c r="AG31" i="42"/>
  <c r="V13" i="43"/>
  <c r="AG39" i="42"/>
  <c r="V15" i="43"/>
  <c r="AG51" i="42"/>
  <c r="V18" i="43"/>
  <c r="AH73" i="42"/>
  <c r="AI14" i="42"/>
  <c r="AG27" i="42"/>
  <c r="V12" i="43"/>
  <c r="U43" i="42"/>
  <c r="J16" i="43"/>
  <c r="AH49" i="42"/>
  <c r="AH51" i="42"/>
  <c r="W18" i="43"/>
  <c r="AG55" i="42"/>
  <c r="V19" i="43"/>
  <c r="Y59" i="42"/>
  <c r="N20" i="43"/>
  <c r="U63" i="42"/>
  <c r="J21" i="43"/>
  <c r="AH34" i="42"/>
  <c r="AI34" i="42"/>
  <c r="AH38" i="42"/>
  <c r="AG47" i="42"/>
  <c r="V17" i="43"/>
  <c r="Y63" i="42"/>
  <c r="N21" i="43"/>
  <c r="AH67" i="42"/>
  <c r="W22" i="43"/>
  <c r="U11" i="42"/>
  <c r="AH17" i="42"/>
  <c r="AI17" i="42"/>
  <c r="Y23" i="42"/>
  <c r="N11" i="43"/>
  <c r="AH26" i="42"/>
  <c r="AI26" i="42"/>
  <c r="AG15" i="42"/>
  <c r="V9" i="43"/>
  <c r="AH18" i="42"/>
  <c r="AI18" i="42"/>
  <c r="AG43" i="42"/>
  <c r="V16" i="43"/>
  <c r="AH58" i="42"/>
  <c r="AI58" i="42"/>
  <c r="AG63" i="42"/>
  <c r="V21" i="43"/>
  <c r="Y71" i="42"/>
  <c r="N23" i="43"/>
  <c r="AI66" i="40"/>
  <c r="AH10" i="40"/>
  <c r="AI10" i="40"/>
  <c r="O76" i="40"/>
  <c r="AA76" i="40"/>
  <c r="Y19" i="40"/>
  <c r="AC27" i="40"/>
  <c r="R12" i="41"/>
  <c r="AG39" i="40"/>
  <c r="V15" i="41"/>
  <c r="AH74" i="40"/>
  <c r="AI74" i="40"/>
  <c r="R76" i="40"/>
  <c r="AB76" i="40"/>
  <c r="U15" i="40"/>
  <c r="J9" i="41"/>
  <c r="AH22" i="40"/>
  <c r="AI22" i="40"/>
  <c r="AG27" i="40"/>
  <c r="V12" i="41"/>
  <c r="AC31" i="40"/>
  <c r="R13" i="41"/>
  <c r="U43" i="40"/>
  <c r="J16" i="41"/>
  <c r="AG47" i="40"/>
  <c r="V17" i="41"/>
  <c r="AC59" i="40"/>
  <c r="R20" i="41"/>
  <c r="AC71" i="40"/>
  <c r="R23" i="41"/>
  <c r="S76" i="40"/>
  <c r="AD76" i="40"/>
  <c r="AG19" i="40"/>
  <c r="AH26" i="40"/>
  <c r="Y35" i="40"/>
  <c r="N14" i="41"/>
  <c r="Y43" i="40"/>
  <c r="N16" i="41"/>
  <c r="U47" i="40"/>
  <c r="J17" i="41"/>
  <c r="T76" i="40"/>
  <c r="AE76" i="40"/>
  <c r="AH17" i="40"/>
  <c r="AH19" i="40"/>
  <c r="W10" i="41"/>
  <c r="AH21" i="40"/>
  <c r="AH23" i="40"/>
  <c r="W11" i="41"/>
  <c r="U23" i="40"/>
  <c r="J11" i="41"/>
  <c r="AH30" i="40"/>
  <c r="AI30" i="40"/>
  <c r="AC43" i="40"/>
  <c r="R16" i="41"/>
  <c r="U59" i="40"/>
  <c r="J20" i="41"/>
  <c r="AH69" i="40"/>
  <c r="AG67" i="40"/>
  <c r="V22" i="41"/>
  <c r="V76" i="40"/>
  <c r="AF76" i="40"/>
  <c r="AG35" i="40"/>
  <c r="V14" i="41"/>
  <c r="U51" i="40"/>
  <c r="J18" i="41"/>
  <c r="U55" i="40"/>
  <c r="J19" i="41"/>
  <c r="AH67" i="40"/>
  <c r="W22" i="41"/>
  <c r="K76" i="40"/>
  <c r="W76" i="40"/>
  <c r="AH13" i="40"/>
  <c r="AH35" i="40"/>
  <c r="W14" i="41"/>
  <c r="AH37" i="40"/>
  <c r="AH39" i="40"/>
  <c r="W15" i="41"/>
  <c r="AH42" i="40"/>
  <c r="M76" i="40"/>
  <c r="X76" i="40"/>
  <c r="U39" i="40"/>
  <c r="J15" i="41"/>
  <c r="AH46" i="40"/>
  <c r="AC51" i="40"/>
  <c r="R18" i="41"/>
  <c r="AH70" i="40"/>
  <c r="AI70" i="40"/>
  <c r="AC11" i="38"/>
  <c r="Y15" i="38"/>
  <c r="N9" i="39"/>
  <c r="AH26" i="38"/>
  <c r="AI26" i="38"/>
  <c r="AG31" i="38"/>
  <c r="V13" i="39"/>
  <c r="AH34" i="38"/>
  <c r="AI34" i="38"/>
  <c r="U39" i="38"/>
  <c r="J15" i="39"/>
  <c r="AC43" i="38"/>
  <c r="R16" i="39"/>
  <c r="U47" i="38"/>
  <c r="J17" i="39"/>
  <c r="Y55" i="38"/>
  <c r="N19" i="39"/>
  <c r="AG59" i="38"/>
  <c r="V20" i="39"/>
  <c r="AG11" i="38"/>
  <c r="AC15" i="38"/>
  <c r="R9" i="39"/>
  <c r="AH17" i="38"/>
  <c r="AI17" i="38"/>
  <c r="U35" i="38"/>
  <c r="J14" i="39"/>
  <c r="AG43" i="38"/>
  <c r="V16" i="39"/>
  <c r="AC47" i="38"/>
  <c r="R17" i="39"/>
  <c r="U59" i="38"/>
  <c r="J20" i="39"/>
  <c r="Y31" i="38"/>
  <c r="N13" i="39"/>
  <c r="AC71" i="38"/>
  <c r="R23" i="39"/>
  <c r="AC19" i="38"/>
  <c r="R10" i="39"/>
  <c r="AG39" i="38"/>
  <c r="V15" i="39"/>
  <c r="AH54" i="38"/>
  <c r="AI54" i="38"/>
  <c r="AC59" i="38"/>
  <c r="R20" i="39"/>
  <c r="AG67" i="38"/>
  <c r="V22" i="39"/>
  <c r="AG35" i="38"/>
  <c r="V14" i="39"/>
  <c r="Y51" i="38"/>
  <c r="N18" i="39"/>
  <c r="AH76" i="38"/>
  <c r="AI76" i="38"/>
  <c r="AH69" i="38"/>
  <c r="AH29" i="38"/>
  <c r="AH33" i="38"/>
  <c r="AH58" i="38"/>
  <c r="AI58" i="38"/>
  <c r="AC63" i="38"/>
  <c r="R21" i="39"/>
  <c r="AI66" i="38"/>
  <c r="U11" i="38"/>
  <c r="AH18" i="38"/>
  <c r="U23" i="38"/>
  <c r="J11" i="39"/>
  <c r="AC27" i="38"/>
  <c r="R12" i="39"/>
  <c r="U31" i="38"/>
  <c r="J13" i="39"/>
  <c r="AC39" i="38"/>
  <c r="R15" i="39"/>
  <c r="U43" i="38"/>
  <c r="J16" i="39"/>
  <c r="AG51" i="38"/>
  <c r="V18" i="39"/>
  <c r="W80" i="36"/>
  <c r="AH13" i="36"/>
  <c r="R80" i="36"/>
  <c r="U59" i="36"/>
  <c r="J20" i="37"/>
  <c r="Y63" i="36"/>
  <c r="N21" i="37"/>
  <c r="AH9" i="36"/>
  <c r="AI9" i="36"/>
  <c r="M80" i="36"/>
  <c r="AH25" i="36"/>
  <c r="AI25" i="36"/>
  <c r="AH33" i="36"/>
  <c r="AH35" i="36"/>
  <c r="W14" i="37"/>
  <c r="AH41" i="36"/>
  <c r="AI41" i="36"/>
  <c r="AH49" i="36"/>
  <c r="AI49" i="36"/>
  <c r="N80" i="36"/>
  <c r="AH73" i="36"/>
  <c r="O80" i="36"/>
  <c r="AA80" i="36"/>
  <c r="AG15" i="36"/>
  <c r="AC19" i="36"/>
  <c r="R10" i="37"/>
  <c r="AG31" i="36"/>
  <c r="V13" i="37"/>
  <c r="AC35" i="36"/>
  <c r="R14" i="37"/>
  <c r="AH42" i="36"/>
  <c r="AI42" i="36"/>
  <c r="AG47" i="36"/>
  <c r="V17" i="37"/>
  <c r="AC51" i="36"/>
  <c r="R18" i="37"/>
  <c r="Y55" i="36"/>
  <c r="N19" i="37"/>
  <c r="AG59" i="36"/>
  <c r="V20" i="37"/>
  <c r="U63" i="36"/>
  <c r="J21" i="37"/>
  <c r="AG71" i="36"/>
  <c r="V23" i="37"/>
  <c r="AG67" i="36"/>
  <c r="V22" i="37"/>
  <c r="AB80" i="36"/>
  <c r="AC23" i="36"/>
  <c r="U31" i="36"/>
  <c r="J13" i="37"/>
  <c r="U11" i="36"/>
  <c r="J8" i="37"/>
  <c r="S80" i="36"/>
  <c r="AD80" i="36"/>
  <c r="AG39" i="36"/>
  <c r="V15" i="37"/>
  <c r="AG55" i="36"/>
  <c r="V19" i="37"/>
  <c r="U55" i="36"/>
  <c r="J19" i="37"/>
  <c r="AH58" i="36"/>
  <c r="AI58" i="36"/>
  <c r="AC63" i="36"/>
  <c r="R21" i="37"/>
  <c r="Y11" i="36"/>
  <c r="N8" i="37"/>
  <c r="T80" i="36"/>
  <c r="AE80" i="36"/>
  <c r="AC15" i="36"/>
  <c r="R9" i="37"/>
  <c r="AC31" i="36"/>
  <c r="R13" i="37"/>
  <c r="Y43" i="36"/>
  <c r="AC47" i="36"/>
  <c r="R17" i="37"/>
  <c r="AH69" i="36"/>
  <c r="AI69" i="36"/>
  <c r="AI65" i="34"/>
  <c r="Y15" i="34"/>
  <c r="U15" i="34"/>
  <c r="AH22" i="34"/>
  <c r="AI22" i="34"/>
  <c r="AC27" i="34"/>
  <c r="Y31" i="34"/>
  <c r="U31" i="34"/>
  <c r="AH38" i="34"/>
  <c r="AI38" i="34"/>
  <c r="AC43" i="34"/>
  <c r="Y47" i="34"/>
  <c r="AG55" i="34"/>
  <c r="AG11" i="34"/>
  <c r="AG27" i="34"/>
  <c r="AG43" i="34"/>
  <c r="AC59" i="34"/>
  <c r="AG63" i="34"/>
  <c r="AH70" i="34"/>
  <c r="AH71" i="34"/>
  <c r="U51" i="34"/>
  <c r="Y19" i="34"/>
  <c r="AG23" i="34"/>
  <c r="Y35" i="34"/>
  <c r="AG39" i="34"/>
  <c r="Y51" i="34"/>
  <c r="AC63" i="34"/>
  <c r="AG67" i="34"/>
  <c r="AH58" i="34"/>
  <c r="AI58" i="34"/>
  <c r="AH74" i="34"/>
  <c r="AI66" i="34"/>
  <c r="U11" i="34"/>
  <c r="AC23" i="34"/>
  <c r="U27" i="34"/>
  <c r="AC39" i="34"/>
  <c r="U43" i="34"/>
  <c r="Y55" i="34"/>
  <c r="AG59" i="34"/>
  <c r="AH62" i="34"/>
  <c r="AC13" i="32"/>
  <c r="AG32" i="32"/>
  <c r="V10" i="33"/>
  <c r="AC80" i="32"/>
  <c r="R12" i="33"/>
  <c r="AG110" i="32"/>
  <c r="V14" i="33"/>
  <c r="AC143" i="32"/>
  <c r="R16" i="33"/>
  <c r="AG160" i="32"/>
  <c r="V18" i="33"/>
  <c r="U167" i="32"/>
  <c r="J19" i="33"/>
  <c r="AH179" i="32"/>
  <c r="U222" i="32"/>
  <c r="J23" i="33"/>
  <c r="U32" i="32"/>
  <c r="J10" i="33"/>
  <c r="AC41" i="32"/>
  <c r="R11" i="33"/>
  <c r="AC133" i="32"/>
  <c r="R15" i="33"/>
  <c r="AG177" i="32"/>
  <c r="V20" i="33"/>
  <c r="AH43" i="32"/>
  <c r="AI43" i="32"/>
  <c r="AG133" i="32"/>
  <c r="V15" i="33"/>
  <c r="AH182" i="32"/>
  <c r="AI182" i="32"/>
  <c r="AG222" i="32"/>
  <c r="V23" i="33"/>
  <c r="AH9" i="32"/>
  <c r="AI9" i="32"/>
  <c r="U25" i="32"/>
  <c r="J9" i="33"/>
  <c r="AH34" i="32"/>
  <c r="AI34" i="32"/>
  <c r="Y80" i="32"/>
  <c r="N12" i="33"/>
  <c r="U94" i="32"/>
  <c r="J13" i="33"/>
  <c r="AH112" i="32"/>
  <c r="AI112" i="32"/>
  <c r="AH135" i="32"/>
  <c r="AI135" i="32"/>
  <c r="U154" i="32"/>
  <c r="J17" i="33"/>
  <c r="AG192" i="32"/>
  <c r="V22" i="33"/>
  <c r="AG183" i="32"/>
  <c r="V21" i="33"/>
  <c r="AH40" i="32"/>
  <c r="AI40" i="32"/>
  <c r="AH96" i="32"/>
  <c r="AH132" i="32"/>
  <c r="AI132" i="32"/>
  <c r="AH166" i="32"/>
  <c r="AI166" i="32"/>
  <c r="AH156" i="32"/>
  <c r="AI156" i="32"/>
  <c r="U13" i="32"/>
  <c r="AG25" i="32"/>
  <c r="AH27" i="32"/>
  <c r="AI27" i="32"/>
  <c r="U80" i="32"/>
  <c r="J12" i="33"/>
  <c r="AG94" i="32"/>
  <c r="V13" i="33"/>
  <c r="Y110" i="32"/>
  <c r="N14" i="33"/>
  <c r="U143" i="32"/>
  <c r="J16" i="33"/>
  <c r="AG154" i="32"/>
  <c r="V17" i="33"/>
  <c r="Y160" i="32"/>
  <c r="N18" i="33"/>
  <c r="AH176" i="32"/>
  <c r="AI176" i="32"/>
  <c r="AC183" i="32"/>
  <c r="R21" i="33"/>
  <c r="AI66" i="30"/>
  <c r="AI65" i="30"/>
  <c r="AH67" i="30"/>
  <c r="W22" i="31"/>
  <c r="AH21" i="30"/>
  <c r="AI21" i="30"/>
  <c r="AH38" i="30"/>
  <c r="AI38" i="30"/>
  <c r="AH33" i="30"/>
  <c r="AH42" i="30"/>
  <c r="U51" i="30"/>
  <c r="J18" i="31"/>
  <c r="Y51" i="30"/>
  <c r="N18" i="31"/>
  <c r="AH73" i="30"/>
  <c r="AH77" i="30"/>
  <c r="AG11" i="30"/>
  <c r="V8" i="31"/>
  <c r="AC15" i="30"/>
  <c r="R9" i="31"/>
  <c r="AH22" i="30"/>
  <c r="AI22" i="30"/>
  <c r="Y27" i="30"/>
  <c r="N12" i="31"/>
  <c r="U31" i="30"/>
  <c r="J13" i="31"/>
  <c r="AH37" i="30"/>
  <c r="AI37" i="30"/>
  <c r="Y67" i="30"/>
  <c r="N22" i="31"/>
  <c r="AH10" i="30"/>
  <c r="AI10" i="30"/>
  <c r="Y19" i="30"/>
  <c r="N10" i="31"/>
  <c r="AC27" i="30"/>
  <c r="R12" i="31"/>
  <c r="AG39" i="30"/>
  <c r="V15" i="31"/>
  <c r="AC71" i="30"/>
  <c r="AH14" i="30"/>
  <c r="AI14" i="30"/>
  <c r="AC19" i="30"/>
  <c r="R10" i="31"/>
  <c r="AG27" i="30"/>
  <c r="V12" i="31"/>
  <c r="AC31" i="30"/>
  <c r="R13" i="31"/>
  <c r="U35" i="30"/>
  <c r="J14" i="31"/>
  <c r="U43" i="30"/>
  <c r="J16" i="31"/>
  <c r="AH49" i="30"/>
  <c r="AG59" i="30"/>
  <c r="V20" i="31"/>
  <c r="AG71" i="30"/>
  <c r="AH26" i="30"/>
  <c r="AI26" i="30"/>
  <c r="Y43" i="30"/>
  <c r="N16" i="31"/>
  <c r="AG47" i="30"/>
  <c r="V17" i="31"/>
  <c r="U59" i="30"/>
  <c r="J20" i="31"/>
  <c r="AH69" i="30"/>
  <c r="J89" i="28"/>
  <c r="AH35" i="28"/>
  <c r="AI33" i="28"/>
  <c r="AH51" i="28"/>
  <c r="AI49" i="28"/>
  <c r="AH67" i="28"/>
  <c r="W22" i="29"/>
  <c r="AI65" i="28"/>
  <c r="AG11" i="28"/>
  <c r="AG89" i="28"/>
  <c r="AC15" i="28"/>
  <c r="R9" i="29"/>
  <c r="U23" i="28"/>
  <c r="J11" i="29"/>
  <c r="Y35" i="28"/>
  <c r="N14" i="29"/>
  <c r="U39" i="28"/>
  <c r="J15" i="29"/>
  <c r="AC47" i="28"/>
  <c r="R17" i="29"/>
  <c r="Y63" i="28"/>
  <c r="N21" i="29"/>
  <c r="U71" i="28"/>
  <c r="J23" i="29"/>
  <c r="AG15" i="28"/>
  <c r="V9" i="29"/>
  <c r="U19" i="28"/>
  <c r="J10" i="29"/>
  <c r="U35" i="28"/>
  <c r="J14" i="29"/>
  <c r="AH54" i="28"/>
  <c r="AC39" i="28"/>
  <c r="R15" i="29"/>
  <c r="U51" i="28"/>
  <c r="J18" i="29"/>
  <c r="Y55" i="28"/>
  <c r="N19" i="29"/>
  <c r="AH10" i="28"/>
  <c r="AI10" i="28"/>
  <c r="AH26" i="28"/>
  <c r="AI26" i="28"/>
  <c r="AH42" i="28"/>
  <c r="AI42" i="28"/>
  <c r="AG71" i="28"/>
  <c r="V23" i="29"/>
  <c r="AG19" i="28"/>
  <c r="V10" i="29"/>
  <c r="AG35" i="28"/>
  <c r="V14" i="29"/>
  <c r="AG51" i="28"/>
  <c r="V18" i="29"/>
  <c r="AG55" i="28"/>
  <c r="V19" i="29"/>
  <c r="Y67" i="28"/>
  <c r="N22" i="29"/>
  <c r="AH17" i="28"/>
  <c r="AH21" i="28"/>
  <c r="AI21" i="28"/>
  <c r="AH37" i="28"/>
  <c r="AI37" i="28"/>
  <c r="U43" i="28"/>
  <c r="J16" i="29"/>
  <c r="AH70" i="28"/>
  <c r="AI70" i="28"/>
  <c r="Y11" i="28"/>
  <c r="Y89" i="28"/>
  <c r="U15" i="28"/>
  <c r="J9" i="29"/>
  <c r="Y27" i="28"/>
  <c r="N12" i="29"/>
  <c r="U31" i="28"/>
  <c r="J13" i="29"/>
  <c r="AI66" i="10"/>
  <c r="AI65" i="10"/>
  <c r="AH67" i="10"/>
  <c r="W22" i="11"/>
  <c r="AG15" i="10"/>
  <c r="V9" i="11"/>
  <c r="AC19" i="10"/>
  <c r="R10" i="11"/>
  <c r="Y23" i="10"/>
  <c r="N11" i="11"/>
  <c r="AH30" i="10"/>
  <c r="AI30" i="10"/>
  <c r="AC39" i="10"/>
  <c r="R15" i="11"/>
  <c r="AH41" i="10"/>
  <c r="AH43" i="10"/>
  <c r="W16" i="11"/>
  <c r="U43" i="10"/>
  <c r="J16" i="11"/>
  <c r="AH53" i="10"/>
  <c r="AI53" i="10"/>
  <c r="AH57" i="10"/>
  <c r="AI57" i="10"/>
  <c r="AH9" i="10"/>
  <c r="AI9" i="10"/>
  <c r="AH10" i="10"/>
  <c r="AI10" i="10"/>
  <c r="AH14" i="10"/>
  <c r="AH25" i="10"/>
  <c r="U27" i="10"/>
  <c r="J12" i="11"/>
  <c r="AH34" i="10"/>
  <c r="AI34" i="10"/>
  <c r="AH37" i="10"/>
  <c r="AI37" i="10"/>
  <c r="AH54" i="10"/>
  <c r="AI54" i="10"/>
  <c r="AH73" i="10"/>
  <c r="AH75" i="10"/>
  <c r="U11" i="10"/>
  <c r="J8" i="11"/>
  <c r="AH18" i="10"/>
  <c r="AG23" i="10"/>
  <c r="V11" i="11"/>
  <c r="AH50" i="10"/>
  <c r="AH70" i="10"/>
  <c r="AI70" i="10"/>
  <c r="AH74" i="10"/>
  <c r="AG43" i="10"/>
  <c r="V16" i="11"/>
  <c r="U47" i="10"/>
  <c r="J17" i="11"/>
  <c r="AG51" i="10"/>
  <c r="V18" i="11"/>
  <c r="AG59" i="10"/>
  <c r="V20" i="11"/>
  <c r="Y63" i="10"/>
  <c r="N21" i="11"/>
  <c r="U71" i="10"/>
  <c r="Y67" i="10"/>
  <c r="N22" i="11"/>
  <c r="AH42" i="10"/>
  <c r="AI42" i="10"/>
  <c r="O11" i="11"/>
  <c r="U15" i="10"/>
  <c r="J9" i="11"/>
  <c r="AG19" i="10"/>
  <c r="V10" i="11"/>
  <c r="AH26" i="10"/>
  <c r="Y31" i="10"/>
  <c r="N13" i="11"/>
  <c r="U35" i="10"/>
  <c r="J14" i="11"/>
  <c r="AC47" i="10"/>
  <c r="R17" i="11"/>
  <c r="Y51" i="10"/>
  <c r="N18" i="11"/>
  <c r="AH69" i="10"/>
  <c r="AH71" i="10"/>
  <c r="P11" i="11"/>
  <c r="AG71" i="10"/>
  <c r="I8" i="11"/>
  <c r="Q8" i="11"/>
  <c r="AH65" i="3"/>
  <c r="AI65" i="3"/>
  <c r="AH26" i="8"/>
  <c r="AI26" i="8"/>
  <c r="AG203" i="8"/>
  <c r="V15" i="9"/>
  <c r="AG316" i="8"/>
  <c r="V20" i="9"/>
  <c r="AG323" i="8"/>
  <c r="V21" i="9"/>
  <c r="AC349" i="8"/>
  <c r="U323" i="8"/>
  <c r="J21" i="9"/>
  <c r="AH169" i="8"/>
  <c r="AI169" i="8"/>
  <c r="AG404" i="8"/>
  <c r="V23" i="9"/>
  <c r="U27" i="8"/>
  <c r="J9" i="9"/>
  <c r="AH166" i="8"/>
  <c r="AI166" i="8"/>
  <c r="AH407" i="8"/>
  <c r="AI407" i="8"/>
  <c r="AG349" i="8"/>
  <c r="Y27" i="8"/>
  <c r="N9" i="9"/>
  <c r="U134" i="8"/>
  <c r="J13" i="9"/>
  <c r="AG239" i="8"/>
  <c r="V16" i="9"/>
  <c r="Y404" i="8"/>
  <c r="N23" i="9"/>
  <c r="AG40" i="8"/>
  <c r="V10" i="9"/>
  <c r="AH57" i="8"/>
  <c r="AI57" i="8"/>
  <c r="Y134" i="8"/>
  <c r="N13" i="9"/>
  <c r="AH241" i="8"/>
  <c r="U273" i="8"/>
  <c r="J17" i="9"/>
  <c r="Y316" i="8"/>
  <c r="N20" i="9"/>
  <c r="AG27" i="8"/>
  <c r="V9" i="9"/>
  <c r="AG58" i="8"/>
  <c r="V11" i="9"/>
  <c r="AG167" i="8"/>
  <c r="V14" i="9"/>
  <c r="AH202" i="8"/>
  <c r="AI202" i="8"/>
  <c r="AH66" i="3"/>
  <c r="U67" i="3"/>
  <c r="J22" i="4"/>
  <c r="AG67" i="3"/>
  <c r="V22" i="4"/>
  <c r="AI38" i="42"/>
  <c r="AI77" i="42"/>
  <c r="AI30" i="42"/>
  <c r="AI50" i="42"/>
  <c r="AI69" i="42"/>
  <c r="AH71" i="42"/>
  <c r="W23" i="43"/>
  <c r="AI10" i="42"/>
  <c r="AI49" i="42"/>
  <c r="AH61" i="42"/>
  <c r="AI62" i="42"/>
  <c r="AH29" i="42"/>
  <c r="AH45" i="42"/>
  <c r="AH57" i="42"/>
  <c r="V24" i="43"/>
  <c r="AH9" i="42"/>
  <c r="AH25" i="42"/>
  <c r="AH41" i="42"/>
  <c r="AH54" i="42"/>
  <c r="AH39" i="42"/>
  <c r="W15" i="43"/>
  <c r="AG71" i="42"/>
  <c r="V23" i="43"/>
  <c r="AG35" i="42"/>
  <c r="V14" i="43"/>
  <c r="AI46" i="40"/>
  <c r="AI13" i="40"/>
  <c r="AI58" i="40"/>
  <c r="AI51" i="40"/>
  <c r="X18" i="41"/>
  <c r="AI42" i="40"/>
  <c r="AI26" i="40"/>
  <c r="AI19" i="40"/>
  <c r="X10" i="41"/>
  <c r="AI21" i="40"/>
  <c r="AH14" i="40"/>
  <c r="AH15" i="40"/>
  <c r="W9" i="41"/>
  <c r="AI17" i="40"/>
  <c r="AI33" i="40"/>
  <c r="AI49" i="40"/>
  <c r="AH61" i="40"/>
  <c r="AI62" i="40"/>
  <c r="AH29" i="40"/>
  <c r="AH45" i="40"/>
  <c r="AH57" i="40"/>
  <c r="AH9" i="40"/>
  <c r="AH25" i="40"/>
  <c r="AH41" i="40"/>
  <c r="AH54" i="40"/>
  <c r="AH55" i="40"/>
  <c r="W19" i="41"/>
  <c r="AI10" i="38"/>
  <c r="AH13" i="38"/>
  <c r="AI14" i="38"/>
  <c r="U19" i="38"/>
  <c r="J10" i="39"/>
  <c r="AI30" i="38"/>
  <c r="AH57" i="38"/>
  <c r="AH9" i="38"/>
  <c r="AH25" i="38"/>
  <c r="AH41" i="38"/>
  <c r="AH22" i="38"/>
  <c r="AH38" i="38"/>
  <c r="AH53" i="38"/>
  <c r="AH73" i="38"/>
  <c r="AH77" i="38"/>
  <c r="AH21" i="38"/>
  <c r="AH37" i="38"/>
  <c r="AI17" i="36"/>
  <c r="AI13" i="36"/>
  <c r="AI70" i="36"/>
  <c r="AI34" i="36"/>
  <c r="AI62" i="36"/>
  <c r="AH14" i="36"/>
  <c r="AH15" i="36"/>
  <c r="W9" i="37"/>
  <c r="AH30" i="36"/>
  <c r="AH46" i="36"/>
  <c r="U51" i="36"/>
  <c r="J18" i="37"/>
  <c r="AH61" i="36"/>
  <c r="AC71" i="36"/>
  <c r="R23" i="37"/>
  <c r="U19" i="36"/>
  <c r="AH29" i="36"/>
  <c r="U35" i="36"/>
  <c r="J14" i="37"/>
  <c r="AH45" i="36"/>
  <c r="AH21" i="36"/>
  <c r="AH37" i="36"/>
  <c r="AI38" i="36"/>
  <c r="AI62" i="34"/>
  <c r="AI9" i="34"/>
  <c r="AH11" i="34"/>
  <c r="AH15" i="34"/>
  <c r="AI13" i="34"/>
  <c r="AI25" i="34"/>
  <c r="AH27" i="34"/>
  <c r="AH31" i="34"/>
  <c r="AI29" i="34"/>
  <c r="AI41" i="34"/>
  <c r="AH43" i="34"/>
  <c r="AI10" i="34"/>
  <c r="AI17" i="34"/>
  <c r="AI26" i="34"/>
  <c r="AH35" i="34"/>
  <c r="AI33" i="34"/>
  <c r="AI42" i="34"/>
  <c r="AI49" i="34"/>
  <c r="AH51" i="34"/>
  <c r="AI54" i="34"/>
  <c r="AH63" i="34"/>
  <c r="AI74" i="34"/>
  <c r="Y11" i="34"/>
  <c r="AI14" i="34"/>
  <c r="U19" i="34"/>
  <c r="Y27" i="34"/>
  <c r="AI30" i="34"/>
  <c r="U35" i="34"/>
  <c r="Y43" i="34"/>
  <c r="AH45" i="34"/>
  <c r="AI46" i="34"/>
  <c r="AI61" i="34"/>
  <c r="AH57" i="34"/>
  <c r="AH53" i="34"/>
  <c r="AH73" i="34"/>
  <c r="W24" i="35"/>
  <c r="AH21" i="34"/>
  <c r="AH37" i="34"/>
  <c r="Y13" i="32"/>
  <c r="AH15" i="32"/>
  <c r="AH82" i="32"/>
  <c r="U110" i="32"/>
  <c r="J14" i="33"/>
  <c r="Y143" i="32"/>
  <c r="N16" i="33"/>
  <c r="AH145" i="32"/>
  <c r="AH12" i="32"/>
  <c r="AH79" i="32"/>
  <c r="AH142" i="32"/>
  <c r="Y167" i="32"/>
  <c r="N19" i="33"/>
  <c r="AH169" i="32"/>
  <c r="AH162" i="32"/>
  <c r="AH224" i="32"/>
  <c r="Y32" i="32"/>
  <c r="N10" i="33"/>
  <c r="AI46" i="30"/>
  <c r="AI76" i="30"/>
  <c r="AI30" i="30"/>
  <c r="AI42" i="30"/>
  <c r="AI58" i="30"/>
  <c r="W24" i="31"/>
  <c r="AI17" i="30"/>
  <c r="AH61" i="30"/>
  <c r="AH13" i="30"/>
  <c r="AH29" i="30"/>
  <c r="AH45" i="30"/>
  <c r="AG55" i="30"/>
  <c r="V19" i="31"/>
  <c r="AH57" i="30"/>
  <c r="V24" i="31"/>
  <c r="AH9" i="30"/>
  <c r="Y23" i="30"/>
  <c r="N11" i="31"/>
  <c r="AH25" i="30"/>
  <c r="AH41" i="30"/>
  <c r="AH54" i="30"/>
  <c r="AI18" i="28"/>
  <c r="AI34" i="28"/>
  <c r="AI50" i="28"/>
  <c r="AI87" i="28"/>
  <c r="AI69" i="28"/>
  <c r="AI54" i="28"/>
  <c r="AI58" i="28"/>
  <c r="AH13" i="28"/>
  <c r="AI14" i="28"/>
  <c r="AH29" i="28"/>
  <c r="AH45" i="28"/>
  <c r="AI61" i="28"/>
  <c r="AH9" i="28"/>
  <c r="Y23" i="28"/>
  <c r="N11" i="29"/>
  <c r="AH25" i="28"/>
  <c r="Y39" i="28"/>
  <c r="N15" i="29"/>
  <c r="AH41" i="28"/>
  <c r="AH57" i="28"/>
  <c r="AH22" i="28"/>
  <c r="AH38" i="28"/>
  <c r="AH39" i="28"/>
  <c r="W15" i="29"/>
  <c r="AH53" i="28"/>
  <c r="AH73" i="28"/>
  <c r="AI18" i="10"/>
  <c r="AI50" i="10"/>
  <c r="AI74" i="10"/>
  <c r="AI26" i="10"/>
  <c r="AI46" i="10"/>
  <c r="AI62" i="10"/>
  <c r="AI14" i="10"/>
  <c r="AI25" i="10"/>
  <c r="AH39" i="10"/>
  <c r="W15" i="11"/>
  <c r="AH17" i="10"/>
  <c r="AH33" i="10"/>
  <c r="AH49" i="10"/>
  <c r="AH61" i="10"/>
  <c r="AC71" i="10"/>
  <c r="AC76" i="10"/>
  <c r="AH13" i="10"/>
  <c r="AH29" i="10"/>
  <c r="AH45" i="10"/>
  <c r="AH58" i="10"/>
  <c r="AH21" i="10"/>
  <c r="AG39" i="10"/>
  <c r="AI38" i="10"/>
  <c r="AI22" i="10"/>
  <c r="AI403" i="8"/>
  <c r="R24" i="9"/>
  <c r="AH29" i="8"/>
  <c r="AH136" i="8"/>
  <c r="AH275" i="8"/>
  <c r="AH60" i="8"/>
  <c r="AH98" i="8"/>
  <c r="AL98" i="8"/>
  <c r="Y203" i="8"/>
  <c r="N15" i="9"/>
  <c r="AH299" i="8"/>
  <c r="AH289" i="8"/>
  <c r="AH42" i="8"/>
  <c r="AH351" i="8"/>
  <c r="AH9" i="8"/>
  <c r="AH205" i="8"/>
  <c r="J24" i="9"/>
  <c r="AH55" i="36"/>
  <c r="W19" i="37"/>
  <c r="AH19" i="36"/>
  <c r="W10" i="37"/>
  <c r="AI53" i="36"/>
  <c r="AH43" i="36"/>
  <c r="W16" i="37"/>
  <c r="AH67" i="36"/>
  <c r="W22" i="37"/>
  <c r="AH35" i="30"/>
  <c r="AI73" i="30"/>
  <c r="AH55" i="30"/>
  <c r="W19" i="31"/>
  <c r="AH51" i="30"/>
  <c r="AI51" i="30"/>
  <c r="X18" i="31"/>
  <c r="U89" i="28"/>
  <c r="J8" i="29"/>
  <c r="AH23" i="28"/>
  <c r="W11" i="29"/>
  <c r="AH63" i="28"/>
  <c r="AC89" i="28"/>
  <c r="AI73" i="10"/>
  <c r="AH16" i="8"/>
  <c r="W8" i="9"/>
  <c r="AI406" i="8"/>
  <c r="AI35" i="40"/>
  <c r="X14" i="41"/>
  <c r="AG76" i="40"/>
  <c r="V10" i="41"/>
  <c r="Y76" i="40"/>
  <c r="N10" i="41"/>
  <c r="AC76" i="40"/>
  <c r="AH47" i="38"/>
  <c r="W17" i="39"/>
  <c r="AH31" i="38"/>
  <c r="W13" i="39"/>
  <c r="AI18" i="36"/>
  <c r="AI33" i="36"/>
  <c r="AH51" i="36"/>
  <c r="W18" i="37"/>
  <c r="AH71" i="36"/>
  <c r="W23" i="37"/>
  <c r="AC76" i="34"/>
  <c r="U76" i="34"/>
  <c r="Y76" i="34"/>
  <c r="AG76" i="34"/>
  <c r="AI19" i="30"/>
  <c r="X10" i="31"/>
  <c r="AH23" i="30"/>
  <c r="W11" i="31"/>
  <c r="AI35" i="30"/>
  <c r="X14" i="31"/>
  <c r="W14" i="31"/>
  <c r="AH39" i="30"/>
  <c r="W15" i="31"/>
  <c r="U78" i="30"/>
  <c r="Y78" i="30"/>
  <c r="AC78" i="30"/>
  <c r="R23" i="31"/>
  <c r="AG78" i="30"/>
  <c r="V23" i="31"/>
  <c r="AH27" i="10"/>
  <c r="W12" i="11"/>
  <c r="U76" i="10"/>
  <c r="AI41" i="10"/>
  <c r="AG76" i="10"/>
  <c r="Y76" i="10"/>
  <c r="AI51" i="42"/>
  <c r="X18" i="43"/>
  <c r="U76" i="40"/>
  <c r="AH75" i="40"/>
  <c r="W24" i="41"/>
  <c r="AI73" i="36"/>
  <c r="AH79" i="36"/>
  <c r="AI73" i="42"/>
  <c r="AH78" i="42"/>
  <c r="W24" i="43"/>
  <c r="R8" i="43"/>
  <c r="AC79" i="42"/>
  <c r="AH55" i="42"/>
  <c r="W19" i="43"/>
  <c r="Y79" i="42"/>
  <c r="J8" i="43"/>
  <c r="U79" i="42"/>
  <c r="AG79" i="42"/>
  <c r="J8" i="39"/>
  <c r="U78" i="38"/>
  <c r="Y78" i="38"/>
  <c r="AH19" i="38"/>
  <c r="W10" i="39"/>
  <c r="AG78" i="38"/>
  <c r="V8" i="39"/>
  <c r="AI29" i="38"/>
  <c r="AH63" i="38"/>
  <c r="R8" i="39"/>
  <c r="AC78" i="38"/>
  <c r="AH67" i="38"/>
  <c r="W22" i="39"/>
  <c r="AH51" i="38"/>
  <c r="Y80" i="36"/>
  <c r="N16" i="37"/>
  <c r="AC80" i="36"/>
  <c r="R11" i="37"/>
  <c r="AG80" i="36"/>
  <c r="V9" i="37"/>
  <c r="U80" i="36"/>
  <c r="J10" i="37"/>
  <c r="AH192" i="32"/>
  <c r="W22" i="33"/>
  <c r="AH13" i="32"/>
  <c r="W8" i="33"/>
  <c r="AH183" i="32"/>
  <c r="W21" i="33"/>
  <c r="AH110" i="32"/>
  <c r="W14" i="33"/>
  <c r="AH228" i="32"/>
  <c r="W24" i="33"/>
  <c r="AI179" i="32"/>
  <c r="AH133" i="32"/>
  <c r="W15" i="33"/>
  <c r="AH222" i="32"/>
  <c r="W23" i="33"/>
  <c r="J8" i="33"/>
  <c r="U229" i="32"/>
  <c r="AH32" i="32"/>
  <c r="W10" i="33"/>
  <c r="AH160" i="32"/>
  <c r="W18" i="33"/>
  <c r="R8" i="33"/>
  <c r="AC229" i="32"/>
  <c r="V9" i="33"/>
  <c r="AG229" i="32"/>
  <c r="N8" i="33"/>
  <c r="Y229" i="32"/>
  <c r="AH41" i="32"/>
  <c r="W11" i="33"/>
  <c r="AI35" i="28"/>
  <c r="X14" i="29"/>
  <c r="W14" i="29"/>
  <c r="R8" i="29"/>
  <c r="V8" i="29"/>
  <c r="N8" i="29"/>
  <c r="AI51" i="28"/>
  <c r="X18" i="29"/>
  <c r="W18" i="29"/>
  <c r="AH323" i="8"/>
  <c r="W21" i="9"/>
  <c r="AH316" i="8"/>
  <c r="AI316" i="8"/>
  <c r="X20" i="9"/>
  <c r="AH273" i="8"/>
  <c r="W17" i="9"/>
  <c r="AH134" i="8"/>
  <c r="W13" i="9"/>
  <c r="AH203" i="8"/>
  <c r="W15" i="9"/>
  <c r="AI241" i="8"/>
  <c r="AH27" i="8"/>
  <c r="W9" i="9"/>
  <c r="AI315" i="8"/>
  <c r="V8" i="9"/>
  <c r="R8" i="9"/>
  <c r="AH349" i="8"/>
  <c r="AI349" i="8"/>
  <c r="Y414" i="8"/>
  <c r="W24" i="9"/>
  <c r="AH35" i="42"/>
  <c r="W14" i="43"/>
  <c r="AH23" i="42"/>
  <c r="AH19" i="42"/>
  <c r="W10" i="43"/>
  <c r="AI67" i="42"/>
  <c r="X22" i="43"/>
  <c r="AI37" i="40"/>
  <c r="AI67" i="40"/>
  <c r="X22" i="41"/>
  <c r="AH71" i="40"/>
  <c r="AI69" i="40"/>
  <c r="AI18" i="38"/>
  <c r="AH71" i="38"/>
  <c r="W23" i="39"/>
  <c r="AI69" i="38"/>
  <c r="AH35" i="38"/>
  <c r="AI33" i="38"/>
  <c r="AH27" i="36"/>
  <c r="W12" i="37"/>
  <c r="AH11" i="36"/>
  <c r="W8" i="37"/>
  <c r="AH59" i="36"/>
  <c r="W20" i="37"/>
  <c r="AI67" i="36"/>
  <c r="X22" i="37"/>
  <c r="AI70" i="34"/>
  <c r="AI67" i="34"/>
  <c r="AH143" i="32"/>
  <c r="AI96" i="32"/>
  <c r="AH71" i="30"/>
  <c r="AI69" i="30"/>
  <c r="AI67" i="30"/>
  <c r="X22" i="31"/>
  <c r="AI49" i="30"/>
  <c r="AI33" i="30"/>
  <c r="AH71" i="28"/>
  <c r="W23" i="29"/>
  <c r="AI67" i="28"/>
  <c r="X22" i="29"/>
  <c r="AH19" i="28"/>
  <c r="AI17" i="28"/>
  <c r="AH55" i="10"/>
  <c r="W19" i="11"/>
  <c r="V15" i="11"/>
  <c r="AH11" i="10"/>
  <c r="W8" i="11"/>
  <c r="AI69" i="10"/>
  <c r="AI67" i="10"/>
  <c r="X22" i="11"/>
  <c r="AH67" i="3"/>
  <c r="W22" i="4"/>
  <c r="AI67" i="3"/>
  <c r="X22" i="4"/>
  <c r="AI66" i="3"/>
  <c r="AI55" i="42"/>
  <c r="X19" i="43"/>
  <c r="AI57" i="42"/>
  <c r="AH59" i="42"/>
  <c r="W20" i="43"/>
  <c r="AH63" i="42"/>
  <c r="W21" i="43"/>
  <c r="AI61" i="42"/>
  <c r="AI39" i="42"/>
  <c r="X15" i="43"/>
  <c r="AI45" i="42"/>
  <c r="AH47" i="42"/>
  <c r="W17" i="43"/>
  <c r="AI54" i="42"/>
  <c r="AI35" i="42"/>
  <c r="X14" i="43"/>
  <c r="AI41" i="42"/>
  <c r="AH43" i="42"/>
  <c r="W16" i="43"/>
  <c r="AI29" i="42"/>
  <c r="AH31" i="42"/>
  <c r="W13" i="43"/>
  <c r="AI25" i="42"/>
  <c r="AH27" i="42"/>
  <c r="W12" i="43"/>
  <c r="AI19" i="42"/>
  <c r="X10" i="43"/>
  <c r="AI9" i="42"/>
  <c r="AH11" i="42"/>
  <c r="AI13" i="42"/>
  <c r="AI71" i="42"/>
  <c r="X23" i="43"/>
  <c r="AI9" i="40"/>
  <c r="AH11" i="40"/>
  <c r="W8" i="41"/>
  <c r="AI39" i="40"/>
  <c r="X15" i="41"/>
  <c r="AI41" i="40"/>
  <c r="AH43" i="40"/>
  <c r="W16" i="41"/>
  <c r="AI57" i="40"/>
  <c r="AH59" i="40"/>
  <c r="W20" i="41"/>
  <c r="AH63" i="40"/>
  <c r="W21" i="41"/>
  <c r="AI61" i="40"/>
  <c r="AI25" i="40"/>
  <c r="AH27" i="40"/>
  <c r="W12" i="41"/>
  <c r="AI15" i="40"/>
  <c r="X9" i="41"/>
  <c r="AI75" i="40"/>
  <c r="X24" i="41"/>
  <c r="AI45" i="40"/>
  <c r="AH47" i="40"/>
  <c r="W17" i="41"/>
  <c r="AI23" i="40"/>
  <c r="X11" i="41"/>
  <c r="AI55" i="40"/>
  <c r="X19" i="41"/>
  <c r="AI54" i="40"/>
  <c r="AI29" i="40"/>
  <c r="AH31" i="40"/>
  <c r="W13" i="41"/>
  <c r="AI14" i="40"/>
  <c r="AI53" i="38"/>
  <c r="AH55" i="38"/>
  <c r="W19" i="39"/>
  <c r="AI57" i="38"/>
  <c r="AH59" i="38"/>
  <c r="W20" i="39"/>
  <c r="AI38" i="38"/>
  <c r="AH15" i="38"/>
  <c r="W9" i="39"/>
  <c r="AI13" i="38"/>
  <c r="AI22" i="38"/>
  <c r="AI31" i="38"/>
  <c r="X13" i="39"/>
  <c r="AI73" i="38"/>
  <c r="W24" i="39"/>
  <c r="AI41" i="38"/>
  <c r="AH43" i="38"/>
  <c r="W16" i="39"/>
  <c r="AI37" i="38"/>
  <c r="AH39" i="38"/>
  <c r="W15" i="39"/>
  <c r="AI25" i="38"/>
  <c r="AH27" i="38"/>
  <c r="W12" i="39"/>
  <c r="AI21" i="38"/>
  <c r="AH23" i="38"/>
  <c r="W11" i="39"/>
  <c r="AI9" i="38"/>
  <c r="AH11" i="38"/>
  <c r="AI19" i="38"/>
  <c r="X10" i="39"/>
  <c r="AI29" i="36"/>
  <c r="AH31" i="36"/>
  <c r="W13" i="37"/>
  <c r="AI55" i="36"/>
  <c r="X19" i="37"/>
  <c r="AI21" i="36"/>
  <c r="AH23" i="36"/>
  <c r="W11" i="37"/>
  <c r="AI43" i="36"/>
  <c r="X16" i="37"/>
  <c r="AH63" i="36"/>
  <c r="W21" i="37"/>
  <c r="AI61" i="36"/>
  <c r="AI71" i="36"/>
  <c r="X23" i="37"/>
  <c r="AI59" i="36"/>
  <c r="X20" i="37"/>
  <c r="AI37" i="36"/>
  <c r="AH39" i="36"/>
  <c r="W15" i="37"/>
  <c r="AI30" i="36"/>
  <c r="AI35" i="36"/>
  <c r="X14" i="37"/>
  <c r="AI46" i="36"/>
  <c r="AI15" i="36"/>
  <c r="X9" i="37"/>
  <c r="AI45" i="36"/>
  <c r="AH47" i="36"/>
  <c r="W17" i="37"/>
  <c r="AI14" i="36"/>
  <c r="AI19" i="36"/>
  <c r="X10" i="37"/>
  <c r="AI53" i="34"/>
  <c r="AH55" i="34"/>
  <c r="AI19" i="34"/>
  <c r="AI15" i="34"/>
  <c r="AI57" i="34"/>
  <c r="AH59" i="34"/>
  <c r="AI11" i="34"/>
  <c r="AI35" i="34"/>
  <c r="AI27" i="34"/>
  <c r="AI31" i="34"/>
  <c r="AI71" i="34"/>
  <c r="AI43" i="34"/>
  <c r="AI37" i="34"/>
  <c r="AH39" i="34"/>
  <c r="AH47" i="34"/>
  <c r="AI45" i="34"/>
  <c r="AI51" i="34"/>
  <c r="AI21" i="34"/>
  <c r="AH23" i="34"/>
  <c r="AI73" i="34"/>
  <c r="AH75" i="34"/>
  <c r="AI63" i="34"/>
  <c r="AI142" i="32"/>
  <c r="AH94" i="32"/>
  <c r="W13" i="33"/>
  <c r="AI82" i="32"/>
  <c r="AI224" i="32"/>
  <c r="AI162" i="32"/>
  <c r="AH167" i="32"/>
  <c r="W19" i="33"/>
  <c r="AI12" i="32"/>
  <c r="AI169" i="32"/>
  <c r="AH177" i="32"/>
  <c r="W20" i="33"/>
  <c r="AI79" i="32"/>
  <c r="AH25" i="32"/>
  <c r="W9" i="33"/>
  <c r="AI15" i="32"/>
  <c r="AH80" i="32"/>
  <c r="W12" i="33"/>
  <c r="AH154" i="32"/>
  <c r="W17" i="33"/>
  <c r="AI145" i="32"/>
  <c r="AI55" i="30"/>
  <c r="X19" i="31"/>
  <c r="AI13" i="30"/>
  <c r="AH15" i="30"/>
  <c r="W9" i="31"/>
  <c r="AI29" i="30"/>
  <c r="AH31" i="30"/>
  <c r="W13" i="31"/>
  <c r="AI23" i="30"/>
  <c r="X11" i="31"/>
  <c r="AI57" i="30"/>
  <c r="AH59" i="30"/>
  <c r="W20" i="31"/>
  <c r="AI77" i="30"/>
  <c r="X24" i="31"/>
  <c r="AI9" i="30"/>
  <c r="AH11" i="30"/>
  <c r="W8" i="31"/>
  <c r="AI39" i="30"/>
  <c r="X15" i="31"/>
  <c r="AI54" i="30"/>
  <c r="AH63" i="30"/>
  <c r="W21" i="31"/>
  <c r="AI61" i="30"/>
  <c r="AI41" i="30"/>
  <c r="AH43" i="30"/>
  <c r="W16" i="31"/>
  <c r="AI45" i="30"/>
  <c r="AH47" i="30"/>
  <c r="W17" i="31"/>
  <c r="AI25" i="30"/>
  <c r="AH27" i="30"/>
  <c r="W12" i="31"/>
  <c r="AI39" i="28"/>
  <c r="X15" i="29"/>
  <c r="AH27" i="28"/>
  <c r="W12" i="29"/>
  <c r="AI25" i="28"/>
  <c r="AI73" i="28"/>
  <c r="W24" i="29"/>
  <c r="AI29" i="28"/>
  <c r="AH31" i="28"/>
  <c r="W13" i="29"/>
  <c r="AI71" i="28"/>
  <c r="X23" i="29"/>
  <c r="AI53" i="28"/>
  <c r="AH55" i="28"/>
  <c r="W19" i="29"/>
  <c r="AI13" i="28"/>
  <c r="AH15" i="28"/>
  <c r="W9" i="29"/>
  <c r="AH11" i="28"/>
  <c r="AH89" i="28"/>
  <c r="AI9" i="28"/>
  <c r="AI38" i="28"/>
  <c r="AI23" i="28"/>
  <c r="X11" i="29"/>
  <c r="AI22" i="28"/>
  <c r="AI57" i="28"/>
  <c r="AH59" i="28"/>
  <c r="W20" i="29"/>
  <c r="AI41" i="28"/>
  <c r="AH43" i="28"/>
  <c r="W16" i="29"/>
  <c r="AI45" i="28"/>
  <c r="AH47" i="28"/>
  <c r="W17" i="29"/>
  <c r="AI58" i="10"/>
  <c r="AI75" i="10"/>
  <c r="X23" i="11"/>
  <c r="AI55" i="10"/>
  <c r="X19" i="11"/>
  <c r="AI61" i="10"/>
  <c r="AH63" i="10"/>
  <c r="W21" i="11"/>
  <c r="AI39" i="10"/>
  <c r="X15" i="11"/>
  <c r="AH51" i="10"/>
  <c r="W18" i="11"/>
  <c r="AI49" i="10"/>
  <c r="AI43" i="10"/>
  <c r="X16" i="11"/>
  <c r="AH19" i="10"/>
  <c r="W10" i="11"/>
  <c r="AI17" i="10"/>
  <c r="AI13" i="10"/>
  <c r="AH15" i="10"/>
  <c r="W9" i="11"/>
  <c r="AI21" i="10"/>
  <c r="AH23" i="10"/>
  <c r="W11" i="11"/>
  <c r="AH35" i="10"/>
  <c r="W14" i="11"/>
  <c r="AI33" i="10"/>
  <c r="AI11" i="10"/>
  <c r="X8" i="11"/>
  <c r="AI45" i="10"/>
  <c r="AH47" i="10"/>
  <c r="W17" i="11"/>
  <c r="AI29" i="10"/>
  <c r="AH31" i="10"/>
  <c r="W13" i="11"/>
  <c r="AI27" i="10"/>
  <c r="X12" i="11"/>
  <c r="AH59" i="10"/>
  <c r="W20" i="11"/>
  <c r="AI71" i="10"/>
  <c r="AI60" i="8"/>
  <c r="AH404" i="8"/>
  <c r="W23" i="9"/>
  <c r="AI351" i="8"/>
  <c r="AI9" i="8"/>
  <c r="AI42" i="8"/>
  <c r="AH58" i="8"/>
  <c r="W11" i="9"/>
  <c r="AI275" i="8"/>
  <c r="AH287" i="8"/>
  <c r="W18" i="9"/>
  <c r="AI289" i="8"/>
  <c r="AH300" i="8"/>
  <c r="W19" i="9"/>
  <c r="AI136" i="8"/>
  <c r="AH167" i="8"/>
  <c r="W14" i="9"/>
  <c r="AI29" i="8"/>
  <c r="AH40" i="8"/>
  <c r="W10" i="9"/>
  <c r="AI299" i="8"/>
  <c r="AI408" i="8"/>
  <c r="X24" i="9"/>
  <c r="AI205" i="8"/>
  <c r="AH239" i="8"/>
  <c r="W16" i="9"/>
  <c r="AI47" i="38"/>
  <c r="X17" i="39"/>
  <c r="W9" i="43"/>
  <c r="AH79" i="42"/>
  <c r="AI51" i="36"/>
  <c r="X18" i="37"/>
  <c r="AI11" i="36"/>
  <c r="X8" i="37"/>
  <c r="AI27" i="36"/>
  <c r="X12" i="37"/>
  <c r="W18" i="31"/>
  <c r="AL89" i="28"/>
  <c r="AJ85" i="28"/>
  <c r="AJ84" i="28"/>
  <c r="AJ86" i="28"/>
  <c r="W21" i="29"/>
  <c r="AI63" i="28"/>
  <c r="X21" i="29"/>
  <c r="W20" i="9"/>
  <c r="W12" i="9"/>
  <c r="AI273" i="8"/>
  <c r="X17" i="9"/>
  <c r="AI323" i="8"/>
  <c r="X21" i="9"/>
  <c r="AI71" i="40"/>
  <c r="X23" i="41"/>
  <c r="W23" i="41"/>
  <c r="AH76" i="34"/>
  <c r="AI71" i="30"/>
  <c r="X23" i="31"/>
  <c r="AH78" i="30"/>
  <c r="W23" i="31"/>
  <c r="AH76" i="10"/>
  <c r="AJ35" i="10"/>
  <c r="Y14" i="11"/>
  <c r="AI79" i="36"/>
  <c r="X24" i="37"/>
  <c r="AI23" i="42"/>
  <c r="X11" i="43"/>
  <c r="W11" i="43"/>
  <c r="W8" i="43"/>
  <c r="AI78" i="42"/>
  <c r="X24" i="43"/>
  <c r="W8" i="39"/>
  <c r="AH78" i="38"/>
  <c r="W18" i="39"/>
  <c r="AI51" i="38"/>
  <c r="X18" i="39"/>
  <c r="AI35" i="38"/>
  <c r="X14" i="39"/>
  <c r="W14" i="39"/>
  <c r="W21" i="39"/>
  <c r="AI63" i="38"/>
  <c r="X21" i="39"/>
  <c r="AI67" i="38"/>
  <c r="X22" i="39"/>
  <c r="AI32" i="32"/>
  <c r="X10" i="33"/>
  <c r="AI183" i="32"/>
  <c r="X21" i="33"/>
  <c r="AI110" i="32"/>
  <c r="X14" i="33"/>
  <c r="AI13" i="32"/>
  <c r="X8" i="33"/>
  <c r="AI192" i="32"/>
  <c r="X22" i="33"/>
  <c r="AI222" i="32"/>
  <c r="X23" i="33"/>
  <c r="AI133" i="32"/>
  <c r="X15" i="33"/>
  <c r="AI160" i="32"/>
  <c r="X18" i="33"/>
  <c r="AH229" i="32"/>
  <c r="AI143" i="32"/>
  <c r="X16" i="33"/>
  <c r="W16" i="33"/>
  <c r="AI41" i="32"/>
  <c r="X11" i="33"/>
  <c r="AI19" i="28"/>
  <c r="X10" i="29"/>
  <c r="W10" i="29"/>
  <c r="AJ43" i="28"/>
  <c r="Y16" i="29"/>
  <c r="W8" i="29"/>
  <c r="AI27" i="8"/>
  <c r="X9" i="9"/>
  <c r="AI134" i="8"/>
  <c r="X13" i="9"/>
  <c r="AI203" i="8"/>
  <c r="X15" i="9"/>
  <c r="AI71" i="38"/>
  <c r="X23" i="39"/>
  <c r="AI47" i="42"/>
  <c r="X17" i="43"/>
  <c r="AI15" i="42"/>
  <c r="X9" i="43"/>
  <c r="AI27" i="42"/>
  <c r="X12" i="43"/>
  <c r="AI43" i="42"/>
  <c r="X16" i="43"/>
  <c r="AI63" i="42"/>
  <c r="X21" i="43"/>
  <c r="AI59" i="42"/>
  <c r="X20" i="43"/>
  <c r="AI11" i="42"/>
  <c r="X8" i="43"/>
  <c r="AI31" i="42"/>
  <c r="X13" i="43"/>
  <c r="AI27" i="40"/>
  <c r="X12" i="41"/>
  <c r="AI43" i="40"/>
  <c r="X16" i="41"/>
  <c r="AI31" i="40"/>
  <c r="X13" i="41"/>
  <c r="AI63" i="40"/>
  <c r="X21" i="41"/>
  <c r="AI59" i="40"/>
  <c r="X20" i="41"/>
  <c r="AH76" i="40"/>
  <c r="AJ63" i="40"/>
  <c r="Y21" i="41"/>
  <c r="AI11" i="40"/>
  <c r="X8" i="41"/>
  <c r="AI47" i="40"/>
  <c r="X17" i="41"/>
  <c r="AI27" i="38"/>
  <c r="X12" i="39"/>
  <c r="AI59" i="38"/>
  <c r="X20" i="39"/>
  <c r="AI11" i="38"/>
  <c r="X8" i="39"/>
  <c r="AI39" i="38"/>
  <c r="X15" i="39"/>
  <c r="AI77" i="38"/>
  <c r="X24" i="39"/>
  <c r="AI15" i="38"/>
  <c r="X9" i="39"/>
  <c r="AI55" i="38"/>
  <c r="X19" i="39"/>
  <c r="AI23" i="38"/>
  <c r="X11" i="39"/>
  <c r="AI43" i="38"/>
  <c r="X16" i="39"/>
  <c r="AI39" i="36"/>
  <c r="X15" i="37"/>
  <c r="AI63" i="36"/>
  <c r="X21" i="37"/>
  <c r="AI31" i="36"/>
  <c r="X13" i="37"/>
  <c r="AI23" i="36"/>
  <c r="X11" i="37"/>
  <c r="AI47" i="36"/>
  <c r="X17" i="37"/>
  <c r="AH80" i="36"/>
  <c r="AI23" i="34"/>
  <c r="AI39" i="34"/>
  <c r="AI55" i="34"/>
  <c r="AI59" i="34"/>
  <c r="AI75" i="34"/>
  <c r="AI47" i="34"/>
  <c r="AI167" i="32"/>
  <c r="X19" i="33"/>
  <c r="AI94" i="32"/>
  <c r="X13" i="33"/>
  <c r="AI80" i="32"/>
  <c r="X12" i="33"/>
  <c r="AI25" i="32"/>
  <c r="X9" i="33"/>
  <c r="AI228" i="32"/>
  <c r="X24" i="33"/>
  <c r="AI177" i="32"/>
  <c r="X20" i="33"/>
  <c r="AI154" i="32"/>
  <c r="X17" i="33"/>
  <c r="AI47" i="30"/>
  <c r="X17" i="31"/>
  <c r="AI31" i="30"/>
  <c r="X13" i="31"/>
  <c r="AI59" i="30"/>
  <c r="X20" i="31"/>
  <c r="AI15" i="30"/>
  <c r="X9" i="31"/>
  <c r="AI43" i="30"/>
  <c r="X16" i="31"/>
  <c r="AI63" i="30"/>
  <c r="X21" i="31"/>
  <c r="AI27" i="30"/>
  <c r="X12" i="31"/>
  <c r="AI11" i="30"/>
  <c r="X8" i="31"/>
  <c r="AI59" i="28"/>
  <c r="X20" i="29"/>
  <c r="AI27" i="28"/>
  <c r="X12" i="29"/>
  <c r="AI88" i="28"/>
  <c r="X24" i="29"/>
  <c r="AI55" i="28"/>
  <c r="X19" i="29"/>
  <c r="AI47" i="28"/>
  <c r="X17" i="29"/>
  <c r="AI11" i="28"/>
  <c r="X8" i="29"/>
  <c r="AI43" i="28"/>
  <c r="X16" i="29"/>
  <c r="AI15" i="28"/>
  <c r="X9" i="29"/>
  <c r="AI31" i="28"/>
  <c r="X13" i="29"/>
  <c r="AI59" i="10"/>
  <c r="X20" i="11"/>
  <c r="AI23" i="10"/>
  <c r="X11" i="11"/>
  <c r="AI15" i="10"/>
  <c r="X9" i="11"/>
  <c r="AI31" i="10"/>
  <c r="X13" i="11"/>
  <c r="AI51" i="10"/>
  <c r="X18" i="11"/>
  <c r="AI47" i="10"/>
  <c r="X17" i="11"/>
  <c r="AI35" i="10"/>
  <c r="X14" i="11"/>
  <c r="AI19" i="10"/>
  <c r="X10" i="11"/>
  <c r="AI63" i="10"/>
  <c r="X21" i="11"/>
  <c r="AI287" i="8"/>
  <c r="X18" i="9"/>
  <c r="AI167" i="8"/>
  <c r="X14" i="9"/>
  <c r="AI40" i="8"/>
  <c r="X10" i="9"/>
  <c r="AI300" i="8"/>
  <c r="X19" i="9"/>
  <c r="AI239" i="8"/>
  <c r="X16" i="9"/>
  <c r="AI404" i="8"/>
  <c r="X23" i="9"/>
  <c r="AI16" i="8"/>
  <c r="X8" i="9"/>
  <c r="AI58" i="8"/>
  <c r="X11" i="9"/>
  <c r="AI98" i="8"/>
  <c r="X12" i="9"/>
  <c r="AJ206" i="32"/>
  <c r="AJ208" i="32"/>
  <c r="AJ202" i="32"/>
  <c r="AJ207" i="32"/>
  <c r="AJ205" i="32"/>
  <c r="AJ201" i="32"/>
  <c r="AJ218" i="32"/>
  <c r="AJ213" i="32"/>
  <c r="AJ199" i="32"/>
  <c r="AJ203" i="32"/>
  <c r="AJ215" i="32"/>
  <c r="AJ209" i="32"/>
  <c r="AJ214" i="32"/>
  <c r="AJ196" i="32"/>
  <c r="AJ211" i="32"/>
  <c r="AJ198" i="32"/>
  <c r="AJ210" i="32"/>
  <c r="AJ212" i="32"/>
  <c r="AJ217" i="32"/>
  <c r="AJ219" i="32"/>
  <c r="AJ204" i="32"/>
  <c r="AJ216" i="32"/>
  <c r="AJ197" i="32"/>
  <c r="AJ200" i="32"/>
  <c r="AJ189" i="32"/>
  <c r="AJ186" i="32"/>
  <c r="AJ187" i="32"/>
  <c r="AJ188" i="32"/>
  <c r="AJ181" i="32"/>
  <c r="AJ180" i="32"/>
  <c r="AJ170" i="32"/>
  <c r="AJ172" i="32"/>
  <c r="AJ175" i="32"/>
  <c r="AJ171" i="32"/>
  <c r="AJ174" i="32"/>
  <c r="AJ173" i="32"/>
  <c r="AJ157" i="32"/>
  <c r="AJ165" i="32"/>
  <c r="AJ163" i="32"/>
  <c r="AJ164" i="32"/>
  <c r="AJ150" i="32"/>
  <c r="AJ149" i="32"/>
  <c r="AJ151" i="32"/>
  <c r="AJ148" i="32"/>
  <c r="AJ152" i="32"/>
  <c r="AJ146" i="32"/>
  <c r="AJ147" i="32"/>
  <c r="AJ138" i="32"/>
  <c r="AJ140" i="32"/>
  <c r="AJ139" i="32"/>
  <c r="AJ141" i="32"/>
  <c r="AJ136" i="32"/>
  <c r="AJ137" i="32"/>
  <c r="AJ129" i="32"/>
  <c r="AJ118" i="32"/>
  <c r="AJ128" i="32"/>
  <c r="AJ119" i="32"/>
  <c r="AJ124" i="32"/>
  <c r="AJ121" i="32"/>
  <c r="AJ120" i="32"/>
  <c r="AJ115" i="32"/>
  <c r="AJ123" i="32"/>
  <c r="AJ116" i="32"/>
  <c r="AJ122" i="32"/>
  <c r="AJ126" i="32"/>
  <c r="AJ117" i="32"/>
  <c r="AJ127" i="32"/>
  <c r="AJ125" i="32"/>
  <c r="AJ106" i="32"/>
  <c r="AJ102" i="32"/>
  <c r="AJ98" i="32"/>
  <c r="AJ101" i="32"/>
  <c r="AJ97" i="32"/>
  <c r="AJ107" i="32"/>
  <c r="AJ99" i="32"/>
  <c r="AJ103" i="32"/>
  <c r="AJ105" i="32"/>
  <c r="AJ104" i="32"/>
  <c r="AJ100" i="32"/>
  <c r="AJ87" i="32"/>
  <c r="AJ83" i="32"/>
  <c r="AJ85" i="32"/>
  <c r="AJ90" i="32"/>
  <c r="AJ91" i="32"/>
  <c r="AJ92" i="32"/>
  <c r="AJ84" i="32"/>
  <c r="AJ88" i="32"/>
  <c r="AJ89" i="32"/>
  <c r="AJ86" i="32"/>
  <c r="AJ54" i="32"/>
  <c r="AJ49" i="32"/>
  <c r="AJ73" i="32"/>
  <c r="AJ67" i="32"/>
  <c r="AJ64" i="32"/>
  <c r="AJ53" i="32"/>
  <c r="AJ58" i="32"/>
  <c r="AJ47" i="32"/>
  <c r="AJ52" i="32"/>
  <c r="AJ57" i="32"/>
  <c r="AJ46" i="32"/>
  <c r="AJ75" i="32"/>
  <c r="AJ69" i="32"/>
  <c r="AJ61" i="32"/>
  <c r="AJ66" i="32"/>
  <c r="AJ55" i="32"/>
  <c r="AJ60" i="32"/>
  <c r="AJ65" i="32"/>
  <c r="AJ51" i="32"/>
  <c r="AJ48" i="32"/>
  <c r="AJ72" i="32"/>
  <c r="AJ62" i="32"/>
  <c r="AJ71" i="32"/>
  <c r="AJ63" i="32"/>
  <c r="AJ76" i="32"/>
  <c r="AJ70" i="32"/>
  <c r="AJ59" i="32"/>
  <c r="AJ56" i="32"/>
  <c r="AJ77" i="32"/>
  <c r="AJ50" i="32"/>
  <c r="AJ74" i="32"/>
  <c r="AJ68" i="32"/>
  <c r="AJ37" i="32"/>
  <c r="AJ36" i="32"/>
  <c r="AJ35" i="32"/>
  <c r="AJ38" i="32"/>
  <c r="AJ29" i="32"/>
  <c r="AJ28" i="32"/>
  <c r="AJ30" i="32"/>
  <c r="AJ158" i="32"/>
  <c r="AJ21" i="32"/>
  <c r="AJ22" i="32"/>
  <c r="AJ18" i="32"/>
  <c r="AJ19" i="32"/>
  <c r="AJ20" i="32"/>
  <c r="AJ16" i="32"/>
  <c r="AJ17" i="32"/>
  <c r="AJ47" i="36"/>
  <c r="AJ75" i="36"/>
  <c r="AJ74" i="30"/>
  <c r="AJ75" i="30"/>
  <c r="AJ76" i="30"/>
  <c r="AJ73" i="30"/>
  <c r="AJ43" i="30"/>
  <c r="Y16" i="31"/>
  <c r="AJ391" i="8"/>
  <c r="AJ399" i="8"/>
  <c r="AJ367" i="8"/>
  <c r="AJ383" i="8"/>
  <c r="AJ375" i="8"/>
  <c r="AJ386" i="8"/>
  <c r="AJ365" i="8"/>
  <c r="AJ353" i="8"/>
  <c r="AJ374" i="8"/>
  <c r="AJ402" i="8"/>
  <c r="AJ380" i="8"/>
  <c r="AJ366" i="8"/>
  <c r="AJ395" i="8"/>
  <c r="AJ379" i="8"/>
  <c r="AJ388" i="8"/>
  <c r="AJ355" i="8"/>
  <c r="AJ394" i="8"/>
  <c r="AJ376" i="8"/>
  <c r="AJ385" i="8"/>
  <c r="AJ368" i="8"/>
  <c r="AJ357" i="8"/>
  <c r="AJ387" i="8"/>
  <c r="AJ359" i="8"/>
  <c r="AJ382" i="8"/>
  <c r="AJ398" i="8"/>
  <c r="AJ401" i="8"/>
  <c r="AJ356" i="8"/>
  <c r="AJ397" i="8"/>
  <c r="AJ378" i="8"/>
  <c r="AJ352" i="8"/>
  <c r="AJ370" i="8"/>
  <c r="AJ392" i="8"/>
  <c r="AJ377" i="8"/>
  <c r="AJ360" i="8"/>
  <c r="AJ369" i="8"/>
  <c r="AJ389" i="8"/>
  <c r="AJ390" i="8"/>
  <c r="AJ372" i="8"/>
  <c r="AJ384" i="8"/>
  <c r="AJ371" i="8"/>
  <c r="AJ358" i="8"/>
  <c r="AJ381" i="8"/>
  <c r="AJ361" i="8"/>
  <c r="AJ354" i="8"/>
  <c r="AJ373" i="8"/>
  <c r="AJ362" i="8"/>
  <c r="AJ364" i="8"/>
  <c r="AJ396" i="8"/>
  <c r="AJ400" i="8"/>
  <c r="AJ363" i="8"/>
  <c r="AJ393" i="8"/>
  <c r="AJ344" i="8"/>
  <c r="AJ334" i="8"/>
  <c r="AJ345" i="8"/>
  <c r="AJ329" i="8"/>
  <c r="AJ335" i="8"/>
  <c r="AJ343" i="8"/>
  <c r="AJ347" i="8"/>
  <c r="AJ326" i="8"/>
  <c r="AJ342" i="8"/>
  <c r="AJ346" i="8"/>
  <c r="AJ331" i="8"/>
  <c r="AJ336" i="8"/>
  <c r="AJ341" i="8"/>
  <c r="AJ339" i="8"/>
  <c r="AJ332" i="8"/>
  <c r="AJ337" i="8"/>
  <c r="AJ327" i="8"/>
  <c r="AJ333" i="8"/>
  <c r="AJ330" i="8"/>
  <c r="AJ338" i="8"/>
  <c r="AJ328" i="8"/>
  <c r="AJ340" i="8"/>
  <c r="AJ276" i="8"/>
  <c r="AJ284" i="8"/>
  <c r="AJ277" i="8"/>
  <c r="AJ283" i="8"/>
  <c r="AJ285" i="8"/>
  <c r="AJ279" i="8"/>
  <c r="AJ278" i="8"/>
  <c r="AJ282" i="8"/>
  <c r="AJ281" i="8"/>
  <c r="AJ280" i="8"/>
  <c r="AJ243" i="8"/>
  <c r="AJ249" i="8"/>
  <c r="AJ263" i="8"/>
  <c r="AJ256" i="8"/>
  <c r="AJ254" i="8"/>
  <c r="AJ247" i="8"/>
  <c r="AJ257" i="8"/>
  <c r="AJ246" i="8"/>
  <c r="AJ244" i="8"/>
  <c r="AJ253" i="8"/>
  <c r="AJ265" i="8"/>
  <c r="AJ248" i="8"/>
  <c r="AJ250" i="8"/>
  <c r="AJ258" i="8"/>
  <c r="AJ261" i="8"/>
  <c r="AJ268" i="8"/>
  <c r="AJ251" i="8"/>
  <c r="AJ269" i="8"/>
  <c r="AJ242" i="8"/>
  <c r="AJ255" i="8"/>
  <c r="AJ252" i="8"/>
  <c r="AJ259" i="8"/>
  <c r="AJ262" i="8"/>
  <c r="AJ270" i="8"/>
  <c r="AJ266" i="8"/>
  <c r="AJ260" i="8"/>
  <c r="AJ267" i="8"/>
  <c r="AJ271" i="8"/>
  <c r="AJ264" i="8"/>
  <c r="AJ245" i="8"/>
  <c r="AJ207" i="8"/>
  <c r="AJ211" i="8"/>
  <c r="AJ208" i="8"/>
  <c r="AJ224" i="8"/>
  <c r="AJ213" i="8"/>
  <c r="AJ219" i="8"/>
  <c r="AJ229" i="8"/>
  <c r="AJ212" i="8"/>
  <c r="AJ228" i="8"/>
  <c r="AJ210" i="8"/>
  <c r="AJ221" i="8"/>
  <c r="AJ214" i="8"/>
  <c r="AJ233" i="8"/>
  <c r="AJ230" i="8"/>
  <c r="AJ227" i="8"/>
  <c r="AJ218" i="8"/>
  <c r="AJ234" i="8"/>
  <c r="AJ235" i="8"/>
  <c r="AJ236" i="8"/>
  <c r="AJ232" i="8"/>
  <c r="AJ226" i="8"/>
  <c r="AJ217" i="8"/>
  <c r="AJ216" i="8"/>
  <c r="AJ206" i="8"/>
  <c r="AJ209" i="8"/>
  <c r="AJ223" i="8"/>
  <c r="AJ220" i="8"/>
  <c r="AJ215" i="8"/>
  <c r="AJ231" i="8"/>
  <c r="AJ225" i="8"/>
  <c r="AJ222" i="8"/>
  <c r="AJ237" i="8"/>
  <c r="AJ30" i="8"/>
  <c r="AJ31" i="8"/>
  <c r="AJ33" i="8"/>
  <c r="AJ34" i="8"/>
  <c r="AJ35" i="8"/>
  <c r="AJ36" i="8"/>
  <c r="AJ37" i="8"/>
  <c r="AJ32" i="8"/>
  <c r="AJ38" i="8"/>
  <c r="AJ24" i="8"/>
  <c r="AJ23" i="8"/>
  <c r="AJ19" i="8"/>
  <c r="AJ25" i="8"/>
  <c r="AJ21" i="8"/>
  <c r="AJ20" i="8"/>
  <c r="AJ22" i="8"/>
  <c r="AJ12" i="8"/>
  <c r="AJ11" i="8"/>
  <c r="AJ14" i="8"/>
  <c r="AJ13" i="8"/>
  <c r="AJ15" i="8"/>
  <c r="AJ31" i="42"/>
  <c r="Y13" i="43"/>
  <c r="AJ75" i="42"/>
  <c r="AJ74" i="42"/>
  <c r="AJ76" i="42"/>
  <c r="AJ75" i="38"/>
  <c r="AJ74" i="38"/>
  <c r="AJ55" i="38"/>
  <c r="Y19" i="39"/>
  <c r="AJ11" i="38"/>
  <c r="Y8" i="39"/>
  <c r="AJ15" i="38"/>
  <c r="Y9" i="39"/>
  <c r="AJ39" i="36"/>
  <c r="Y15" i="37"/>
  <c r="AJ76" i="36"/>
  <c r="AJ74" i="36"/>
  <c r="AJ77" i="36"/>
  <c r="AJ108" i="32"/>
  <c r="AJ113" i="32"/>
  <c r="AJ114" i="32"/>
  <c r="AJ131" i="32"/>
  <c r="AJ130" i="32"/>
  <c r="AJ78" i="32"/>
  <c r="AJ45" i="32"/>
  <c r="AJ44" i="32"/>
  <c r="AJ23" i="32"/>
  <c r="AJ39" i="32"/>
  <c r="AJ190" i="32"/>
  <c r="AJ10" i="32"/>
  <c r="AJ11" i="32"/>
  <c r="AJ167" i="32"/>
  <c r="Y19" i="33"/>
  <c r="AJ195" i="32"/>
  <c r="AJ220" i="32"/>
  <c r="AJ225" i="32"/>
  <c r="AJ226" i="32"/>
  <c r="AJ15" i="28"/>
  <c r="Y9" i="29"/>
  <c r="AJ88" i="28"/>
  <c r="Y24" i="29"/>
  <c r="AJ11" i="28"/>
  <c r="Y8" i="29"/>
  <c r="AJ80" i="28"/>
  <c r="AJ74" i="28"/>
  <c r="AJ81" i="28"/>
  <c r="AJ76" i="28"/>
  <c r="AJ82" i="28"/>
  <c r="AJ78" i="28"/>
  <c r="AJ83" i="28"/>
  <c r="AJ79" i="28"/>
  <c r="AJ75" i="28"/>
  <c r="AJ77" i="28"/>
  <c r="AJ320" i="8"/>
  <c r="AJ319" i="8"/>
  <c r="AJ321" i="8"/>
  <c r="AJ303" i="8"/>
  <c r="AJ311" i="8"/>
  <c r="AJ304" i="8"/>
  <c r="AJ314" i="8"/>
  <c r="AJ307" i="8"/>
  <c r="AJ308" i="8"/>
  <c r="AJ313" i="8"/>
  <c r="AJ306" i="8"/>
  <c r="AJ309" i="8"/>
  <c r="AJ312" i="8"/>
  <c r="AJ305" i="8"/>
  <c r="AJ310" i="8"/>
  <c r="AJ295" i="8"/>
  <c r="AJ294" i="8"/>
  <c r="AJ297" i="8"/>
  <c r="AJ292" i="8"/>
  <c r="AJ293" i="8"/>
  <c r="AJ296" i="8"/>
  <c r="AJ290" i="8"/>
  <c r="AJ298" i="8"/>
  <c r="AJ291" i="8"/>
  <c r="AJ184" i="8"/>
  <c r="AJ175" i="8"/>
  <c r="AJ182" i="8"/>
  <c r="AJ191" i="8"/>
  <c r="AJ181" i="8"/>
  <c r="AJ173" i="8"/>
  <c r="AJ186" i="8"/>
  <c r="AJ192" i="8"/>
  <c r="AJ185" i="8"/>
  <c r="AJ179" i="8"/>
  <c r="AJ193" i="8"/>
  <c r="AJ200" i="8"/>
  <c r="AJ194" i="8"/>
  <c r="AJ189" i="8"/>
  <c r="AJ195" i="8"/>
  <c r="AJ177" i="8"/>
  <c r="AJ197" i="8"/>
  <c r="AJ170" i="8"/>
  <c r="AJ190" i="8"/>
  <c r="AJ198" i="8"/>
  <c r="AJ176" i="8"/>
  <c r="AJ201" i="8"/>
  <c r="AJ188" i="8"/>
  <c r="AJ183" i="8"/>
  <c r="AJ196" i="8"/>
  <c r="AJ178" i="8"/>
  <c r="AJ172" i="8"/>
  <c r="AJ174" i="8"/>
  <c r="AJ187" i="8"/>
  <c r="AJ199" i="8"/>
  <c r="AJ180" i="8"/>
  <c r="AJ171" i="8"/>
  <c r="AJ157" i="8"/>
  <c r="AJ163" i="8"/>
  <c r="AJ137" i="8"/>
  <c r="AJ143" i="8"/>
  <c r="AJ158" i="8"/>
  <c r="AJ164" i="8"/>
  <c r="AJ140" i="8"/>
  <c r="AJ161" i="8"/>
  <c r="AJ141" i="8"/>
  <c r="AJ139" i="8"/>
  <c r="AJ165" i="8"/>
  <c r="AJ142" i="8"/>
  <c r="AJ138" i="8"/>
  <c r="AJ149" i="8"/>
  <c r="AJ156" i="8"/>
  <c r="AJ148" i="8"/>
  <c r="AJ155" i="8"/>
  <c r="AJ146" i="8"/>
  <c r="AJ151" i="8"/>
  <c r="AJ147" i="8"/>
  <c r="AJ145" i="8"/>
  <c r="AJ160" i="8"/>
  <c r="AJ153" i="8"/>
  <c r="AJ150" i="8"/>
  <c r="AJ144" i="8"/>
  <c r="AJ154" i="8"/>
  <c r="AJ159" i="8"/>
  <c r="AJ162" i="8"/>
  <c r="AJ152" i="8"/>
  <c r="AJ128" i="8"/>
  <c r="AJ131" i="8"/>
  <c r="AJ113" i="8"/>
  <c r="AJ132" i="8"/>
  <c r="AJ121" i="8"/>
  <c r="AJ118" i="8"/>
  <c r="AJ112" i="8"/>
  <c r="AJ110" i="8"/>
  <c r="AJ124" i="8"/>
  <c r="AJ104" i="8"/>
  <c r="AJ119" i="8"/>
  <c r="AJ116" i="8"/>
  <c r="AJ120" i="8"/>
  <c r="AJ106" i="8"/>
  <c r="AJ129" i="8"/>
  <c r="AJ114" i="8"/>
  <c r="AJ127" i="8"/>
  <c r="AJ115" i="8"/>
  <c r="AJ123" i="8"/>
  <c r="AJ130" i="8"/>
  <c r="AJ109" i="8"/>
  <c r="AJ105" i="8"/>
  <c r="AJ111" i="8"/>
  <c r="AJ117" i="8"/>
  <c r="AJ108" i="8"/>
  <c r="AJ102" i="8"/>
  <c r="AJ122" i="8"/>
  <c r="AJ101" i="8"/>
  <c r="AJ125" i="8"/>
  <c r="AJ126" i="8"/>
  <c r="AJ103" i="8"/>
  <c r="AJ107" i="8"/>
  <c r="AJ83" i="8"/>
  <c r="AJ94" i="8"/>
  <c r="AJ63" i="8"/>
  <c r="AJ84" i="8"/>
  <c r="AJ68" i="8"/>
  <c r="AJ92" i="8"/>
  <c r="AJ87" i="8"/>
  <c r="AJ70" i="8"/>
  <c r="AJ62" i="8"/>
  <c r="AJ82" i="8"/>
  <c r="AJ90" i="8"/>
  <c r="AJ66" i="8"/>
  <c r="AJ67" i="8"/>
  <c r="AJ69" i="8"/>
  <c r="AJ89" i="8"/>
  <c r="AJ73" i="8"/>
  <c r="AJ74" i="8"/>
  <c r="AJ96" i="8"/>
  <c r="AJ72" i="8"/>
  <c r="AJ93" i="8"/>
  <c r="AJ86" i="8"/>
  <c r="AJ78" i="8"/>
  <c r="AJ88" i="8"/>
  <c r="AJ80" i="8"/>
  <c r="AJ81" i="8"/>
  <c r="AJ75" i="8"/>
  <c r="AJ77" i="8"/>
  <c r="AJ65" i="8"/>
  <c r="AJ71" i="8"/>
  <c r="AJ95" i="8"/>
  <c r="AJ79" i="8"/>
  <c r="AJ61" i="8"/>
  <c r="AJ91" i="8"/>
  <c r="AJ76" i="8"/>
  <c r="AJ85" i="8"/>
  <c r="AJ64" i="8"/>
  <c r="AJ46" i="8"/>
  <c r="AJ55" i="8"/>
  <c r="AJ48" i="8"/>
  <c r="AJ49" i="8"/>
  <c r="AJ51" i="8"/>
  <c r="AJ53" i="8"/>
  <c r="AJ43" i="8"/>
  <c r="AJ56" i="8"/>
  <c r="AJ50" i="8"/>
  <c r="AJ47" i="8"/>
  <c r="AJ45" i="8"/>
  <c r="AJ52" i="8"/>
  <c r="AJ54" i="8"/>
  <c r="AJ44" i="8"/>
  <c r="AJ167" i="8"/>
  <c r="Y14" i="9"/>
  <c r="AJ11" i="42"/>
  <c r="Y8" i="43"/>
  <c r="AJ65" i="42"/>
  <c r="AJ66" i="42"/>
  <c r="AJ67" i="42"/>
  <c r="Y22" i="43"/>
  <c r="AJ31" i="40"/>
  <c r="Y13" i="41"/>
  <c r="AJ65" i="40"/>
  <c r="AJ66" i="40"/>
  <c r="AJ67" i="40"/>
  <c r="Y22" i="41"/>
  <c r="AJ47" i="40"/>
  <c r="AJ11" i="40"/>
  <c r="Y8" i="41"/>
  <c r="AJ39" i="38"/>
  <c r="Y15" i="39"/>
  <c r="AJ23" i="38"/>
  <c r="Y11" i="39"/>
  <c r="AJ66" i="38"/>
  <c r="AJ70" i="38"/>
  <c r="AJ65" i="38"/>
  <c r="AJ69" i="38"/>
  <c r="AJ67" i="38"/>
  <c r="Y22" i="39"/>
  <c r="AJ71" i="38"/>
  <c r="Y23" i="39"/>
  <c r="AJ23" i="36"/>
  <c r="Y11" i="37"/>
  <c r="AJ65" i="36"/>
  <c r="AJ66" i="36"/>
  <c r="AJ67" i="36"/>
  <c r="Y22" i="37"/>
  <c r="AJ55" i="34"/>
  <c r="AJ66" i="34"/>
  <c r="AJ65" i="34"/>
  <c r="AJ67" i="34"/>
  <c r="AJ59" i="34"/>
  <c r="AJ154" i="32"/>
  <c r="AJ177" i="32"/>
  <c r="Y20" i="33"/>
  <c r="AJ185" i="32"/>
  <c r="AJ191" i="32"/>
  <c r="AJ192" i="32"/>
  <c r="Y22" i="33"/>
  <c r="AJ228" i="32"/>
  <c r="Y24" i="33"/>
  <c r="AJ47" i="30"/>
  <c r="AJ66" i="30"/>
  <c r="AJ65" i="30"/>
  <c r="AJ67" i="30"/>
  <c r="Y22" i="31"/>
  <c r="AJ55" i="28"/>
  <c r="Y19" i="29"/>
  <c r="AJ66" i="28"/>
  <c r="AJ65" i="28"/>
  <c r="AJ67" i="28"/>
  <c r="Y22" i="29"/>
  <c r="AJ47" i="28"/>
  <c r="AJ19" i="10"/>
  <c r="Y10" i="11"/>
  <c r="AJ31" i="10"/>
  <c r="Y13" i="11"/>
  <c r="AJ66" i="10"/>
  <c r="AJ65" i="10"/>
  <c r="AJ67" i="10"/>
  <c r="Y22" i="11"/>
  <c r="AJ47" i="10"/>
  <c r="AJ51" i="10"/>
  <c r="Y18" i="11"/>
  <c r="AJ23" i="10"/>
  <c r="Y11" i="11"/>
  <c r="AJ15" i="10"/>
  <c r="Y9" i="11"/>
  <c r="AJ63" i="10"/>
  <c r="Y21" i="11"/>
  <c r="AJ348" i="8"/>
  <c r="AJ325" i="8"/>
  <c r="AJ349" i="8"/>
  <c r="AJ404" i="8"/>
  <c r="Y23" i="9"/>
  <c r="AJ98" i="8"/>
  <c r="Y12" i="9"/>
  <c r="AJ43" i="42"/>
  <c r="Y16" i="43"/>
  <c r="AJ70" i="42"/>
  <c r="AJ37" i="42"/>
  <c r="AJ21" i="42"/>
  <c r="AJ79" i="42"/>
  <c r="Y25" i="43"/>
  <c r="AI79" i="42"/>
  <c r="X25" i="43"/>
  <c r="AJ58" i="42"/>
  <c r="AJ73" i="42"/>
  <c r="AJ18" i="42"/>
  <c r="AJ34" i="42"/>
  <c r="AJ50" i="42"/>
  <c r="AJ69" i="42"/>
  <c r="AJ17" i="42"/>
  <c r="AJ38" i="42"/>
  <c r="AJ26" i="42"/>
  <c r="AJ14" i="42"/>
  <c r="AJ10" i="42"/>
  <c r="AJ33" i="42"/>
  <c r="AJ51" i="42"/>
  <c r="Y18" i="43"/>
  <c r="AJ62" i="42"/>
  <c r="AJ30" i="42"/>
  <c r="AJ53" i="42"/>
  <c r="AJ22" i="42"/>
  <c r="AJ49" i="42"/>
  <c r="AJ77" i="42"/>
  <c r="AJ42" i="42"/>
  <c r="AJ46" i="42"/>
  <c r="AJ55" i="42"/>
  <c r="Y19" i="43"/>
  <c r="AJ39" i="42"/>
  <c r="Y15" i="43"/>
  <c r="AJ9" i="42"/>
  <c r="AJ78" i="42"/>
  <c r="Y24" i="43"/>
  <c r="AJ57" i="42"/>
  <c r="AJ23" i="42"/>
  <c r="Y11" i="43"/>
  <c r="AJ35" i="42"/>
  <c r="Y14" i="43"/>
  <c r="AJ41" i="42"/>
  <c r="AJ25" i="42"/>
  <c r="AJ13" i="42"/>
  <c r="AJ19" i="42"/>
  <c r="Y10" i="43"/>
  <c r="AJ45" i="42"/>
  <c r="AJ61" i="42"/>
  <c r="AJ29" i="42"/>
  <c r="AJ71" i="42"/>
  <c r="Y23" i="43"/>
  <c r="AJ54" i="42"/>
  <c r="AJ27" i="42"/>
  <c r="Y12" i="43"/>
  <c r="AJ59" i="42"/>
  <c r="Y20" i="43"/>
  <c r="AJ15" i="42"/>
  <c r="Y9" i="43"/>
  <c r="AJ63" i="42"/>
  <c r="Y21" i="43"/>
  <c r="AJ47" i="42"/>
  <c r="AJ76" i="40"/>
  <c r="Y25" i="41"/>
  <c r="AJ73" i="40"/>
  <c r="AJ53" i="40"/>
  <c r="AJ38" i="40"/>
  <c r="AI76" i="40"/>
  <c r="X25" i="41"/>
  <c r="AJ46" i="40"/>
  <c r="AJ35" i="40"/>
  <c r="Y14" i="41"/>
  <c r="AJ50" i="40"/>
  <c r="AJ51" i="40"/>
  <c r="Y18" i="41"/>
  <c r="AJ42" i="40"/>
  <c r="AJ21" i="40"/>
  <c r="AJ33" i="40"/>
  <c r="AJ74" i="40"/>
  <c r="AJ70" i="40"/>
  <c r="AJ58" i="40"/>
  <c r="AJ26" i="40"/>
  <c r="AJ30" i="40"/>
  <c r="AJ49" i="40"/>
  <c r="AJ71" i="40"/>
  <c r="Y23" i="41"/>
  <c r="AJ22" i="40"/>
  <c r="AJ62" i="40"/>
  <c r="AJ17" i="40"/>
  <c r="AJ13" i="40"/>
  <c r="AJ69" i="40"/>
  <c r="AJ18" i="40"/>
  <c r="AJ19" i="40"/>
  <c r="Y10" i="41"/>
  <c r="AJ10" i="40"/>
  <c r="AJ34" i="40"/>
  <c r="AJ37" i="40"/>
  <c r="AJ15" i="40"/>
  <c r="Y9" i="41"/>
  <c r="AJ14" i="40"/>
  <c r="AJ61" i="40"/>
  <c r="AJ9" i="40"/>
  <c r="AJ55" i="40"/>
  <c r="Y19" i="41"/>
  <c r="AJ54" i="40"/>
  <c r="AJ23" i="40"/>
  <c r="Y11" i="41"/>
  <c r="AJ39" i="40"/>
  <c r="Y15" i="41"/>
  <c r="AJ75" i="40"/>
  <c r="Y24" i="41"/>
  <c r="AJ41" i="40"/>
  <c r="AJ45" i="40"/>
  <c r="AJ57" i="40"/>
  <c r="AJ25" i="40"/>
  <c r="AJ29" i="40"/>
  <c r="AJ43" i="40"/>
  <c r="Y16" i="41"/>
  <c r="AJ59" i="40"/>
  <c r="Y20" i="41"/>
  <c r="AJ27" i="40"/>
  <c r="Y12" i="41"/>
  <c r="AJ78" i="38"/>
  <c r="AI78" i="38"/>
  <c r="AJ62" i="38"/>
  <c r="AJ45" i="38"/>
  <c r="AJ76" i="38"/>
  <c r="AJ42" i="38"/>
  <c r="AJ29" i="38"/>
  <c r="AJ17" i="38"/>
  <c r="AJ61" i="38"/>
  <c r="AJ33" i="38"/>
  <c r="AJ18" i="38"/>
  <c r="AJ46" i="38"/>
  <c r="AJ26" i="38"/>
  <c r="AJ50" i="38"/>
  <c r="AJ35" i="38"/>
  <c r="Y14" i="39"/>
  <c r="AJ34" i="38"/>
  <c r="AJ10" i="38"/>
  <c r="AJ63" i="38"/>
  <c r="Y21" i="39"/>
  <c r="AJ30" i="38"/>
  <c r="AJ51" i="38"/>
  <c r="Y18" i="39"/>
  <c r="AJ54" i="38"/>
  <c r="AJ49" i="38"/>
  <c r="AJ14" i="38"/>
  <c r="AJ58" i="38"/>
  <c r="AJ53" i="38"/>
  <c r="AJ73" i="38"/>
  <c r="AJ37" i="38"/>
  <c r="AJ38" i="38"/>
  <c r="AJ13" i="38"/>
  <c r="AJ9" i="38"/>
  <c r="AJ21" i="38"/>
  <c r="AJ57" i="38"/>
  <c r="AJ31" i="38"/>
  <c r="Y13" i="39"/>
  <c r="AJ41" i="38"/>
  <c r="AJ25" i="38"/>
  <c r="AJ19" i="38"/>
  <c r="Y10" i="39"/>
  <c r="AJ22" i="38"/>
  <c r="AJ47" i="38"/>
  <c r="AJ59" i="38"/>
  <c r="Y20" i="39"/>
  <c r="AJ43" i="38"/>
  <c r="Y16" i="39"/>
  <c r="AJ77" i="38"/>
  <c r="Y24" i="39"/>
  <c r="AJ27" i="38"/>
  <c r="Y12" i="39"/>
  <c r="AJ31" i="36"/>
  <c r="Y13" i="37"/>
  <c r="AJ80" i="36"/>
  <c r="Y25" i="37"/>
  <c r="AI80" i="36"/>
  <c r="X25" i="37"/>
  <c r="AJ49" i="36"/>
  <c r="AJ73" i="36"/>
  <c r="AJ13" i="36"/>
  <c r="AJ25" i="36"/>
  <c r="AJ18" i="36"/>
  <c r="AJ57" i="36"/>
  <c r="AJ10" i="36"/>
  <c r="AJ53" i="36"/>
  <c r="AJ34" i="36"/>
  <c r="AJ26" i="36"/>
  <c r="AJ70" i="36"/>
  <c r="AJ17" i="36"/>
  <c r="AJ33" i="36"/>
  <c r="AJ50" i="36"/>
  <c r="AJ9" i="36"/>
  <c r="AJ42" i="36"/>
  <c r="AJ69" i="36"/>
  <c r="AJ62" i="36"/>
  <c r="AJ41" i="36"/>
  <c r="AJ22" i="36"/>
  <c r="AJ58" i="36"/>
  <c r="AJ38" i="36"/>
  <c r="AJ54" i="36"/>
  <c r="AJ78" i="36"/>
  <c r="AJ29" i="36"/>
  <c r="AJ35" i="36"/>
  <c r="Y14" i="37"/>
  <c r="AJ14" i="36"/>
  <c r="AJ71" i="36"/>
  <c r="Y23" i="37"/>
  <c r="AJ46" i="36"/>
  <c r="AJ43" i="36"/>
  <c r="Y16" i="37"/>
  <c r="AJ11" i="36"/>
  <c r="Y8" i="37"/>
  <c r="AJ51" i="36"/>
  <c r="Y18" i="37"/>
  <c r="AJ37" i="36"/>
  <c r="AJ19" i="36"/>
  <c r="Y10" i="37"/>
  <c r="AJ30" i="36"/>
  <c r="AJ55" i="36"/>
  <c r="Y19" i="37"/>
  <c r="AJ21" i="36"/>
  <c r="AJ79" i="36"/>
  <c r="Y24" i="37"/>
  <c r="AJ59" i="36"/>
  <c r="Y20" i="37"/>
  <c r="AJ15" i="36"/>
  <c r="Y9" i="37"/>
  <c r="AJ27" i="36"/>
  <c r="Y12" i="37"/>
  <c r="AJ61" i="36"/>
  <c r="AJ45" i="36"/>
  <c r="AJ63" i="36"/>
  <c r="Y21" i="37"/>
  <c r="AJ76" i="34"/>
  <c r="AI76" i="34"/>
  <c r="AJ69" i="34"/>
  <c r="AJ50" i="34"/>
  <c r="AJ34" i="34"/>
  <c r="AJ18" i="34"/>
  <c r="AJ30" i="34"/>
  <c r="AJ38" i="34"/>
  <c r="AJ14" i="34"/>
  <c r="AJ41" i="34"/>
  <c r="AJ17" i="34"/>
  <c r="AJ74" i="34"/>
  <c r="AJ62" i="34"/>
  <c r="AJ25" i="34"/>
  <c r="AJ26" i="34"/>
  <c r="AJ22" i="34"/>
  <c r="AJ9" i="34"/>
  <c r="AJ70" i="34"/>
  <c r="AJ49" i="34"/>
  <c r="AJ58" i="34"/>
  <c r="AJ42" i="34"/>
  <c r="AJ46" i="34"/>
  <c r="AJ54" i="34"/>
  <c r="AJ13" i="34"/>
  <c r="AJ29" i="34"/>
  <c r="AJ10" i="34"/>
  <c r="AJ33" i="34"/>
  <c r="AJ61" i="34"/>
  <c r="AJ53" i="34"/>
  <c r="AJ37" i="34"/>
  <c r="AJ21" i="34"/>
  <c r="AJ51" i="34"/>
  <c r="AJ27" i="34"/>
  <c r="AJ31" i="34"/>
  <c r="AJ35" i="34"/>
  <c r="AJ11" i="34"/>
  <c r="AJ73" i="34"/>
  <c r="AJ43" i="34"/>
  <c r="AJ57" i="34"/>
  <c r="AJ71" i="34"/>
  <c r="AJ19" i="34"/>
  <c r="AJ45" i="34"/>
  <c r="AJ15" i="34"/>
  <c r="AJ63" i="34"/>
  <c r="AJ47" i="34"/>
  <c r="AJ39" i="34"/>
  <c r="AJ75" i="34"/>
  <c r="AJ23" i="34"/>
  <c r="AJ25" i="32"/>
  <c r="Y9" i="33"/>
  <c r="AJ80" i="32"/>
  <c r="Y12" i="33"/>
  <c r="AJ229" i="32"/>
  <c r="Y25" i="33"/>
  <c r="AI229" i="32"/>
  <c r="X25" i="33"/>
  <c r="AJ109" i="32"/>
  <c r="AJ31" i="32"/>
  <c r="AJ194" i="32"/>
  <c r="AJ159" i="32"/>
  <c r="AJ43" i="32"/>
  <c r="AJ24" i="32"/>
  <c r="AJ27" i="32"/>
  <c r="AJ179" i="32"/>
  <c r="AJ34" i="32"/>
  <c r="AJ40" i="32"/>
  <c r="AJ176" i="32"/>
  <c r="AJ227" i="32"/>
  <c r="AJ93" i="32"/>
  <c r="AJ156" i="32"/>
  <c r="AJ112" i="32"/>
  <c r="AJ166" i="32"/>
  <c r="AJ221" i="32"/>
  <c r="AJ182" i="32"/>
  <c r="AJ135" i="32"/>
  <c r="AJ9" i="32"/>
  <c r="AJ96" i="32"/>
  <c r="AJ132" i="32"/>
  <c r="AJ153" i="32"/>
  <c r="AJ143" i="32"/>
  <c r="Y16" i="33"/>
  <c r="AJ183" i="32"/>
  <c r="Y21" i="33"/>
  <c r="AJ224" i="32"/>
  <c r="AJ110" i="32"/>
  <c r="Y14" i="33"/>
  <c r="AJ15" i="32"/>
  <c r="AJ145" i="32"/>
  <c r="AJ32" i="32"/>
  <c r="Y10" i="33"/>
  <c r="AJ169" i="32"/>
  <c r="AJ133" i="32"/>
  <c r="Y15" i="33"/>
  <c r="AJ13" i="32"/>
  <c r="Y8" i="33"/>
  <c r="AJ142" i="32"/>
  <c r="AJ162" i="32"/>
  <c r="AJ160" i="32"/>
  <c r="Y18" i="33"/>
  <c r="AJ222" i="32"/>
  <c r="Y23" i="33"/>
  <c r="AJ79" i="32"/>
  <c r="AJ41" i="32"/>
  <c r="Y11" i="33"/>
  <c r="AJ82" i="32"/>
  <c r="AJ12" i="32"/>
  <c r="AJ94" i="32"/>
  <c r="Y13" i="33"/>
  <c r="AJ78" i="30"/>
  <c r="Y25" i="31"/>
  <c r="AI78" i="30"/>
  <c r="X25" i="31"/>
  <c r="AJ70" i="30"/>
  <c r="AJ14" i="30"/>
  <c r="AJ46" i="30"/>
  <c r="AJ51" i="30"/>
  <c r="Y18" i="31"/>
  <c r="AJ30" i="30"/>
  <c r="AJ21" i="30"/>
  <c r="AJ33" i="30"/>
  <c r="AJ18" i="30"/>
  <c r="AJ17" i="30"/>
  <c r="AJ26" i="30"/>
  <c r="AJ38" i="30"/>
  <c r="AJ50" i="30"/>
  <c r="AJ37" i="30"/>
  <c r="AJ53" i="30"/>
  <c r="AJ58" i="30"/>
  <c r="AJ49" i="30"/>
  <c r="AJ22" i="30"/>
  <c r="AJ34" i="30"/>
  <c r="AJ19" i="30"/>
  <c r="Y10" i="31"/>
  <c r="AJ10" i="30"/>
  <c r="AJ69" i="30"/>
  <c r="AJ42" i="30"/>
  <c r="AJ71" i="30"/>
  <c r="Y23" i="31"/>
  <c r="AJ62" i="30"/>
  <c r="AJ35" i="30"/>
  <c r="Y14" i="31"/>
  <c r="AJ55" i="30"/>
  <c r="Y19" i="31"/>
  <c r="AJ23" i="30"/>
  <c r="Y11" i="31"/>
  <c r="AJ41" i="30"/>
  <c r="AJ61" i="30"/>
  <c r="AJ13" i="30"/>
  <c r="AJ57" i="30"/>
  <c r="AJ39" i="30"/>
  <c r="Y15" i="31"/>
  <c r="AJ9" i="30"/>
  <c r="AJ54" i="30"/>
  <c r="AJ45" i="30"/>
  <c r="AJ29" i="30"/>
  <c r="AJ77" i="30"/>
  <c r="Y24" i="31"/>
  <c r="AJ25" i="30"/>
  <c r="AJ27" i="30"/>
  <c r="Y12" i="31"/>
  <c r="AJ59" i="30"/>
  <c r="Y20" i="31"/>
  <c r="AJ11" i="30"/>
  <c r="Y8" i="31"/>
  <c r="AJ15" i="30"/>
  <c r="Y9" i="31"/>
  <c r="AJ63" i="30"/>
  <c r="Y21" i="31"/>
  <c r="AJ31" i="30"/>
  <c r="Y13" i="31"/>
  <c r="AJ89" i="28"/>
  <c r="Y25" i="29"/>
  <c r="AI89" i="28"/>
  <c r="X25" i="29"/>
  <c r="AJ51" i="28"/>
  <c r="Y18" i="29"/>
  <c r="AJ34" i="28"/>
  <c r="AJ54" i="28"/>
  <c r="AJ33" i="28"/>
  <c r="AJ10" i="28"/>
  <c r="AJ19" i="28"/>
  <c r="Y10" i="29"/>
  <c r="AJ35" i="28"/>
  <c r="Y14" i="29"/>
  <c r="AJ42" i="28"/>
  <c r="AJ17" i="28"/>
  <c r="AJ21" i="28"/>
  <c r="AJ63" i="28"/>
  <c r="Y21" i="29"/>
  <c r="AJ70" i="28"/>
  <c r="AJ50" i="28"/>
  <c r="AJ62" i="28"/>
  <c r="AJ14" i="28"/>
  <c r="AJ87" i="28"/>
  <c r="AJ58" i="28"/>
  <c r="AJ49" i="28"/>
  <c r="AJ37" i="28"/>
  <c r="AJ30" i="28"/>
  <c r="AJ18" i="28"/>
  <c r="AJ46" i="28"/>
  <c r="AJ69" i="28"/>
  <c r="AJ26" i="28"/>
  <c r="AJ61" i="28"/>
  <c r="AJ25" i="28"/>
  <c r="AJ29" i="28"/>
  <c r="AJ13" i="28"/>
  <c r="AJ22" i="28"/>
  <c r="AJ45" i="28"/>
  <c r="AJ57" i="28"/>
  <c r="AJ39" i="28"/>
  <c r="Y15" i="29"/>
  <c r="AJ71" i="28"/>
  <c r="Y23" i="29"/>
  <c r="AJ9" i="28"/>
  <c r="AJ41" i="28"/>
  <c r="AJ73" i="28"/>
  <c r="AJ53" i="28"/>
  <c r="AJ38" i="28"/>
  <c r="AJ23" i="28"/>
  <c r="Y11" i="29"/>
  <c r="AJ27" i="28"/>
  <c r="Y12" i="29"/>
  <c r="AJ31" i="28"/>
  <c r="Y13" i="29"/>
  <c r="AJ59" i="28"/>
  <c r="Y20" i="29"/>
  <c r="AJ76" i="10"/>
  <c r="AI76" i="10"/>
  <c r="AJ10" i="10"/>
  <c r="AJ74" i="10"/>
  <c r="AJ30" i="10"/>
  <c r="AJ69" i="10"/>
  <c r="AJ9" i="10"/>
  <c r="AJ25" i="10"/>
  <c r="AJ73" i="10"/>
  <c r="AJ34" i="10"/>
  <c r="AJ18" i="10"/>
  <c r="AJ38" i="10"/>
  <c r="AJ41" i="10"/>
  <c r="AJ22" i="10"/>
  <c r="AJ54" i="10"/>
  <c r="AJ50" i="10"/>
  <c r="AJ42" i="10"/>
  <c r="AJ46" i="10"/>
  <c r="AJ53" i="10"/>
  <c r="AJ14" i="10"/>
  <c r="AJ26" i="10"/>
  <c r="AJ62" i="10"/>
  <c r="AJ57" i="10"/>
  <c r="AJ37" i="10"/>
  <c r="AJ70" i="10"/>
  <c r="AJ58" i="10"/>
  <c r="AJ21" i="10"/>
  <c r="AJ39" i="10"/>
  <c r="Y15" i="11"/>
  <c r="AJ17" i="10"/>
  <c r="AJ71" i="10"/>
  <c r="AJ75" i="10"/>
  <c r="Y23" i="11"/>
  <c r="AJ33" i="10"/>
  <c r="AJ29" i="10"/>
  <c r="AJ13" i="10"/>
  <c r="AJ55" i="10"/>
  <c r="Y19" i="11"/>
  <c r="AJ49" i="10"/>
  <c r="AJ27" i="10"/>
  <c r="Y12" i="11"/>
  <c r="AJ61" i="10"/>
  <c r="AJ43" i="10"/>
  <c r="Y16" i="11"/>
  <c r="AJ11" i="10"/>
  <c r="Y8" i="11"/>
  <c r="AJ45" i="10"/>
  <c r="AJ59" i="10"/>
  <c r="Y20" i="11"/>
  <c r="AI409" i="8"/>
  <c r="X25" i="9"/>
  <c r="AJ409" i="8"/>
  <c r="Y25" i="9"/>
  <c r="AJ272" i="8"/>
  <c r="AJ202" i="8"/>
  <c r="AJ403" i="8"/>
  <c r="AJ100" i="8"/>
  <c r="AJ318" i="8"/>
  <c r="AJ133" i="8"/>
  <c r="AJ407" i="8"/>
  <c r="AJ315" i="8"/>
  <c r="AJ302" i="8"/>
  <c r="AJ316" i="8"/>
  <c r="Y20" i="9"/>
  <c r="AJ406" i="8"/>
  <c r="AJ97" i="8"/>
  <c r="AJ169" i="8"/>
  <c r="AJ39" i="8"/>
  <c r="AJ286" i="8"/>
  <c r="AJ18" i="8"/>
  <c r="AJ57" i="8"/>
  <c r="AJ10" i="8"/>
  <c r="AJ26" i="8"/>
  <c r="AJ238" i="8"/>
  <c r="AJ322" i="8"/>
  <c r="AJ241" i="8"/>
  <c r="AJ166" i="8"/>
  <c r="AJ203" i="8"/>
  <c r="Y15" i="9"/>
  <c r="AJ27" i="8"/>
  <c r="Y9" i="9"/>
  <c r="AJ42" i="8"/>
  <c r="AJ289" i="8"/>
  <c r="AJ29" i="8"/>
  <c r="AJ408" i="8"/>
  <c r="Y24" i="9"/>
  <c r="AJ273" i="8"/>
  <c r="AJ351" i="8"/>
  <c r="AJ275" i="8"/>
  <c r="AJ323" i="8"/>
  <c r="Y21" i="9"/>
  <c r="AJ9" i="8"/>
  <c r="AJ60" i="8"/>
  <c r="AJ136" i="8"/>
  <c r="AJ205" i="8"/>
  <c r="AJ134" i="8"/>
  <c r="Y13" i="9"/>
  <c r="AJ299" i="8"/>
  <c r="AJ16" i="8"/>
  <c r="Y8" i="9"/>
  <c r="AJ40" i="8"/>
  <c r="Y10" i="9"/>
  <c r="AJ300" i="8"/>
  <c r="Y19" i="9"/>
  <c r="AJ58" i="8"/>
  <c r="Y11" i="9"/>
  <c r="AJ239" i="8"/>
  <c r="Y16" i="9"/>
  <c r="AJ287" i="8"/>
  <c r="Y18" i="9"/>
  <c r="C18" i="4"/>
  <c r="Y17" i="4"/>
  <c r="A5" i="4"/>
  <c r="A25" i="4"/>
  <c r="A76" i="3"/>
  <c r="AF75" i="3"/>
  <c r="AE75" i="3"/>
  <c r="AD75" i="3"/>
  <c r="AB75" i="3"/>
  <c r="AA75" i="3"/>
  <c r="Z75" i="3"/>
  <c r="X75" i="3"/>
  <c r="W75" i="3"/>
  <c r="V75" i="3"/>
  <c r="T75" i="3"/>
  <c r="S75" i="3"/>
  <c r="R75" i="3"/>
  <c r="O75" i="3"/>
  <c r="N75" i="3"/>
  <c r="M75" i="3"/>
  <c r="K75" i="3"/>
  <c r="J75" i="3"/>
  <c r="AG74" i="3"/>
  <c r="AC74" i="3"/>
  <c r="Y74" i="3"/>
  <c r="U74" i="3"/>
  <c r="AG73" i="3"/>
  <c r="AG75" i="3"/>
  <c r="AC73" i="3"/>
  <c r="AC75" i="3"/>
  <c r="Y73" i="3"/>
  <c r="Y75" i="3"/>
  <c r="U73" i="3"/>
  <c r="U75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J71" i="3"/>
  <c r="AG70" i="3"/>
  <c r="AC70" i="3"/>
  <c r="Y70" i="3"/>
  <c r="U70" i="3"/>
  <c r="AG69" i="3"/>
  <c r="AC69" i="3"/>
  <c r="Y69" i="3"/>
  <c r="U69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J63" i="3"/>
  <c r="AG62" i="3"/>
  <c r="AC62" i="3"/>
  <c r="Y62" i="3"/>
  <c r="U62" i="3"/>
  <c r="AG61" i="3"/>
  <c r="AG63" i="3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J59" i="3"/>
  <c r="AG58" i="3"/>
  <c r="AC58" i="3"/>
  <c r="Y58" i="3"/>
  <c r="U58" i="3"/>
  <c r="AG57" i="3"/>
  <c r="AC57" i="3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J55" i="3"/>
  <c r="AG54" i="3"/>
  <c r="AC54" i="3"/>
  <c r="Y54" i="3"/>
  <c r="U54" i="3"/>
  <c r="AG53" i="3"/>
  <c r="AC53" i="3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AG50" i="3"/>
  <c r="AC50" i="3"/>
  <c r="Y50" i="3"/>
  <c r="U50" i="3"/>
  <c r="AG49" i="3"/>
  <c r="AC49" i="3"/>
  <c r="Y49" i="3"/>
  <c r="U49" i="3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J47" i="3"/>
  <c r="AG46" i="3"/>
  <c r="AC46" i="3"/>
  <c r="Y46" i="3"/>
  <c r="U46" i="3"/>
  <c r="AG45" i="3"/>
  <c r="AC45" i="3"/>
  <c r="Y45" i="3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J43" i="3"/>
  <c r="AG42" i="3"/>
  <c r="AC42" i="3"/>
  <c r="Y42" i="3"/>
  <c r="U42" i="3"/>
  <c r="AG41" i="3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J39" i="3"/>
  <c r="AG38" i="3"/>
  <c r="AC38" i="3"/>
  <c r="Y38" i="3"/>
  <c r="U38" i="3"/>
  <c r="AG37" i="3"/>
  <c r="AC37" i="3"/>
  <c r="Y37" i="3"/>
  <c r="U37" i="3"/>
  <c r="AF35" i="3"/>
  <c r="AE35" i="3"/>
  <c r="AD35" i="3"/>
  <c r="S14" i="4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J35" i="3"/>
  <c r="AG34" i="3"/>
  <c r="AC34" i="3"/>
  <c r="Y34" i="3"/>
  <c r="U34" i="3"/>
  <c r="AG33" i="3"/>
  <c r="AC33" i="3"/>
  <c r="Y33" i="3"/>
  <c r="Y35" i="3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G13" i="4"/>
  <c r="O31" i="3"/>
  <c r="N31" i="3"/>
  <c r="M31" i="3"/>
  <c r="K31" i="3"/>
  <c r="J31" i="3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J27" i="3"/>
  <c r="AG26" i="3"/>
  <c r="AC26" i="3"/>
  <c r="Y26" i="3"/>
  <c r="U26" i="3"/>
  <c r="AG25" i="3"/>
  <c r="AC25" i="3"/>
  <c r="Y25" i="3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J23" i="3"/>
  <c r="AG22" i="3"/>
  <c r="AC22" i="3"/>
  <c r="Y22" i="3"/>
  <c r="U22" i="3"/>
  <c r="AG21" i="3"/>
  <c r="AC21" i="3"/>
  <c r="Y21" i="3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J19" i="3"/>
  <c r="AG18" i="3"/>
  <c r="AC18" i="3"/>
  <c r="Y18" i="3"/>
  <c r="U18" i="3"/>
  <c r="AG17" i="3"/>
  <c r="AC17" i="3"/>
  <c r="Y17" i="3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J15" i="3"/>
  <c r="AG14" i="3"/>
  <c r="AC14" i="3"/>
  <c r="Y14" i="3"/>
  <c r="U14" i="3"/>
  <c r="AG13" i="3"/>
  <c r="AC13" i="3"/>
  <c r="Y13" i="3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O11" i="3"/>
  <c r="N11" i="3"/>
  <c r="M11" i="3"/>
  <c r="K11" i="3"/>
  <c r="J11" i="3"/>
  <c r="AG10" i="3"/>
  <c r="AC10" i="3"/>
  <c r="Y10" i="3"/>
  <c r="U10" i="3"/>
  <c r="AG9" i="3"/>
  <c r="AC9" i="3"/>
  <c r="Y9" i="3"/>
  <c r="U9" i="3"/>
  <c r="AC59" i="3"/>
  <c r="AC31" i="3"/>
  <c r="AG31" i="3"/>
  <c r="AC23" i="3"/>
  <c r="AG23" i="3"/>
  <c r="AG71" i="3"/>
  <c r="AG55" i="3"/>
  <c r="AH54" i="3"/>
  <c r="AI54" i="3"/>
  <c r="AG51" i="3"/>
  <c r="W76" i="3"/>
  <c r="K76" i="3"/>
  <c r="U39" i="3"/>
  <c r="N76" i="3"/>
  <c r="Z76" i="3"/>
  <c r="AG35" i="3"/>
  <c r="AC35" i="3"/>
  <c r="R14" i="4"/>
  <c r="AB76" i="3"/>
  <c r="Y27" i="3"/>
  <c r="S76" i="3"/>
  <c r="AC27" i="3"/>
  <c r="AD76" i="3"/>
  <c r="AG19" i="3"/>
  <c r="V10" i="4"/>
  <c r="AE76" i="3"/>
  <c r="T76" i="3"/>
  <c r="AC19" i="3"/>
  <c r="M76" i="3"/>
  <c r="X76" i="3"/>
  <c r="O76" i="3"/>
  <c r="AA76" i="3"/>
  <c r="J76" i="3"/>
  <c r="V76" i="3"/>
  <c r="AF76" i="3"/>
  <c r="G8" i="4"/>
  <c r="R76" i="3"/>
  <c r="AH9" i="3"/>
  <c r="N12" i="4"/>
  <c r="U13" i="4"/>
  <c r="P18" i="4"/>
  <c r="E11" i="4"/>
  <c r="M12" i="4"/>
  <c r="B14" i="4"/>
  <c r="T15" i="4"/>
  <c r="F19" i="4"/>
  <c r="J24" i="4"/>
  <c r="S9" i="4"/>
  <c r="G10" i="4"/>
  <c r="Q10" i="4"/>
  <c r="F11" i="4"/>
  <c r="P11" i="4"/>
  <c r="E12" i="4"/>
  <c r="O12" i="4"/>
  <c r="R13" i="4"/>
  <c r="D13" i="4"/>
  <c r="M13" i="4"/>
  <c r="N14" i="4"/>
  <c r="C14" i="4"/>
  <c r="L14" i="4"/>
  <c r="B15" i="4"/>
  <c r="K15" i="4"/>
  <c r="U15" i="4"/>
  <c r="I16" i="4"/>
  <c r="T16" i="4"/>
  <c r="H17" i="4"/>
  <c r="S17" i="4"/>
  <c r="H18" i="4"/>
  <c r="S18" i="4"/>
  <c r="G19" i="4"/>
  <c r="Q19" i="4"/>
  <c r="F20" i="4"/>
  <c r="P20" i="4"/>
  <c r="V21" i="4"/>
  <c r="E21" i="4"/>
  <c r="O21" i="4"/>
  <c r="D23" i="4"/>
  <c r="M23" i="4"/>
  <c r="N24" i="4"/>
  <c r="C24" i="4"/>
  <c r="L24" i="4"/>
  <c r="O10" i="4"/>
  <c r="C12" i="4"/>
  <c r="S15" i="4"/>
  <c r="O19" i="4"/>
  <c r="K23" i="4"/>
  <c r="P10" i="4"/>
  <c r="R12" i="4"/>
  <c r="L13" i="4"/>
  <c r="U14" i="4"/>
  <c r="O20" i="4"/>
  <c r="B24" i="4"/>
  <c r="H9" i="4"/>
  <c r="S10" i="4"/>
  <c r="F12" i="4"/>
  <c r="M14" i="4"/>
  <c r="L15" i="4"/>
  <c r="B16" i="4"/>
  <c r="K16" i="4"/>
  <c r="I18" i="4"/>
  <c r="T18" i="4"/>
  <c r="H19" i="4"/>
  <c r="S19" i="4"/>
  <c r="G20" i="4"/>
  <c r="Q20" i="4"/>
  <c r="F21" i="4"/>
  <c r="P21" i="4"/>
  <c r="V23" i="4"/>
  <c r="E23" i="4"/>
  <c r="O23" i="4"/>
  <c r="R24" i="4"/>
  <c r="D24" i="4"/>
  <c r="M24" i="4"/>
  <c r="P9" i="4"/>
  <c r="R11" i="4"/>
  <c r="L12" i="4"/>
  <c r="K13" i="4"/>
  <c r="I14" i="4"/>
  <c r="F18" i="4"/>
  <c r="R20" i="4"/>
  <c r="M20" i="4"/>
  <c r="C21" i="4"/>
  <c r="T24" i="4"/>
  <c r="S8" i="4"/>
  <c r="Q9" i="4"/>
  <c r="V11" i="4"/>
  <c r="H16" i="4"/>
  <c r="G17" i="4"/>
  <c r="Q18" i="4"/>
  <c r="E20" i="4"/>
  <c r="M21" i="4"/>
  <c r="U24" i="4"/>
  <c r="U8" i="4"/>
  <c r="T9" i="4"/>
  <c r="G11" i="4"/>
  <c r="V13" i="4"/>
  <c r="D14" i="4"/>
  <c r="I17" i="4"/>
  <c r="U9" i="4"/>
  <c r="T10" i="4"/>
  <c r="H11" i="4"/>
  <c r="M15" i="4"/>
  <c r="L16" i="4"/>
  <c r="B17" i="4"/>
  <c r="T19" i="4"/>
  <c r="S20" i="4"/>
  <c r="G21" i="4"/>
  <c r="P23" i="4"/>
  <c r="D8" i="4"/>
  <c r="M8" i="4"/>
  <c r="C9" i="4"/>
  <c r="L9" i="4"/>
  <c r="B10" i="4"/>
  <c r="K10" i="4"/>
  <c r="U10" i="4"/>
  <c r="I11" i="4"/>
  <c r="T11" i="4"/>
  <c r="H12" i="4"/>
  <c r="S12" i="4"/>
  <c r="Q13" i="4"/>
  <c r="F14" i="4"/>
  <c r="P14" i="4"/>
  <c r="E15" i="4"/>
  <c r="O15" i="4"/>
  <c r="AC43" i="3"/>
  <c r="D16" i="4"/>
  <c r="M16" i="4"/>
  <c r="Y47" i="3"/>
  <c r="C17" i="4"/>
  <c r="L17" i="4"/>
  <c r="B18" i="4"/>
  <c r="L18" i="4"/>
  <c r="B19" i="4"/>
  <c r="K19" i="4"/>
  <c r="U19" i="4"/>
  <c r="AH58" i="3"/>
  <c r="AI58" i="3"/>
  <c r="I20" i="4"/>
  <c r="T20" i="4"/>
  <c r="H21" i="4"/>
  <c r="S21" i="4"/>
  <c r="G23" i="4"/>
  <c r="Q23" i="4"/>
  <c r="AH74" i="3"/>
  <c r="F24" i="4"/>
  <c r="P24" i="4"/>
  <c r="F9" i="4"/>
  <c r="D11" i="4"/>
  <c r="B13" i="4"/>
  <c r="T14" i="4"/>
  <c r="G16" i="4"/>
  <c r="F17" i="4"/>
  <c r="E19" i="4"/>
  <c r="I24" i="4"/>
  <c r="H8" i="4"/>
  <c r="F10" i="4"/>
  <c r="O11" i="4"/>
  <c r="C13" i="4"/>
  <c r="K14" i="4"/>
  <c r="I15" i="4"/>
  <c r="S16" i="4"/>
  <c r="Q17" i="4"/>
  <c r="G18" i="4"/>
  <c r="P19" i="4"/>
  <c r="D21" i="4"/>
  <c r="C23" i="4"/>
  <c r="L23" i="4"/>
  <c r="R10" i="4"/>
  <c r="Q11" i="4"/>
  <c r="E13" i="4"/>
  <c r="C15" i="4"/>
  <c r="T17" i="4"/>
  <c r="L8" i="4"/>
  <c r="K9" i="4"/>
  <c r="I10" i="4"/>
  <c r="S11" i="4"/>
  <c r="Q12" i="4"/>
  <c r="P13" i="4"/>
  <c r="E14" i="4"/>
  <c r="D15" i="4"/>
  <c r="C16" i="4"/>
  <c r="K17" i="4"/>
  <c r="U18" i="4"/>
  <c r="H20" i="4"/>
  <c r="U71" i="3"/>
  <c r="E24" i="4"/>
  <c r="E8" i="4"/>
  <c r="O8" i="4"/>
  <c r="D9" i="4"/>
  <c r="M9" i="4"/>
  <c r="C10" i="4"/>
  <c r="L10" i="4"/>
  <c r="B11" i="4"/>
  <c r="K11" i="4"/>
  <c r="U11" i="4"/>
  <c r="I12" i="4"/>
  <c r="T12" i="4"/>
  <c r="H13" i="4"/>
  <c r="S13" i="4"/>
  <c r="G14" i="4"/>
  <c r="Q14" i="4"/>
  <c r="F15" i="4"/>
  <c r="P15" i="4"/>
  <c r="E16" i="4"/>
  <c r="O16" i="4"/>
  <c r="D17" i="4"/>
  <c r="M17" i="4"/>
  <c r="D18" i="4"/>
  <c r="M18" i="4"/>
  <c r="C19" i="4"/>
  <c r="L19" i="4"/>
  <c r="U59" i="3"/>
  <c r="B20" i="4"/>
  <c r="K20" i="4"/>
  <c r="U20" i="4"/>
  <c r="I21" i="4"/>
  <c r="T21" i="4"/>
  <c r="H23" i="4"/>
  <c r="S23" i="4"/>
  <c r="G24" i="4"/>
  <c r="Q24" i="4"/>
  <c r="E10" i="4"/>
  <c r="M11" i="4"/>
  <c r="H15" i="4"/>
  <c r="Q16" i="4"/>
  <c r="P17" i="4"/>
  <c r="V19" i="4"/>
  <c r="D20" i="4"/>
  <c r="L21" i="4"/>
  <c r="B23" i="4"/>
  <c r="U23" i="4"/>
  <c r="G9" i="4"/>
  <c r="D12" i="4"/>
  <c r="K24" i="4"/>
  <c r="T8" i="4"/>
  <c r="I9" i="4"/>
  <c r="H10" i="4"/>
  <c r="P12" i="4"/>
  <c r="O13" i="4"/>
  <c r="U16" i="4"/>
  <c r="C8" i="4"/>
  <c r="B9" i="4"/>
  <c r="G12" i="4"/>
  <c r="F13" i="4"/>
  <c r="O14" i="4"/>
  <c r="Y43" i="3"/>
  <c r="U17" i="4"/>
  <c r="K18" i="4"/>
  <c r="I19" i="4"/>
  <c r="Q21" i="4"/>
  <c r="F23" i="4"/>
  <c r="V24" i="4"/>
  <c r="O24" i="4"/>
  <c r="F8" i="4"/>
  <c r="P8" i="4"/>
  <c r="E9" i="4"/>
  <c r="O9" i="4"/>
  <c r="D10" i="4"/>
  <c r="M10" i="4"/>
  <c r="C11" i="4"/>
  <c r="L11" i="4"/>
  <c r="B12" i="4"/>
  <c r="K12" i="4"/>
  <c r="U12" i="4"/>
  <c r="I13" i="4"/>
  <c r="T13" i="4"/>
  <c r="H14" i="4"/>
  <c r="G15" i="4"/>
  <c r="Q15" i="4"/>
  <c r="F16" i="4"/>
  <c r="P16" i="4"/>
  <c r="E17" i="4"/>
  <c r="O17" i="4"/>
  <c r="E18" i="4"/>
  <c r="O18" i="4"/>
  <c r="D19" i="4"/>
  <c r="M19" i="4"/>
  <c r="Y59" i="3"/>
  <c r="C20" i="4"/>
  <c r="L20" i="4"/>
  <c r="B21" i="4"/>
  <c r="K21" i="4"/>
  <c r="U21" i="4"/>
  <c r="I23" i="4"/>
  <c r="T23" i="4"/>
  <c r="H24" i="4"/>
  <c r="S24" i="4"/>
  <c r="U43" i="3"/>
  <c r="U19" i="3"/>
  <c r="AG59" i="3"/>
  <c r="AC11" i="3"/>
  <c r="AC15" i="3"/>
  <c r="AG27" i="3"/>
  <c r="AG39" i="3"/>
  <c r="AC47" i="3"/>
  <c r="AG15" i="3"/>
  <c r="U27" i="3"/>
  <c r="Y11" i="3"/>
  <c r="N8" i="4"/>
  <c r="AH41" i="3"/>
  <c r="AI41" i="3"/>
  <c r="AH45" i="3"/>
  <c r="AI45" i="3"/>
  <c r="AG11" i="3"/>
  <c r="AH25" i="3"/>
  <c r="AC55" i="3"/>
  <c r="U11" i="3"/>
  <c r="Y19" i="3"/>
  <c r="AH22" i="3"/>
  <c r="AI22" i="3"/>
  <c r="AC39" i="3"/>
  <c r="AH70" i="3"/>
  <c r="AH26" i="3"/>
  <c r="AI26" i="3"/>
  <c r="AG43" i="3"/>
  <c r="AG47" i="3"/>
  <c r="Y51" i="3"/>
  <c r="U55" i="3"/>
  <c r="Y63" i="3"/>
  <c r="AH29" i="3"/>
  <c r="AI29" i="3"/>
  <c r="U31" i="3"/>
  <c r="AH37" i="3"/>
  <c r="AI37" i="3"/>
  <c r="AH46" i="3"/>
  <c r="AC51" i="3"/>
  <c r="Y55" i="3"/>
  <c r="AC63" i="3"/>
  <c r="AH69" i="3"/>
  <c r="AI69" i="3"/>
  <c r="K8" i="4"/>
  <c r="U23" i="3"/>
  <c r="Y31" i="3"/>
  <c r="AH10" i="3"/>
  <c r="AI10" i="3"/>
  <c r="AH13" i="3"/>
  <c r="AI13" i="3"/>
  <c r="U15" i="3"/>
  <c r="AH38" i="3"/>
  <c r="AI38" i="3"/>
  <c r="AH62" i="3"/>
  <c r="AI62" i="3"/>
  <c r="V8" i="4"/>
  <c r="I8" i="4"/>
  <c r="Q8" i="4"/>
  <c r="AH33" i="3"/>
  <c r="AI9" i="3"/>
  <c r="B8" i="4"/>
  <c r="Y15" i="3"/>
  <c r="AH21" i="3"/>
  <c r="U35" i="3"/>
  <c r="U51" i="3"/>
  <c r="AH49" i="3"/>
  <c r="AH53" i="3"/>
  <c r="AI74" i="3"/>
  <c r="Y39" i="3"/>
  <c r="AH18" i="3"/>
  <c r="AH42" i="3"/>
  <c r="U47" i="3"/>
  <c r="AC71" i="3"/>
  <c r="Y23" i="3"/>
  <c r="AH73" i="3"/>
  <c r="AH14" i="3"/>
  <c r="AH34" i="3"/>
  <c r="AH57" i="3"/>
  <c r="AH17" i="3"/>
  <c r="AH30" i="3"/>
  <c r="AH50" i="3"/>
  <c r="AH61" i="3"/>
  <c r="U63" i="3"/>
  <c r="Y71" i="3"/>
  <c r="AH27" i="3"/>
  <c r="V18" i="4"/>
  <c r="AH47" i="3"/>
  <c r="P25" i="43"/>
  <c r="AH15" i="3"/>
  <c r="F25" i="11"/>
  <c r="F25" i="4"/>
  <c r="AI46" i="3"/>
  <c r="AH43" i="3"/>
  <c r="P25" i="33"/>
  <c r="J15" i="4"/>
  <c r="Y76" i="3"/>
  <c r="V14" i="4"/>
  <c r="T25" i="29"/>
  <c r="T25" i="4"/>
  <c r="T25" i="31"/>
  <c r="U76" i="3"/>
  <c r="D25" i="4"/>
  <c r="H25" i="39"/>
  <c r="E25" i="33"/>
  <c r="O25" i="39"/>
  <c r="E25" i="35"/>
  <c r="M25" i="39"/>
  <c r="B25" i="35"/>
  <c r="AG76" i="3"/>
  <c r="U25" i="35"/>
  <c r="R8" i="4"/>
  <c r="AC76" i="3"/>
  <c r="M25" i="4"/>
  <c r="S25" i="4"/>
  <c r="L25" i="4"/>
  <c r="U25" i="4"/>
  <c r="E25" i="4"/>
  <c r="K25" i="4"/>
  <c r="G25" i="4"/>
  <c r="B25" i="4"/>
  <c r="P25" i="4"/>
  <c r="C25" i="4"/>
  <c r="H25" i="4"/>
  <c r="O25" i="4"/>
  <c r="L25" i="31"/>
  <c r="C25" i="39"/>
  <c r="O25" i="11"/>
  <c r="O25" i="41"/>
  <c r="H25" i="37"/>
  <c r="M25" i="43"/>
  <c r="U25" i="37"/>
  <c r="S25" i="11"/>
  <c r="G25" i="29"/>
  <c r="K25" i="11"/>
  <c r="I25" i="11"/>
  <c r="R23" i="4"/>
  <c r="J14" i="4"/>
  <c r="N19" i="4"/>
  <c r="N21" i="4"/>
  <c r="R19" i="4"/>
  <c r="R17" i="4"/>
  <c r="P25" i="11"/>
  <c r="P25" i="37"/>
  <c r="F25" i="39"/>
  <c r="C25" i="11"/>
  <c r="C25" i="41"/>
  <c r="B25" i="37"/>
  <c r="T25" i="33"/>
  <c r="O25" i="9"/>
  <c r="O25" i="43"/>
  <c r="E25" i="37"/>
  <c r="J23" i="4"/>
  <c r="L25" i="35"/>
  <c r="H25" i="11"/>
  <c r="H25" i="41"/>
  <c r="M25" i="29"/>
  <c r="D25" i="41"/>
  <c r="U25" i="39"/>
  <c r="S25" i="33"/>
  <c r="G25" i="31"/>
  <c r="K25" i="9"/>
  <c r="K25" i="43"/>
  <c r="Q25" i="35"/>
  <c r="I25" i="37"/>
  <c r="L25" i="33"/>
  <c r="M25" i="11"/>
  <c r="D25" i="37"/>
  <c r="K25" i="41"/>
  <c r="Q25" i="29"/>
  <c r="I25" i="41"/>
  <c r="J17" i="4"/>
  <c r="R18" i="4"/>
  <c r="J19" i="4"/>
  <c r="V15" i="4"/>
  <c r="P25" i="39"/>
  <c r="P25" i="41"/>
  <c r="F25" i="35"/>
  <c r="C25" i="29"/>
  <c r="C25" i="43"/>
  <c r="B25" i="39"/>
  <c r="T25" i="35"/>
  <c r="J20" i="4"/>
  <c r="O25" i="29"/>
  <c r="E25" i="41"/>
  <c r="L25" i="37"/>
  <c r="H25" i="9"/>
  <c r="H25" i="43"/>
  <c r="R16" i="4"/>
  <c r="M25" i="31"/>
  <c r="D25" i="11"/>
  <c r="D25" i="39"/>
  <c r="U25" i="11"/>
  <c r="U25" i="41"/>
  <c r="S25" i="35"/>
  <c r="G25" i="35"/>
  <c r="K25" i="29"/>
  <c r="Q25" i="39"/>
  <c r="I25" i="31"/>
  <c r="J12" i="4"/>
  <c r="M25" i="9"/>
  <c r="I25" i="9"/>
  <c r="J18" i="4"/>
  <c r="R21" i="4"/>
  <c r="J16" i="4"/>
  <c r="N18" i="4"/>
  <c r="C25" i="35"/>
  <c r="D25" i="35"/>
  <c r="G25" i="9"/>
  <c r="F25" i="33"/>
  <c r="N23" i="4"/>
  <c r="N9" i="4"/>
  <c r="P25" i="9"/>
  <c r="B25" i="11"/>
  <c r="E25" i="9"/>
  <c r="L25" i="11"/>
  <c r="N17" i="4"/>
  <c r="D25" i="9"/>
  <c r="U25" i="9"/>
  <c r="K25" i="31"/>
  <c r="Q25" i="37"/>
  <c r="I25" i="29"/>
  <c r="J21" i="4"/>
  <c r="J11" i="4"/>
  <c r="V17" i="4"/>
  <c r="R9" i="4"/>
  <c r="N20" i="4"/>
  <c r="P25" i="29"/>
  <c r="F25" i="9"/>
  <c r="F25" i="41"/>
  <c r="N16" i="4"/>
  <c r="C25" i="31"/>
  <c r="B25" i="9"/>
  <c r="T25" i="41"/>
  <c r="O25" i="33"/>
  <c r="E25" i="11"/>
  <c r="E25" i="43"/>
  <c r="L25" i="9"/>
  <c r="L25" i="43"/>
  <c r="H25" i="31"/>
  <c r="M25" i="33"/>
  <c r="D25" i="29"/>
  <c r="U25" i="31"/>
  <c r="S25" i="39"/>
  <c r="G25" i="39"/>
  <c r="K25" i="33"/>
  <c r="Q25" i="9"/>
  <c r="Q25" i="43"/>
  <c r="I25" i="33"/>
  <c r="J10" i="4"/>
  <c r="G25" i="43"/>
  <c r="Q25" i="33"/>
  <c r="Q25" i="4"/>
  <c r="N13" i="4"/>
  <c r="V12" i="4"/>
  <c r="F25" i="37"/>
  <c r="T25" i="37"/>
  <c r="O25" i="31"/>
  <c r="M25" i="41"/>
  <c r="I25" i="4"/>
  <c r="J13" i="4"/>
  <c r="F25" i="31"/>
  <c r="T25" i="39"/>
  <c r="O25" i="35"/>
  <c r="E25" i="31"/>
  <c r="L25" i="29"/>
  <c r="H25" i="35"/>
  <c r="M25" i="35"/>
  <c r="D25" i="31"/>
  <c r="U25" i="29"/>
  <c r="S25" i="29"/>
  <c r="S25" i="41"/>
  <c r="G25" i="37"/>
  <c r="K25" i="35"/>
  <c r="Q25" i="31"/>
  <c r="Q25" i="41"/>
  <c r="I25" i="35"/>
  <c r="N10" i="4"/>
  <c r="S25" i="9"/>
  <c r="K25" i="39"/>
  <c r="I25" i="43"/>
  <c r="N15" i="4"/>
  <c r="J9" i="4"/>
  <c r="V9" i="4"/>
  <c r="B25" i="31"/>
  <c r="C25" i="9"/>
  <c r="B25" i="41"/>
  <c r="E25" i="39"/>
  <c r="L25" i="39"/>
  <c r="H25" i="29"/>
  <c r="D25" i="43"/>
  <c r="U25" i="43"/>
  <c r="S25" i="37"/>
  <c r="G25" i="33"/>
  <c r="N11" i="4"/>
  <c r="J8" i="4"/>
  <c r="V16" i="4"/>
  <c r="R15" i="4"/>
  <c r="P25" i="31"/>
  <c r="F25" i="43"/>
  <c r="B25" i="29"/>
  <c r="T25" i="11"/>
  <c r="V20" i="4"/>
  <c r="P25" i="35"/>
  <c r="F25" i="29"/>
  <c r="C25" i="37"/>
  <c r="B25" i="33"/>
  <c r="T25" i="9"/>
  <c r="T25" i="43"/>
  <c r="O25" i="37"/>
  <c r="E25" i="29"/>
  <c r="L25" i="41"/>
  <c r="H25" i="33"/>
  <c r="M25" i="37"/>
  <c r="D25" i="33"/>
  <c r="U25" i="33"/>
  <c r="S25" i="31"/>
  <c r="S25" i="43"/>
  <c r="G25" i="11"/>
  <c r="G25" i="41"/>
  <c r="K25" i="37"/>
  <c r="Q25" i="11"/>
  <c r="I25" i="39"/>
  <c r="AH71" i="3"/>
  <c r="AH31" i="3"/>
  <c r="AH11" i="3"/>
  <c r="AI25" i="3"/>
  <c r="AH39" i="3"/>
  <c r="W15" i="4"/>
  <c r="AI70" i="3"/>
  <c r="W9" i="4"/>
  <c r="AI15" i="3"/>
  <c r="AI50" i="3"/>
  <c r="AI42" i="3"/>
  <c r="AI30" i="3"/>
  <c r="AI57" i="3"/>
  <c r="AH59" i="3"/>
  <c r="AI18" i="3"/>
  <c r="AI27" i="3"/>
  <c r="W12" i="4"/>
  <c r="AI14" i="3"/>
  <c r="AH75" i="3"/>
  <c r="AI73" i="3"/>
  <c r="AI33" i="3"/>
  <c r="AH35" i="3"/>
  <c r="AI34" i="3"/>
  <c r="AH55" i="3"/>
  <c r="AI53" i="3"/>
  <c r="AI17" i="3"/>
  <c r="AH19" i="3"/>
  <c r="AI21" i="3"/>
  <c r="AH23" i="3"/>
  <c r="AH63" i="3"/>
  <c r="AI61" i="3"/>
  <c r="AI49" i="3"/>
  <c r="AH51" i="3"/>
  <c r="W17" i="4"/>
  <c r="AI47" i="3"/>
  <c r="AI43" i="3"/>
  <c r="W16" i="4"/>
  <c r="AI39" i="3"/>
  <c r="X15" i="4"/>
  <c r="R25" i="41"/>
  <c r="AH76" i="3"/>
  <c r="N25" i="37"/>
  <c r="R25" i="43"/>
  <c r="N25" i="4"/>
  <c r="R25" i="29"/>
  <c r="J25" i="37"/>
  <c r="AI11" i="3"/>
  <c r="X8" i="4"/>
  <c r="R25" i="9"/>
  <c r="J25" i="4"/>
  <c r="V25" i="4"/>
  <c r="R25" i="4"/>
  <c r="N25" i="39"/>
  <c r="N25" i="29"/>
  <c r="V25" i="35"/>
  <c r="J25" i="9"/>
  <c r="J25" i="41"/>
  <c r="AI31" i="3"/>
  <c r="N25" i="11"/>
  <c r="R25" i="33"/>
  <c r="V25" i="37"/>
  <c r="J25" i="29"/>
  <c r="J25" i="43"/>
  <c r="J25" i="39"/>
  <c r="N25" i="43"/>
  <c r="R25" i="39"/>
  <c r="J25" i="11"/>
  <c r="N25" i="33"/>
  <c r="R25" i="31"/>
  <c r="V25" i="9"/>
  <c r="V25" i="39"/>
  <c r="J25" i="33"/>
  <c r="V25" i="11"/>
  <c r="W23" i="4"/>
  <c r="N25" i="9"/>
  <c r="V25" i="33"/>
  <c r="R25" i="11"/>
  <c r="X12" i="4"/>
  <c r="N25" i="31"/>
  <c r="V25" i="41"/>
  <c r="X9" i="4"/>
  <c r="N25" i="41"/>
  <c r="R25" i="35"/>
  <c r="V25" i="31"/>
  <c r="V25" i="43"/>
  <c r="J25" i="31"/>
  <c r="X16" i="4"/>
  <c r="X17" i="4"/>
  <c r="W13" i="4"/>
  <c r="W8" i="4"/>
  <c r="N25" i="35"/>
  <c r="R25" i="37"/>
  <c r="V25" i="29"/>
  <c r="J25" i="35"/>
  <c r="AI71" i="3"/>
  <c r="AI63" i="3"/>
  <c r="W21" i="4"/>
  <c r="AI19" i="3"/>
  <c r="W10" i="4"/>
  <c r="W24" i="4"/>
  <c r="AI75" i="3"/>
  <c r="AI51" i="3"/>
  <c r="W18" i="4"/>
  <c r="AI23" i="3"/>
  <c r="W11" i="4"/>
  <c r="W19" i="4"/>
  <c r="AI55" i="3"/>
  <c r="W20" i="4"/>
  <c r="AI59" i="3"/>
  <c r="AI35" i="3"/>
  <c r="W14" i="4"/>
  <c r="W25" i="31"/>
  <c r="X24" i="4"/>
  <c r="X10" i="4"/>
  <c r="W25" i="37"/>
  <c r="W25" i="11"/>
  <c r="W25" i="41"/>
  <c r="W25" i="33"/>
  <c r="W25" i="39"/>
  <c r="X11" i="4"/>
  <c r="X21" i="4"/>
  <c r="W25" i="9"/>
  <c r="W25" i="43"/>
  <c r="X20" i="4"/>
  <c r="X19" i="4"/>
  <c r="W25" i="29"/>
  <c r="X13" i="4"/>
  <c r="AJ76" i="3"/>
  <c r="AJ65" i="3"/>
  <c r="AJ67" i="3"/>
  <c r="Y22" i="4"/>
  <c r="AJ66" i="3"/>
  <c r="X14" i="4"/>
  <c r="X18" i="4"/>
  <c r="X23" i="4"/>
  <c r="W25" i="35"/>
  <c r="AJ74" i="3"/>
  <c r="AJ71" i="3"/>
  <c r="AJ69" i="3"/>
  <c r="AJ25" i="3"/>
  <c r="AJ51" i="3"/>
  <c r="AJ45" i="3"/>
  <c r="AJ23" i="3"/>
  <c r="AJ26" i="3"/>
  <c r="AJ50" i="3"/>
  <c r="AJ35" i="3"/>
  <c r="AJ33" i="3"/>
  <c r="AJ39" i="3"/>
  <c r="AJ73" i="3"/>
  <c r="AJ19" i="3"/>
  <c r="AJ10" i="3"/>
  <c r="AJ54" i="3"/>
  <c r="AJ62" i="3"/>
  <c r="AJ21" i="3"/>
  <c r="AJ17" i="3"/>
  <c r="AJ34" i="3"/>
  <c r="AJ22" i="3"/>
  <c r="AJ42" i="3"/>
  <c r="AJ14" i="3"/>
  <c r="AJ53" i="3"/>
  <c r="AJ11" i="3"/>
  <c r="AJ57" i="3"/>
  <c r="AJ47" i="3"/>
  <c r="AJ46" i="3"/>
  <c r="AJ70" i="3"/>
  <c r="AI76" i="3"/>
  <c r="AJ15" i="3"/>
  <c r="AJ27" i="3"/>
  <c r="AJ55" i="3"/>
  <c r="AJ49" i="3"/>
  <c r="AJ75" i="3"/>
  <c r="AJ31" i="3"/>
  <c r="AJ58" i="3"/>
  <c r="AJ41" i="3"/>
  <c r="AJ9" i="3"/>
  <c r="AJ29" i="3"/>
  <c r="AJ61" i="3"/>
  <c r="AJ63" i="3"/>
  <c r="AJ30" i="3"/>
  <c r="AJ37" i="3"/>
  <c r="AJ43" i="3"/>
  <c r="AJ59" i="3"/>
  <c r="AJ18" i="3"/>
  <c r="AJ38" i="3"/>
  <c r="AJ13" i="3"/>
  <c r="W25" i="4"/>
  <c r="Y16" i="4"/>
  <c r="Y18" i="4"/>
  <c r="Y15" i="4"/>
  <c r="Y21" i="4"/>
  <c r="Y14" i="4"/>
  <c r="Y23" i="4"/>
  <c r="Y19" i="4"/>
  <c r="Y8" i="4"/>
  <c r="Y13" i="4"/>
  <c r="Y24" i="4"/>
  <c r="Y25" i="4"/>
  <c r="Y12" i="4"/>
  <c r="Y9" i="4"/>
  <c r="Y11" i="4"/>
  <c r="Y20" i="4"/>
  <c r="X25" i="4"/>
  <c r="Y10" i="4"/>
  <c r="K80" i="32"/>
  <c r="C12" i="33"/>
  <c r="C25" i="33"/>
  <c r="K229" i="32"/>
</calcChain>
</file>

<file path=xl/sharedStrings.xml><?xml version="1.0" encoding="utf-8"?>
<sst xmlns="http://schemas.openxmlformats.org/spreadsheetml/2006/main" count="4037" uniqueCount="956">
  <si>
    <t>PARTIDA 21-01-01 "SUBSECRETARIA DE SERVICIOS SOCIALES"</t>
  </si>
  <si>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</si>
  <si>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</si>
  <si>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</si>
  <si>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</si>
  <si>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</si>
  <si>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</si>
  <si>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</si>
  <si>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</si>
  <si>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</si>
  <si>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</si>
  <si>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</si>
  <si>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</si>
  <si>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</si>
  <si>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</si>
  <si>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</si>
  <si>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</si>
  <si>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</si>
  <si>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</si>
  <si>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</si>
  <si>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</si>
  <si>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</si>
  <si>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</si>
  <si>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</si>
  <si>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</si>
  <si>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</si>
  <si>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</si>
  <si>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</si>
  <si>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</si>
  <si>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</si>
  <si>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</si>
  <si>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</si>
  <si>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</si>
  <si>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</si>
  <si>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</si>
  <si>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</si>
  <si>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</si>
  <si>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</si>
  <si>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</si>
  <si>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</si>
  <si>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</si>
  <si>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</si>
  <si>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</si>
  <si>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</si>
  <si>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</si>
  <si>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</si>
  <si>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</si>
  <si>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</si>
  <si>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</si>
  <si>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</si>
  <si>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</si>
  <si>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</si>
  <si>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</si>
  <si>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</si>
  <si>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</si>
  <si>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</si>
  <si>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</si>
  <si>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</si>
  <si>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</si>
  <si>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</si>
  <si>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</si>
  <si>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</si>
  <si>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</si>
  <si>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</si>
  <si>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</si>
  <si>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</si>
  <si>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</si>
  <si>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</si>
  <si>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</si>
  <si>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</si>
  <si>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</si>
  <si>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</si>
  <si>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</si>
  <si>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</si>
  <si>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</si>
  <si>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</si>
  <si>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</si>
  <si>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</si>
  <si>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</si>
  <si>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</si>
  <si>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</si>
  <si>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24-03-341 "Sistema de Apoyo a la Selección de Beneficios Sociales"</t>
  </si>
  <si>
    <t>24-03-342 "Apoyo, Monitoreo y Supervisión a la Gestión Territorial"</t>
  </si>
  <si>
    <t>24-03-358 "Programa Apoyo a la Atención de Salud Mental"</t>
  </si>
  <si>
    <t>24-03-414 "Programa Vivienda Primero"</t>
  </si>
  <si>
    <t>24-03-998 "Programa Noche Digna"</t>
  </si>
  <si>
    <t>24-08-001 "Fundación de las Familias - Programa Red Telecentros"</t>
  </si>
  <si>
    <t>24-09-003 "Elige Vivir Sano"</t>
  </si>
  <si>
    <t>24-09-004 "Programa Asuntos Indígenas"</t>
  </si>
  <si>
    <t>24-09-005 "Programa Red Integral de Protección Social"</t>
  </si>
  <si>
    <t>24-09-006 "Programa de Apoyo a la Selección de Beneficios Sociales"</t>
  </si>
  <si>
    <t>ÑUBLE</t>
  </si>
  <si>
    <t>TOTAL  REGIÓN DEL ÑUBLE</t>
  </si>
  <si>
    <t>REX 74</t>
  </si>
  <si>
    <t>Banco Estado</t>
  </si>
  <si>
    <t>Subsidio a la Calefaccion</t>
  </si>
  <si>
    <t>Subtitulo 22</t>
  </si>
  <si>
    <t>Municipalidad de Huara</t>
  </si>
  <si>
    <t>Municipalidad de Pozo Almonte</t>
  </si>
  <si>
    <t>REX 109</t>
  </si>
  <si>
    <t>Atención para registro social de Hogares</t>
  </si>
  <si>
    <t>Convocatorias</t>
  </si>
  <si>
    <t>Sistema de Apoyo a la Selección de Beneficios Sociales</t>
  </si>
  <si>
    <t>REX 68</t>
  </si>
  <si>
    <t> Municipalidad de Andacollo</t>
  </si>
  <si>
    <t> Municipalidad de Canela</t>
  </si>
  <si>
    <t> Municipalidad de Combarbalá</t>
  </si>
  <si>
    <t> Municipalidad de Coquimbo</t>
  </si>
  <si>
    <t> Municipalidad de Illapel</t>
  </si>
  <si>
    <t> Municipalidad de La Higuera</t>
  </si>
  <si>
    <t> Municipalidad de La Serena</t>
  </si>
  <si>
    <t> Municipalidad de Los Vilos</t>
  </si>
  <si>
    <t> Municipalidad de Monte Patria</t>
  </si>
  <si>
    <t> Municipalidad de Ovalle</t>
  </si>
  <si>
    <t> Municipalidad de Paihuano</t>
  </si>
  <si>
    <t> Municipalidad de Punitaqui</t>
  </si>
  <si>
    <t> Municipalidad de Río Hurtado</t>
  </si>
  <si>
    <t> Municipalidad de Salamanca</t>
  </si>
  <si>
    <t> Municipalidad de Vicuña</t>
  </si>
  <si>
    <t>REX 333</t>
  </si>
  <si>
    <t>REX 384</t>
  </si>
  <si>
    <t>Rex 326</t>
  </si>
  <si>
    <t>REX 360</t>
  </si>
  <si>
    <t> Municipalidad de Cabildo</t>
  </si>
  <si>
    <t> Municipalidad de Calle Larga</t>
  </si>
  <si>
    <t> Municipalidad de Cartagena</t>
  </si>
  <si>
    <t> Municipalidad de Casablanca</t>
  </si>
  <si>
    <t> Municipalidad de Catemu</t>
  </si>
  <si>
    <t> Municipalidad de Con-cón</t>
  </si>
  <si>
    <t> Municipalidad de El Quisco</t>
  </si>
  <si>
    <t> Municipalidad de El Tabo</t>
  </si>
  <si>
    <t> Municipalidad de Hijuelas</t>
  </si>
  <si>
    <t> Municipalidad de Isla De Pascua</t>
  </si>
  <si>
    <t> Municipalidad de Juan Fernández</t>
  </si>
  <si>
    <t> Municipalidad de La Calera</t>
  </si>
  <si>
    <t> Municipalidad de La Cruz</t>
  </si>
  <si>
    <t> Municipalidad de La Ligua</t>
  </si>
  <si>
    <t> Municipalidad de Limache</t>
  </si>
  <si>
    <t> Municipalidad de Llay llay</t>
  </si>
  <si>
    <t> Municipalidad de Los Andes</t>
  </si>
  <si>
    <t> Municipalidad de Nogales</t>
  </si>
  <si>
    <t> Municipalidad de Olmué</t>
  </si>
  <si>
    <t> Municipalidad de Panquehue</t>
  </si>
  <si>
    <t> Municipalidad de Papudo</t>
  </si>
  <si>
    <t> Municipalidad de Petorca</t>
  </si>
  <si>
    <t> Municipalidad de Puchuncaví</t>
  </si>
  <si>
    <t> Municipalidad de Putaendo</t>
  </si>
  <si>
    <t> Municipalidad de Quillota</t>
  </si>
  <si>
    <t> Municipalidad de Quilpué</t>
  </si>
  <si>
    <t> Municipalidad de Quintero</t>
  </si>
  <si>
    <t> Municipalidad de Rinconada</t>
  </si>
  <si>
    <t> Municipalidad de San Antonio</t>
  </si>
  <si>
    <t> Municipalidad de San Esteban</t>
  </si>
  <si>
    <t> Municipalidad de San Felipe</t>
  </si>
  <si>
    <t> Municipalidad de Santa María</t>
  </si>
  <si>
    <t> Municipalidad de Santo Domingo</t>
  </si>
  <si>
    <t> Municipalidad de Valparaíso</t>
  </si>
  <si>
    <t> Municipalidad de Villa Alemana</t>
  </si>
  <si>
    <t> Municipalidad de Viña Del Mar</t>
  </si>
  <si>
    <t> Municipalidad de Zapallar</t>
  </si>
  <si>
    <t>REX 161</t>
  </si>
  <si>
    <t> Municipalidad de Chimbarongo</t>
  </si>
  <si>
    <t> Municipalidad de Chépica</t>
  </si>
  <si>
    <t> Municipalidad de Codegua</t>
  </si>
  <si>
    <t> Municipalidad de Coinco</t>
  </si>
  <si>
    <t> Municipalidad de Coltauco</t>
  </si>
  <si>
    <t> Municipalidad de Doñihue</t>
  </si>
  <si>
    <t> Municipalidad de Graneros</t>
  </si>
  <si>
    <t> Municipalidad de La Estrella</t>
  </si>
  <si>
    <t> Municipalidad de Las Cabras</t>
  </si>
  <si>
    <t> Municipalidad de Litueche</t>
  </si>
  <si>
    <t> Municipalidad de Lolol</t>
  </si>
  <si>
    <t> Municipalidad de Machalí</t>
  </si>
  <si>
    <t> Municipalidad de Malloa</t>
  </si>
  <si>
    <t> Municipalidad de Marchigüe</t>
  </si>
  <si>
    <t> Municipalidad de Mostazal</t>
  </si>
  <si>
    <t> Municipalidad de Nancagua</t>
  </si>
  <si>
    <t> Municipalidad de Navidad</t>
  </si>
  <si>
    <t> Municipalidad de Olivar</t>
  </si>
  <si>
    <t> Municipalidad de Palmilla</t>
  </si>
  <si>
    <t> Municipalidad de Paredones</t>
  </si>
  <si>
    <t> Municipalidad de Peralillo</t>
  </si>
  <si>
    <t> Municipalidad de Peumo</t>
  </si>
  <si>
    <t> Municipalidad de Pichidegua</t>
  </si>
  <si>
    <t> Municipalidad de Pichilemu</t>
  </si>
  <si>
    <t> Municipalidad de Placilla</t>
  </si>
  <si>
    <t> Municipalidad de Pumanque</t>
  </si>
  <si>
    <t> Municipalidad de Quinta De Tilcoco</t>
  </si>
  <si>
    <t> Municipalidad de Rancagua</t>
  </si>
  <si>
    <t> Municipalidad de Rengo</t>
  </si>
  <si>
    <t> Municipalidad de Requínoa</t>
  </si>
  <si>
    <t> Municipalidad de San Fernando</t>
  </si>
  <si>
    <t> Municipalidad de San Vicente</t>
  </si>
  <si>
    <t> Municipalidad de Santa Cruz</t>
  </si>
  <si>
    <t>REX 121</t>
  </si>
  <si>
    <t>REX 119</t>
  </si>
  <si>
    <t>REX 124</t>
  </si>
  <si>
    <t>REX 118</t>
  </si>
  <si>
    <t>REX 123</t>
  </si>
  <si>
    <t>REX 101</t>
  </si>
  <si>
    <t>REX 102</t>
  </si>
  <si>
    <t>REX 108</t>
  </si>
  <si>
    <t>REX 106</t>
  </si>
  <si>
    <t>REX 107</t>
  </si>
  <si>
    <t>REX 126</t>
  </si>
  <si>
    <t> Municipalidad de Cauquenes</t>
  </si>
  <si>
    <t> Municipalidad de Chanco</t>
  </si>
  <si>
    <t> Municipalidad de Colbún</t>
  </si>
  <si>
    <t> Municipalidad de Constitución</t>
  </si>
  <si>
    <t> Municipalidad de Curepto</t>
  </si>
  <si>
    <t> Municipalidad de Curicó</t>
  </si>
  <si>
    <t> Municipalidad de Empedrado</t>
  </si>
  <si>
    <t> Municipalidad de Hualañe</t>
  </si>
  <si>
    <t> Municipalidad de Licantén</t>
  </si>
  <si>
    <t> Municipalidad de Linares</t>
  </si>
  <si>
    <t> Municipalidad de Longaví</t>
  </si>
  <si>
    <t> Municipalidad de Maule</t>
  </si>
  <si>
    <t> Municipalidad de Molina</t>
  </si>
  <si>
    <t> Municipalidad de Parral</t>
  </si>
  <si>
    <t> Municipalidad de Pelarco</t>
  </si>
  <si>
    <t> Municipalidad de Pelluhue</t>
  </si>
  <si>
    <t> Municipalidad de Pencahue</t>
  </si>
  <si>
    <t> Municipalidad de Rauco</t>
  </si>
  <si>
    <t> Municipalidad de Retiro</t>
  </si>
  <si>
    <t> Municipalidad de Romeral</t>
  </si>
  <si>
    <t> Municipalidad de Río Claro</t>
  </si>
  <si>
    <t> Municipalidad de Sagrada Familia</t>
  </si>
  <si>
    <t> Municipalidad de San Clemente</t>
  </si>
  <si>
    <t> Municipalidad de San Javier</t>
  </si>
  <si>
    <t> Municipalidad de San Rafael</t>
  </si>
  <si>
    <t> Municipalidad de Talca</t>
  </si>
  <si>
    <t> Municipalidad de Teno</t>
  </si>
  <si>
    <t> Municipalidad de Vichuquén</t>
  </si>
  <si>
    <t> Municipalidad de Villa Alegre</t>
  </si>
  <si>
    <t> Municipalidad de Yerbas Buenas</t>
  </si>
  <si>
    <t> Municipalidad de Alto Bíobío</t>
  </si>
  <si>
    <t> Municipalidad de Antuco</t>
  </si>
  <si>
    <t> Municipalidad de Arauco</t>
  </si>
  <si>
    <t> Municipalidad de Cabrero</t>
  </si>
  <si>
    <t> Municipalidad de Cañete</t>
  </si>
  <si>
    <t> Municipalidad de Chiguayante</t>
  </si>
  <si>
    <t> Municipalidad de Concepción</t>
  </si>
  <si>
    <t> Municipalidad de Contulmo</t>
  </si>
  <si>
    <t> Municipalidad de Coronel</t>
  </si>
  <si>
    <t> Municipalidad de Curanilahue</t>
  </si>
  <si>
    <t> Municipalidad de Florida</t>
  </si>
  <si>
    <t> Municipalidad de Hualpén</t>
  </si>
  <si>
    <t> Municipalidad de Hualqui</t>
  </si>
  <si>
    <t> Municipalidad de Laja</t>
  </si>
  <si>
    <t> Municipalidad de Lebu</t>
  </si>
  <si>
    <t> Municipalidad de Los Alamos</t>
  </si>
  <si>
    <t> Municipalidad de Los Angeles</t>
  </si>
  <si>
    <t> Municipalidad de Lota</t>
  </si>
  <si>
    <t> Municipalidad de Mulchén</t>
  </si>
  <si>
    <t> Municipalidad de Nacimiento</t>
  </si>
  <si>
    <t> Municipalidad de Negrete</t>
  </si>
  <si>
    <t> Municipalidad de Penco</t>
  </si>
  <si>
    <t> Municipalidad de Quilaco</t>
  </si>
  <si>
    <t> Municipalidad de Quilleco</t>
  </si>
  <si>
    <t> Municipalidad de San Pedro de la Paz</t>
  </si>
  <si>
    <t> Municipalidad de San Rosendo</t>
  </si>
  <si>
    <t> Municipalidad de Santa Barbara</t>
  </si>
  <si>
    <t> Municipalidad de Santa Juana</t>
  </si>
  <si>
    <t> Municipalidad de Talcahuano</t>
  </si>
  <si>
    <t> Municipalidad de Tirúa</t>
  </si>
  <si>
    <t> Municipalidad de Tomé</t>
  </si>
  <si>
    <t> Municipalidad de Tucapel</t>
  </si>
  <si>
    <t> Municipalidad de Yumbel</t>
  </si>
  <si>
    <t> Municipalidad de Cabo De Hornos</t>
  </si>
  <si>
    <t> Municipalidad de Laguna Blanca</t>
  </si>
  <si>
    <t> Municipalidad de Natales</t>
  </si>
  <si>
    <t> Municipalidad de Porvenir</t>
  </si>
  <si>
    <t> Municipalidad de Primavera</t>
  </si>
  <si>
    <t> Municipalidad de Punta Arenas</t>
  </si>
  <si>
    <t> Municipalidad de Río Verde</t>
  </si>
  <si>
    <t> Municipalidad de San Gregorio</t>
  </si>
  <si>
    <t> Municipalidad de Timaukel</t>
  </si>
  <si>
    <t> Municipalidad de Torres del Paine</t>
  </si>
  <si>
    <t>REX 331</t>
  </si>
  <si>
    <t> Municipalidad de Corral</t>
  </si>
  <si>
    <t> Municipalidad de Futrono</t>
  </si>
  <si>
    <t> Municipalidad de La Unión</t>
  </si>
  <si>
    <t> Municipalidad de Lago Ranco</t>
  </si>
  <si>
    <t> Municipalidad de Lanco</t>
  </si>
  <si>
    <t> Municipalidad de Los Lagos</t>
  </si>
  <si>
    <t> Municipalidad de Mariquina</t>
  </si>
  <si>
    <t> Municipalidad de Máfil</t>
  </si>
  <si>
    <t> Municipalidad de Paillaco</t>
  </si>
  <si>
    <t> Municipalidad de Panguipulli</t>
  </si>
  <si>
    <t> Municipalidad de Río Bueno</t>
  </si>
  <si>
    <t> Municipalidad de Valdivia</t>
  </si>
  <si>
    <t>REX 110</t>
  </si>
  <si>
    <t>REX 114</t>
  </si>
  <si>
    <t>REX 115</t>
  </si>
  <si>
    <t>REX 129</t>
  </si>
  <si>
    <t>REX 130</t>
  </si>
  <si>
    <t>REX 144</t>
  </si>
  <si>
    <t>REX 145</t>
  </si>
  <si>
    <t>REX 150</t>
  </si>
  <si>
    <t> Municipalidad de Arica</t>
  </si>
  <si>
    <t> Municipalidad de Camarones</t>
  </si>
  <si>
    <t> Municipalidad de General Lagos</t>
  </si>
  <si>
    <t> Municipalidad de Putre</t>
  </si>
  <si>
    <t>REX 94</t>
  </si>
  <si>
    <t>Municipalidad de Colina</t>
  </si>
  <si>
    <t xml:space="preserve">Municipalidad de Santiago </t>
  </si>
  <si>
    <t>Municipalidad de Recoleta</t>
  </si>
  <si>
    <t>Servicio de Salud Atacama</t>
  </si>
  <si>
    <t>Municipalidad de Maipú</t>
  </si>
  <si>
    <t>Municipalidad de Puente Alto</t>
  </si>
  <si>
    <t xml:space="preserve">Muncipalidad de Quinta Normal </t>
  </si>
  <si>
    <t>Servicio de Salud Arica</t>
  </si>
  <si>
    <t xml:space="preserve">Servicio de Salud Valparaiso San Antonio </t>
  </si>
  <si>
    <t>Prestaciones sociales en atención de salud mental</t>
  </si>
  <si>
    <t>DEX. 012</t>
  </si>
  <si>
    <t>DEX. 013</t>
  </si>
  <si>
    <t>DEX. 011</t>
  </si>
  <si>
    <t>DEX. 016</t>
  </si>
  <si>
    <t>DEX. 010</t>
  </si>
  <si>
    <t>DEX. 015</t>
  </si>
  <si>
    <t>DEX. 017</t>
  </si>
  <si>
    <t>DEX. 014</t>
  </si>
  <si>
    <t>DEX. 023</t>
  </si>
  <si>
    <t>Programa de Apoyo a la Atención de Salud Mental</t>
  </si>
  <si>
    <t>Asignación Directa / Convocatoria</t>
  </si>
  <si>
    <t>Subtitulo 21</t>
  </si>
  <si>
    <t>Atención a personas en situación de calle</t>
  </si>
  <si>
    <t>Fundacion Vida Compartida Don Bosco</t>
  </si>
  <si>
    <t>Programa Noche Digna</t>
  </si>
  <si>
    <t xml:space="preserve">Concurso, Asignación Directa </t>
  </si>
  <si>
    <t>REX 314</t>
  </si>
  <si>
    <t>REX 406</t>
  </si>
  <si>
    <t>Delegacion Presudencia regional de Ñuble</t>
  </si>
  <si>
    <t>REX 70</t>
  </si>
  <si>
    <t>Fundacion Hogar de Cristo</t>
  </si>
  <si>
    <t>REX 420</t>
  </si>
  <si>
    <t>Fundacion para el Trabajo UNAP</t>
  </si>
  <si>
    <t>REX 427</t>
  </si>
  <si>
    <t>REX 1002</t>
  </si>
  <si>
    <t>Fundacion de Ayuda Social de Iglesias Cristianas FASIC</t>
  </si>
  <si>
    <t>Municipalidad de Ovalle</t>
  </si>
  <si>
    <t>REX 1972</t>
  </si>
  <si>
    <t>Moviliza</t>
  </si>
  <si>
    <t>REX 635</t>
  </si>
  <si>
    <t>REX 703</t>
  </si>
  <si>
    <t>REX 795</t>
  </si>
  <si>
    <t>ONG Alta Tierra</t>
  </si>
  <si>
    <t>REX 271</t>
  </si>
  <si>
    <t>Corp. Sempiterno</t>
  </si>
  <si>
    <t>Catim</t>
  </si>
  <si>
    <t>REX 1218</t>
  </si>
  <si>
    <t>REX 1254</t>
  </si>
  <si>
    <t>Rex 1219</t>
  </si>
  <si>
    <t>ONG Cidets</t>
  </si>
  <si>
    <t>Subtitulo 29</t>
  </si>
  <si>
    <t>Subtitulo 24</t>
  </si>
  <si>
    <t>Subtiutlo 21</t>
  </si>
  <si>
    <t>Subtiutlo 22</t>
  </si>
  <si>
    <t>Municipalidad de Alto Hospicio</t>
  </si>
  <si>
    <t>Municipalidad de Camiña</t>
  </si>
  <si>
    <t>Municipalidad de Colchane</t>
  </si>
  <si>
    <t>Municipalidad de Iquique</t>
  </si>
  <si>
    <t>Municipalidad de Pica</t>
  </si>
  <si>
    <t>REX 111</t>
  </si>
  <si>
    <t>REX 112</t>
  </si>
  <si>
    <t> Municipalidad de Calama</t>
  </si>
  <si>
    <t> Municipalidad de María Elena</t>
  </si>
  <si>
    <t> Municipalidad de Mejillones</t>
  </si>
  <si>
    <t> Municipalidad de Ollagüe</t>
  </si>
  <si>
    <t> Municipalidad de San Pedro de Atacama</t>
  </si>
  <si>
    <t> Municipalidad de Sierra Gorda</t>
  </si>
  <si>
    <t> Municipalidad de Taltal</t>
  </si>
  <si>
    <t> Municipalidad de Tocopilla</t>
  </si>
  <si>
    <t> Municipalidad de Antofagasta</t>
  </si>
  <si>
    <t>REX 188</t>
  </si>
  <si>
    <t>REX 238</t>
  </si>
  <si>
    <t>REX 239</t>
  </si>
  <si>
    <t>REX 240</t>
  </si>
  <si>
    <t>REX 243</t>
  </si>
  <si>
    <t>REX 244</t>
  </si>
  <si>
    <t>REX 213</t>
  </si>
  <si>
    <t>REX 237</t>
  </si>
  <si>
    <t>REX 246</t>
  </si>
  <si>
    <t> Municipalidad de Caldera</t>
  </si>
  <si>
    <t> Municipalidad de Chañaral</t>
  </si>
  <si>
    <t> Municipalidad de Copiapó</t>
  </si>
  <si>
    <t> Municipalidad de Diego De Almagro</t>
  </si>
  <si>
    <t> Municipalidad de Freirina</t>
  </si>
  <si>
    <t> Municipalidad de Huasco</t>
  </si>
  <si>
    <t> Municipalidad de Tierra Amarilla</t>
  </si>
  <si>
    <t> Municipalidad de Vallenar</t>
  </si>
  <si>
    <t>REX 334</t>
  </si>
  <si>
    <t>REX 335</t>
  </si>
  <si>
    <t>REX 337</t>
  </si>
  <si>
    <t>REX 339</t>
  </si>
  <si>
    <t>REX 356</t>
  </si>
  <si>
    <t>REX 357</t>
  </si>
  <si>
    <t>REX 474</t>
  </si>
  <si>
    <t>REX 336</t>
  </si>
  <si>
    <t>REX 487</t>
  </si>
  <si>
    <t>REX 325</t>
  </si>
  <si>
    <t>REX 368</t>
  </si>
  <si>
    <t>REX 401</t>
  </si>
  <si>
    <t>REX 424</t>
  </si>
  <si>
    <t>REX 437</t>
  </si>
  <si>
    <t>REX 350</t>
  </si>
  <si>
    <t>REX 351</t>
  </si>
  <si>
    <t>REX 359</t>
  </si>
  <si>
    <t>REX 367</t>
  </si>
  <si>
    <t>REX 383</t>
  </si>
  <si>
    <t>REX 400</t>
  </si>
  <si>
    <t>REX 159</t>
  </si>
  <si>
    <t>REX 182</t>
  </si>
  <si>
    <t>REX 194</t>
  </si>
  <si>
    <t>REX 195</t>
  </si>
  <si>
    <t>REX 196</t>
  </si>
  <si>
    <t>REX 201</t>
  </si>
  <si>
    <t>REX 211</t>
  </si>
  <si>
    <t>REX 212</t>
  </si>
  <si>
    <t>REX 234</t>
  </si>
  <si>
    <t> Municipalidad de algarrobo</t>
  </si>
  <si>
    <t>REX 160</t>
  </si>
  <si>
    <t>REX 181</t>
  </si>
  <si>
    <t>REX 193</t>
  </si>
  <si>
    <t>REX 229</t>
  </si>
  <si>
    <t>REX 230</t>
  </si>
  <si>
    <t>REX 231</t>
  </si>
  <si>
    <t>REX 233</t>
  </si>
  <si>
    <t>REX 250</t>
  </si>
  <si>
    <t>REX 252</t>
  </si>
  <si>
    <t>REX 280</t>
  </si>
  <si>
    <t>REX 282</t>
  </si>
  <si>
    <t>REX 283</t>
  </si>
  <si>
    <t>REX 284</t>
  </si>
  <si>
    <t>REX 285</t>
  </si>
  <si>
    <t>REX 286</t>
  </si>
  <si>
    <t>REX 291</t>
  </si>
  <si>
    <t>REX 292</t>
  </si>
  <si>
    <t>REX 295</t>
  </si>
  <si>
    <t>REX 379</t>
  </si>
  <si>
    <t>REX 232</t>
  </si>
  <si>
    <t>REX 393</t>
  </si>
  <si>
    <t>REX 197</t>
  </si>
  <si>
    <t>REX 293</t>
  </si>
  <si>
    <t>REX 251</t>
  </si>
  <si>
    <t>REX 328</t>
  </si>
  <si>
    <t>REX 103</t>
  </si>
  <si>
    <t>REX 104</t>
  </si>
  <si>
    <t>REX 105</t>
  </si>
  <si>
    <t>REX 120</t>
  </si>
  <si>
    <t>REX 122</t>
  </si>
  <si>
    <t>REX 131</t>
  </si>
  <si>
    <t>REX 132</t>
  </si>
  <si>
    <t>REX 141</t>
  </si>
  <si>
    <t>REX 142</t>
  </si>
  <si>
    <t>REX 143</t>
  </si>
  <si>
    <t>REX 149</t>
  </si>
  <si>
    <t>REX 153</t>
  </si>
  <si>
    <t>REX 173</t>
  </si>
  <si>
    <t>REX 174</t>
  </si>
  <si>
    <t>REX 175</t>
  </si>
  <si>
    <t>REX 183</t>
  </si>
  <si>
    <t>REX 207</t>
  </si>
  <si>
    <t>REX 311</t>
  </si>
  <si>
    <t>REX 312</t>
  </si>
  <si>
    <t>REX 313</t>
  </si>
  <si>
    <t>REX 315</t>
  </si>
  <si>
    <t>REX 318</t>
  </si>
  <si>
    <t>REX 319</t>
  </si>
  <si>
    <t>REX 321</t>
  </si>
  <si>
    <t>REX 322</t>
  </si>
  <si>
    <t>REX 323</t>
  </si>
  <si>
    <t>REX 327</t>
  </si>
  <si>
    <t>REX 329</t>
  </si>
  <si>
    <t>REX 352</t>
  </si>
  <si>
    <t>REX 353</t>
  </si>
  <si>
    <t>REX 354</t>
  </si>
  <si>
    <t>REX 355</t>
  </si>
  <si>
    <t>REX 310</t>
  </si>
  <si>
    <t>REX 316</t>
  </si>
  <si>
    <t>REX 317</t>
  </si>
  <si>
    <t>REX 320</t>
  </si>
  <si>
    <t>REX 324</t>
  </si>
  <si>
    <t>REX 326</t>
  </si>
  <si>
    <t>REX 330</t>
  </si>
  <si>
    <t>REX 332</t>
  </si>
  <si>
    <t>REX 152</t>
  </si>
  <si>
    <t>REX 180</t>
  </si>
  <si>
    <t>REX 187</t>
  </si>
  <si>
    <t>REX 217</t>
  </si>
  <si>
    <t>Rex 249</t>
  </si>
  <si>
    <t>Rex 250</t>
  </si>
  <si>
    <t>REX 135</t>
  </si>
  <si>
    <t>REX 136</t>
  </si>
  <si>
    <t>REX 137</t>
  </si>
  <si>
    <t>REX 148</t>
  </si>
  <si>
    <t>REX 151</t>
  </si>
  <si>
    <t>REX 162</t>
  </si>
  <si>
    <t>REX 184</t>
  </si>
  <si>
    <t>REX 185</t>
  </si>
  <si>
    <t>REX 206</t>
  </si>
  <si>
    <t>REX 216</t>
  </si>
  <si>
    <t>REX 214</t>
  </si>
  <si>
    <t>REX 218</t>
  </si>
  <si>
    <t>Rex 235</t>
  </si>
  <si>
    <t>REX 264</t>
  </si>
  <si>
    <t>REX 186</t>
  </si>
  <si>
    <t> Municipalidad de Angol</t>
  </si>
  <si>
    <t> Municipalidad de Carahue</t>
  </si>
  <si>
    <t> Municipalidad de Cholchol</t>
  </si>
  <si>
    <t> Municipalidad de Collipulli</t>
  </si>
  <si>
    <t> Municipalidad de Cunco</t>
  </si>
  <si>
    <t> Municipalidad de Curacautín</t>
  </si>
  <si>
    <t> Municipalidad de Curarrehue</t>
  </si>
  <si>
    <t> Municipalidad de Ercilla</t>
  </si>
  <si>
    <t> Municipalidad de Freire</t>
  </si>
  <si>
    <t> Municipalidad de Galvarino</t>
  </si>
  <si>
    <t> Municipalidad de Gorbea</t>
  </si>
  <si>
    <t> Municipalidad de Lautaro</t>
  </si>
  <si>
    <t> Municipalidad de Loncoche</t>
  </si>
  <si>
    <t> Municipalidad de Lonquimay</t>
  </si>
  <si>
    <t> Municipalidad de Los Sauces</t>
  </si>
  <si>
    <t> Municipalidad de Lumaco</t>
  </si>
  <si>
    <t> Municipalidad de Melipeuco</t>
  </si>
  <si>
    <t> Municipalidad de Nueva Imperial</t>
  </si>
  <si>
    <t> Municipalidad de Padre Las Casas</t>
  </si>
  <si>
    <t> Municipalidad de Perquenco</t>
  </si>
  <si>
    <t> Municipalidad de Pitrufquén</t>
  </si>
  <si>
    <t> Municipalidad de Pucón</t>
  </si>
  <si>
    <t> Municipalidad de Purén</t>
  </si>
  <si>
    <t> Municipalidad de Renaico</t>
  </si>
  <si>
    <t> Municipalidad de Saavedra</t>
  </si>
  <si>
    <t> Municipalidad de Temuco</t>
  </si>
  <si>
    <t> Municipalidad de Teodoro Schmidt</t>
  </si>
  <si>
    <t> Municipalidad de Toltén</t>
  </si>
  <si>
    <t> Municipalidad de Traiguén</t>
  </si>
  <si>
    <t> Municipalidad de Victoria</t>
  </si>
  <si>
    <t> Municipalidad de Vilcún</t>
  </si>
  <si>
    <t> Municipalidad de Villarrica</t>
  </si>
  <si>
    <t>REX 215</t>
  </si>
  <si>
    <t>REX 219</t>
  </si>
  <si>
    <t>REX 221</t>
  </si>
  <si>
    <t>REX 222</t>
  </si>
  <si>
    <t>REX 198</t>
  </si>
  <si>
    <t>REX 343</t>
  </si>
  <si>
    <t>REX 223</t>
  </si>
  <si>
    <t>REX 228</t>
  </si>
  <si>
    <t>REX 241</t>
  </si>
  <si>
    <t>REX 254</t>
  </si>
  <si>
    <t>REX 255</t>
  </si>
  <si>
    <t>REX 256</t>
  </si>
  <si>
    <t>REX 257</t>
  </si>
  <si>
    <t>REX 299</t>
  </si>
  <si>
    <t>REX 300</t>
  </si>
  <si>
    <t>REX 301</t>
  </si>
  <si>
    <t>REX 302</t>
  </si>
  <si>
    <t>REX 303</t>
  </si>
  <si>
    <t>REX 304</t>
  </si>
  <si>
    <t>REX 305</t>
  </si>
  <si>
    <t>REX 306</t>
  </si>
  <si>
    <t>REX 341</t>
  </si>
  <si>
    <t>REX 342</t>
  </si>
  <si>
    <t>REX 344</t>
  </si>
  <si>
    <t>REX 372</t>
  </si>
  <si>
    <t> Municipalidad de Ancud</t>
  </si>
  <si>
    <t> Municipalidad de Calbuco</t>
  </si>
  <si>
    <t> Municipalidad de Castro</t>
  </si>
  <si>
    <t> Municipalidad de Chaitén</t>
  </si>
  <si>
    <t> Municipalidad de Chonchi</t>
  </si>
  <si>
    <t> Municipalidad de Cochamó</t>
  </si>
  <si>
    <t> Municipalidad de Curaco De Vélez</t>
  </si>
  <si>
    <t> Municipalidad de Dalcahue</t>
  </si>
  <si>
    <t> Municipalidad de Fresia</t>
  </si>
  <si>
    <t> Municipalidad de Frutillar</t>
  </si>
  <si>
    <t> Municipalidad de Futaleufú</t>
  </si>
  <si>
    <t> Municipalidad de Hualaihue</t>
  </si>
  <si>
    <t> Municipalidad de Llanquihue</t>
  </si>
  <si>
    <t> Municipalidad de Los Muermos</t>
  </si>
  <si>
    <t> Municipalidad de Maullín</t>
  </si>
  <si>
    <t> Municipalidad de Osorno</t>
  </si>
  <si>
    <t> Municipalidad de Palena</t>
  </si>
  <si>
    <t> Municipalidad de Puerto Montt</t>
  </si>
  <si>
    <t> Municipalidad de Puerto Octay</t>
  </si>
  <si>
    <t> Municipalidad de Puerto Varas</t>
  </si>
  <si>
    <t> Municipalidad de Puqueldón</t>
  </si>
  <si>
    <t> Municipalidad de Purranque</t>
  </si>
  <si>
    <t> Municipalidad de Puyehue</t>
  </si>
  <si>
    <t> Municipalidad de Queilen</t>
  </si>
  <si>
    <t> Municipalidad de Quellón</t>
  </si>
  <si>
    <t> Municipalidad de Quemchi</t>
  </si>
  <si>
    <t> Municipalidad de Quinchao</t>
  </si>
  <si>
    <t> Municipalidad de Río Negro</t>
  </si>
  <si>
    <t> Municipalidad de San Juan de La Costa</t>
  </si>
  <si>
    <t> Municipalidad de San Pablo</t>
  </si>
  <si>
    <t>REX 370</t>
  </si>
  <si>
    <t>REX 371</t>
  </si>
  <si>
    <t>REX 375</t>
  </si>
  <si>
    <t>REX 376</t>
  </si>
  <si>
    <t>REX 377</t>
  </si>
  <si>
    <t>REX 378</t>
  </si>
  <si>
    <t>REX 385</t>
  </si>
  <si>
    <t>REX 404</t>
  </si>
  <si>
    <t>REX 440</t>
  </si>
  <si>
    <t>REX 524</t>
  </si>
  <si>
    <t>REX 674</t>
  </si>
  <si>
    <t>REX 382</t>
  </si>
  <si>
    <t>REX 405</t>
  </si>
  <si>
    <t>REX 439</t>
  </si>
  <si>
    <t>REX 523</t>
  </si>
  <si>
    <t>REX 525</t>
  </si>
  <si>
    <t>REX 527</t>
  </si>
  <si>
    <t>REX 579</t>
  </si>
  <si>
    <t>REX 580</t>
  </si>
  <si>
    <t>REX 625</t>
  </si>
  <si>
    <t>REX 369</t>
  </si>
  <si>
    <t>REX 373</t>
  </si>
  <si>
    <t>REX 652</t>
  </si>
  <si>
    <t> Municipalidad de Aysén</t>
  </si>
  <si>
    <t> Municipalidad de Chile Chico</t>
  </si>
  <si>
    <t> Municipalidad de Cisnes</t>
  </si>
  <si>
    <t> Municipalidad de Cochrane</t>
  </si>
  <si>
    <t> Municipalidad de Coyhaique</t>
  </si>
  <si>
    <t> Municipalidad de Guaitecas</t>
  </si>
  <si>
    <t> Municipalidad de Lago Verde</t>
  </si>
  <si>
    <t> Municipalidad de Ohiggins</t>
  </si>
  <si>
    <t> Municipalidad de Río Ibañez</t>
  </si>
  <si>
    <t> Municipalidad de Tortel</t>
  </si>
  <si>
    <t>REX 220</t>
  </si>
  <si>
    <t>REX 247</t>
  </si>
  <si>
    <t>REX 278</t>
  </si>
  <si>
    <t>REX 358</t>
  </si>
  <si>
    <t>REX 402</t>
  </si>
  <si>
    <t>REX 419</t>
  </si>
  <si>
    <t>REX 545</t>
  </si>
  <si>
    <t>REX 428</t>
  </si>
  <si>
    <t> Municipalidad de Bulnes</t>
  </si>
  <si>
    <t> Municipalidad de Chillán</t>
  </si>
  <si>
    <t> Municipalidad de Chillán Viejo</t>
  </si>
  <si>
    <t> Municipalidad de Cobquecura</t>
  </si>
  <si>
    <t> Municipalidad de Coelemu</t>
  </si>
  <si>
    <t> Municipalidad de Coihueco</t>
  </si>
  <si>
    <t> Municipalidad de El Carmen</t>
  </si>
  <si>
    <t> Municipalidad de Ninhue</t>
  </si>
  <si>
    <t> Municipalidad de Pemuco</t>
  </si>
  <si>
    <t> Municipalidad de Pinto</t>
  </si>
  <si>
    <t> Municipalidad de Portezuelo</t>
  </si>
  <si>
    <t> Municipalidad de Quillón</t>
  </si>
  <si>
    <t> Municipalidad de Quirihue</t>
  </si>
  <si>
    <t> Municipalidad de Ranquil</t>
  </si>
  <si>
    <t> Municipalidad de San Carlos</t>
  </si>
  <si>
    <t> Municipalidad de San Fabián</t>
  </si>
  <si>
    <t> Municipalidad de San Ignacio</t>
  </si>
  <si>
    <t> Municipalidad de San Nicolás</t>
  </si>
  <si>
    <t> Municipalidad de Trehuaco</t>
  </si>
  <si>
    <t> Municipalidad de Yungay</t>
  </si>
  <si>
    <t> Municipalidad de Ñiquen</t>
  </si>
  <si>
    <t>REX 471</t>
  </si>
  <si>
    <t>REX 259</t>
  </si>
  <si>
    <t>REX 235</t>
  </si>
  <si>
    <t>REX236</t>
  </si>
  <si>
    <t>REX 249</t>
  </si>
  <si>
    <t>REX 261</t>
  </si>
  <si>
    <t>REX 403</t>
  </si>
  <si>
    <t> Municipalidad de Alhué</t>
  </si>
  <si>
    <t> Municipalidad de Buin</t>
  </si>
  <si>
    <t> Municipalidad de Calera De Tango</t>
  </si>
  <si>
    <t> Municipalidad de Cerrillos</t>
  </si>
  <si>
    <t> Municipalidad de Cerro Navia</t>
  </si>
  <si>
    <t> Municipalidad de Colina</t>
  </si>
  <si>
    <t> Municipalidad de Conchalí</t>
  </si>
  <si>
    <t> Municipalidad de Curacaví</t>
  </si>
  <si>
    <t> Municipalidad de El Bosque</t>
  </si>
  <si>
    <t> Municipalidad de El Monte</t>
  </si>
  <si>
    <t> Municipalidad de Estación Central</t>
  </si>
  <si>
    <t> Municipalidad de Huechuraba</t>
  </si>
  <si>
    <t> Municipalidad de Independencia</t>
  </si>
  <si>
    <t> Municipalidad de Isla De Maipo</t>
  </si>
  <si>
    <t> Municipalidad de La Cisterna</t>
  </si>
  <si>
    <t> Municipalidad de La Florida</t>
  </si>
  <si>
    <t> Municipalidad de La Granja</t>
  </si>
  <si>
    <t> Municipalidad de La Pintana</t>
  </si>
  <si>
    <t> Municipalidad de La Reina</t>
  </si>
  <si>
    <t> Municipalidad de Lampa</t>
  </si>
  <si>
    <t> Municipalidad de Las Condes</t>
  </si>
  <si>
    <t> Municipalidad de Lo Barnechea</t>
  </si>
  <si>
    <t> Municipalidad de Lo Espejo</t>
  </si>
  <si>
    <t> Municipalidad de Lo Prado</t>
  </si>
  <si>
    <t> Municipalidad de Macul</t>
  </si>
  <si>
    <t> Municipalidad de Maipú</t>
  </si>
  <si>
    <t> Municipalidad de María Pinto</t>
  </si>
  <si>
    <t> Municipalidad de Melipilla</t>
  </si>
  <si>
    <t> Municipalidad de Padre Hurtado</t>
  </si>
  <si>
    <t> Municipalidad de Paine</t>
  </si>
  <si>
    <t> Municipalidad de Pedro Aguirre Cerda</t>
  </si>
  <si>
    <t> Municipalidad de Peñaflor</t>
  </si>
  <si>
    <t> Municipalidad de Peñalolén</t>
  </si>
  <si>
    <t> Municipalidad de Pirque</t>
  </si>
  <si>
    <t> Municipalidad de Providencia</t>
  </si>
  <si>
    <t> Municipalidad de Pudahuel</t>
  </si>
  <si>
    <t> Municipalidad de Puente Alto</t>
  </si>
  <si>
    <t> Municipalidad de Quilicura</t>
  </si>
  <si>
    <t> Municipalidad de Quinta Normal</t>
  </si>
  <si>
    <t> Municipalidad de Recoleta</t>
  </si>
  <si>
    <t> Municipalidad de Renca</t>
  </si>
  <si>
    <t> Municipalidad de San Bernardo</t>
  </si>
  <si>
    <t> Municipalidad de San Joaquín</t>
  </si>
  <si>
    <t> Municipalidad de San José de Maipo</t>
  </si>
  <si>
    <t> Municipalidad de San Miguel</t>
  </si>
  <si>
    <t> Municipalidad de San Pedro</t>
  </si>
  <si>
    <t> Municipalidad de San Ramón</t>
  </si>
  <si>
    <t> Municipalidad de Santiago</t>
  </si>
  <si>
    <t> Municipalidad de Talagante</t>
  </si>
  <si>
    <t> Municipalidad de Til -Til</t>
  </si>
  <si>
    <t> Municipalidad de Vitacura</t>
  </si>
  <si>
    <t> Municipalidad de Ñuñoa</t>
  </si>
  <si>
    <t>REX 461</t>
  </si>
  <si>
    <t>REX 596</t>
  </si>
  <si>
    <t>REX 599</t>
  </si>
  <si>
    <t>REX 457</t>
  </si>
  <si>
    <t>REX 597</t>
  </si>
  <si>
    <t>REX 534</t>
  </si>
  <si>
    <t>REX 600</t>
  </si>
  <si>
    <t>REX 768</t>
  </si>
  <si>
    <t>REX 598</t>
  </si>
  <si>
    <t>REX 516</t>
  </si>
  <si>
    <t>REX 535</t>
  </si>
  <si>
    <t>REX 783</t>
  </si>
  <si>
    <t>REX 876</t>
  </si>
  <si>
    <t>REX 857</t>
  </si>
  <si>
    <t>REX 780</t>
  </si>
  <si>
    <t>REX 784</t>
  </si>
  <si>
    <t>REX 856</t>
  </si>
  <si>
    <t>REX 867</t>
  </si>
  <si>
    <t>REX 980</t>
  </si>
  <si>
    <t>REX 854</t>
  </si>
  <si>
    <t>REX 781</t>
  </si>
  <si>
    <t>REX 970</t>
  </si>
  <si>
    <t>REX 976</t>
  </si>
  <si>
    <t>REX 868</t>
  </si>
  <si>
    <t>REX 1044</t>
  </si>
  <si>
    <t>REX 975</t>
  </si>
  <si>
    <t>REX 973</t>
  </si>
  <si>
    <t>REX 1043</t>
  </si>
  <si>
    <t>REX 1038</t>
  </si>
  <si>
    <t>REX 971</t>
  </si>
  <si>
    <t>REX 977</t>
  </si>
  <si>
    <t>REX 968</t>
  </si>
  <si>
    <t>REX 855</t>
  </si>
  <si>
    <t>REX 1064</t>
  </si>
  <si>
    <t>REX 782</t>
  </si>
  <si>
    <t>REX 1037</t>
  </si>
  <si>
    <t>REX 1205</t>
  </si>
  <si>
    <t>REX 1035</t>
  </si>
  <si>
    <t>REX 979</t>
  </si>
  <si>
    <t>REX 1042</t>
  </si>
  <si>
    <t>REX 1046</t>
  </si>
  <si>
    <t>REX 1206</t>
  </si>
  <si>
    <t>REX 967</t>
  </si>
  <si>
    <t>REX 978</t>
  </si>
  <si>
    <t>REX 870</t>
  </si>
  <si>
    <t>REX 1230</t>
  </si>
  <si>
    <t>REX 969</t>
  </si>
  <si>
    <t>REX 974</t>
  </si>
  <si>
    <t>REX 1045</t>
  </si>
  <si>
    <t>REX 1204</t>
  </si>
  <si>
    <t>REX 1036</t>
  </si>
  <si>
    <t>REX 1349</t>
  </si>
  <si>
    <t>DEX 041</t>
  </si>
  <si>
    <t>Servicio de Gobierno de Interior</t>
  </si>
  <si>
    <t>Apoyo, Monitoreo y Supervisión a la Gestión Territorial</t>
  </si>
  <si>
    <t>24-03-342</t>
  </si>
  <si>
    <t>Municipalidad de La Pintana</t>
  </si>
  <si>
    <t xml:space="preserve">Municipalidad de San Bernardo </t>
  </si>
  <si>
    <t xml:space="preserve">Municipalidad de Estación Central </t>
  </si>
  <si>
    <t>DEX. 029</t>
  </si>
  <si>
    <t>DEX. 034</t>
  </si>
  <si>
    <t>DEX. 037</t>
  </si>
  <si>
    <t>ONG Las Viñas</t>
  </si>
  <si>
    <t xml:space="preserve">Municipalidad de Los Ángeles </t>
  </si>
  <si>
    <t>Dex 101</t>
  </si>
  <si>
    <t>DEX 032</t>
  </si>
  <si>
    <t>Programa Vivienda Primero</t>
  </si>
  <si>
    <t>24-03-414</t>
  </si>
  <si>
    <t>RES 8</t>
  </si>
  <si>
    <t>Fundacion de las Familias</t>
  </si>
  <si>
    <t>Familia Digital 2025</t>
  </si>
  <si>
    <t>24-08-001</t>
  </si>
  <si>
    <t>ONG Trekan</t>
  </si>
  <si>
    <t>Municpalidad de Tocopilla</t>
  </si>
  <si>
    <t>Comunidad Terapeutica Tabor</t>
  </si>
  <si>
    <t>REX 878</t>
  </si>
  <si>
    <t>REX 907</t>
  </si>
  <si>
    <t>REX 908</t>
  </si>
  <si>
    <t>REX 381</t>
  </si>
  <si>
    <t>REX 441</t>
  </si>
  <si>
    <t>REX 509</t>
  </si>
  <si>
    <t>Municpalidad de Vallenar</t>
  </si>
  <si>
    <t>Municpalidad de Copiapo</t>
  </si>
  <si>
    <t>REX 825</t>
  </si>
  <si>
    <t>REX 894</t>
  </si>
  <si>
    <t>Municipalidad de Coquimbo</t>
  </si>
  <si>
    <t>Municipalidad de La Serena</t>
  </si>
  <si>
    <t>Servicio de Salud de Coquimbo</t>
  </si>
  <si>
    <t>REX 819</t>
  </si>
  <si>
    <t>REX 880</t>
  </si>
  <si>
    <t>REX 901</t>
  </si>
  <si>
    <t>REX 918</t>
  </si>
  <si>
    <t>P. 01,DEV, R5, JUN, PCO, SSVQ, TRASPASO CUOTA PROGRAMA NOCHE DIGNA 2025</t>
  </si>
  <si>
    <t>P. 01,DEV, R5, JUL, PCO, TRASPASO CUOTA PROGRAMA NOCHE DIGNA 2025</t>
  </si>
  <si>
    <t>Educere</t>
  </si>
  <si>
    <t>Municipalidad de Quillota</t>
  </si>
  <si>
    <t>Municipalidad de Quilpue</t>
  </si>
  <si>
    <t>Municipalidad de La Ligua</t>
  </si>
  <si>
    <t>REX 272</t>
  </si>
  <si>
    <t>REX 362</t>
  </si>
  <si>
    <t>REX 364</t>
  </si>
  <si>
    <t>Municipalidad de los Andes</t>
  </si>
  <si>
    <t>REX 349</t>
  </si>
  <si>
    <t>Municipalidad de La Calera</t>
  </si>
  <si>
    <t>Municipalidad de San Felipe</t>
  </si>
  <si>
    <t>Municipalidad de Limache</t>
  </si>
  <si>
    <t>Municipalidad de san Antonio</t>
  </si>
  <si>
    <t>REX 365</t>
  </si>
  <si>
    <t>REX 408</t>
  </si>
  <si>
    <t>REX 409</t>
  </si>
  <si>
    <t>REX 410</t>
  </si>
  <si>
    <t>REX 412</t>
  </si>
  <si>
    <t>Delegacion Presidencial Provincial de San Felipe de Aconcagua</t>
  </si>
  <si>
    <t>Delegacion Presidencial Provincial de Los Andes</t>
  </si>
  <si>
    <t>REX 425</t>
  </si>
  <si>
    <t xml:space="preserve">Fundacion Retazos </t>
  </si>
  <si>
    <t xml:space="preserve">Fundacion Caritas </t>
  </si>
  <si>
    <t>Municipalidad de Graneros</t>
  </si>
  <si>
    <t xml:space="preserve">Fundación Kayros </t>
  </si>
  <si>
    <t>Municipalidad de Rengo</t>
  </si>
  <si>
    <t>Servicio de Salud O´higgins</t>
  </si>
  <si>
    <t>REX 289</t>
  </si>
  <si>
    <t>REX 346</t>
  </si>
  <si>
    <t>REX 273</t>
  </si>
  <si>
    <t>REX 274</t>
  </si>
  <si>
    <t>REX 268</t>
  </si>
  <si>
    <t>REX 267</t>
  </si>
  <si>
    <t>Municipalidad de Talca</t>
  </si>
  <si>
    <t>Municipalidad de Linares</t>
  </si>
  <si>
    <t>REX 456</t>
  </si>
  <si>
    <t>Delegacion Presidencial provincial de Cauquenes</t>
  </si>
  <si>
    <t>REX 455</t>
  </si>
  <si>
    <t>REX 1900</t>
  </si>
  <si>
    <t>Universidad Catolica del maule</t>
  </si>
  <si>
    <t>REX 617</t>
  </si>
  <si>
    <t>Municipalidad de Molina</t>
  </si>
  <si>
    <t>REX 497</t>
  </si>
  <si>
    <t>ONG Abriga a un Hermano</t>
  </si>
  <si>
    <t>REX 651</t>
  </si>
  <si>
    <t>Municipalidad de Curico</t>
  </si>
  <si>
    <t>REX 564</t>
  </si>
  <si>
    <t>REX 395</t>
  </si>
  <si>
    <t>REX 436</t>
  </si>
  <si>
    <t>Municipalidad de Coronel</t>
  </si>
  <si>
    <t>Municipalidad de Cañete</t>
  </si>
  <si>
    <t>Delegacion Presidencial provincial de Arauco</t>
  </si>
  <si>
    <t>Municipalidad de Los Angeles</t>
  </si>
  <si>
    <t>Delegacion Presidencial provincial de Biobio</t>
  </si>
  <si>
    <t>Municipalidad de Lota</t>
  </si>
  <si>
    <t>Fundacion Novo Milenio</t>
  </si>
  <si>
    <t>Servicio de Salud de Concepcion</t>
  </si>
  <si>
    <t>Municipalidad de Hualpen</t>
  </si>
  <si>
    <t>Servicio de Salud de Talcahuano</t>
  </si>
  <si>
    <t>Municipalidad de Tome</t>
  </si>
  <si>
    <t>REX 1331</t>
  </si>
  <si>
    <t>REX 345</t>
  </si>
  <si>
    <t>REX 361</t>
  </si>
  <si>
    <t>REX 374</t>
  </si>
  <si>
    <t>REX 389</t>
  </si>
  <si>
    <t>Municipalidad de Villarrica</t>
  </si>
  <si>
    <t>REX 712</t>
  </si>
  <si>
    <t>Municipalidad de Temuco</t>
  </si>
  <si>
    <t>REX 719</t>
  </si>
  <si>
    <t>Municipalidad de Collipulli</t>
  </si>
  <si>
    <t>REX 699</t>
  </si>
  <si>
    <t>REX 669</t>
  </si>
  <si>
    <t>REX 706</t>
  </si>
  <si>
    <t>REX 957</t>
  </si>
  <si>
    <t>Servicio de Salud de Osorno</t>
  </si>
  <si>
    <t>REX 729</t>
  </si>
  <si>
    <t>Municipalidad de Quellon</t>
  </si>
  <si>
    <t>EDUCERE</t>
  </si>
  <si>
    <t>REX 693</t>
  </si>
  <si>
    <t>Municipalidad de Osorno</t>
  </si>
  <si>
    <t>Municipalidad de Ancud</t>
  </si>
  <si>
    <t>REX 650</t>
  </si>
  <si>
    <t xml:space="preserve"> Delegacion Presidencial provicncial de Osorno</t>
  </si>
  <si>
    <t>REX 581</t>
  </si>
  <si>
    <t>Municipalidad de Castro</t>
  </si>
  <si>
    <t>REX 983</t>
  </si>
  <si>
    <t>REX 559</t>
  </si>
  <si>
    <t>Municipalidad de Natales</t>
  </si>
  <si>
    <t>REX 649</t>
  </si>
  <si>
    <t>REX 575</t>
  </si>
  <si>
    <t>REX 680</t>
  </si>
  <si>
    <t>Municipalidad de La Union</t>
  </si>
  <si>
    <t>REX 413</t>
  </si>
  <si>
    <t>ONG Los Caminos de la Vida Valdiviana</t>
  </si>
  <si>
    <t>Rex 459</t>
  </si>
  <si>
    <t>REX 448</t>
  </si>
  <si>
    <t>COFEDUC</t>
  </si>
  <si>
    <t>REX 210</t>
  </si>
  <si>
    <t>REX 170</t>
  </si>
  <si>
    <t>ONG Maria Olga Ester</t>
  </si>
  <si>
    <t>REX 397</t>
  </si>
  <si>
    <t>REX 443</t>
  </si>
  <si>
    <t>Servicio Salud de Ñuble</t>
  </si>
  <si>
    <t>Padre Chango</t>
  </si>
  <si>
    <t>Delegacion Presidencial de Punilla</t>
  </si>
  <si>
    <t>Fundación Observatorio Ñuble</t>
  </si>
  <si>
    <t>Fundacion Rapha</t>
  </si>
  <si>
    <t>Municipalidad de Lo Prado</t>
  </si>
  <si>
    <t>Fundacion Betesda</t>
  </si>
  <si>
    <t>Municipalidad de Buin</t>
  </si>
  <si>
    <t>Corp. Caleta Sur</t>
  </si>
  <si>
    <t>Corp. Enmarcha</t>
  </si>
  <si>
    <t>Municipalidad de Conchali</t>
  </si>
  <si>
    <t>Fundacion Salud Calle</t>
  </si>
  <si>
    <t>Municipalidad de Peñalolen</t>
  </si>
  <si>
    <t>Municipalidad de Isla de Maipo</t>
  </si>
  <si>
    <t>Municipalidad de Peñaflor</t>
  </si>
  <si>
    <t>Delegacion Presidencial de Chacabuco</t>
  </si>
  <si>
    <t>Municipalidad de Huechuraba</t>
  </si>
  <si>
    <t>Delegacion Presidencial de Talagante</t>
  </si>
  <si>
    <t>Municipalidad de San Bernardo</t>
  </si>
  <si>
    <t>Municipalidad de Renca</t>
  </si>
  <si>
    <t>Delegacion Presidencial Cordillera</t>
  </si>
  <si>
    <t>Delegacion Presidencial Maipo</t>
  </si>
  <si>
    <t>REX 951</t>
  </si>
  <si>
    <t>REX 1065</t>
  </si>
  <si>
    <t>REX 1281</t>
  </si>
  <si>
    <t>REX 1182</t>
  </si>
  <si>
    <t>REX 1279</t>
  </si>
  <si>
    <t>REX 1273</t>
  </si>
  <si>
    <t>REX 1278</t>
  </si>
  <si>
    <t>REX 1280</t>
  </si>
  <si>
    <t>REX 1253</t>
  </si>
  <si>
    <t>REX 1397</t>
  </si>
  <si>
    <t>REX 1288</t>
  </si>
  <si>
    <t>REX 1412</t>
  </si>
  <si>
    <t>REX 1398</t>
  </si>
  <si>
    <t>REX 1348</t>
  </si>
  <si>
    <t>REX 1607</t>
  </si>
  <si>
    <t>REX 1582</t>
  </si>
  <si>
    <t>REX 1475</t>
  </si>
  <si>
    <t>REX 1464</t>
  </si>
  <si>
    <t>REX 1474</t>
  </si>
  <si>
    <t>REX 1479</t>
  </si>
  <si>
    <t>REX 1432</t>
  </si>
  <si>
    <t>REX 1539</t>
  </si>
  <si>
    <t>EJECUCIÓN AL 30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</si>
</sst>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2F3D44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name val="Arial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2016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91" fillId="0" borderId="0"/>
  </cellStyleXfs>
  <cellXfs count="113">
    <xf numFmtId="0" fontId="0" fillId="0" borderId="0" xfId="0"/>
    <xf numFmtId="0" fontId="85" fillId="86" borderId="30" xfId="0" applyFont="1" applyFill="1" applyBorder="1" applyAlignment="1">
      <alignment horizontal="center" vertical="center" wrapText="1"/>
    </xf>
    <xf numFmtId="0" fontId="86" fillId="0" borderId="0" xfId="0" applyFont="1" applyAlignment="1">
      <alignment horizontal="justify" vertical="center" wrapText="1"/>
    </xf>
    <xf numFmtId="0" fontId="85" fillId="0" borderId="0" xfId="0" applyFont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0" fontId="85" fillId="33" borderId="0" xfId="0" applyFont="1" applyFill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5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5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justify" vertical="justify" wrapText="1"/>
      <protection locked="0"/>
    </xf>
    <xf numFmtId="14" fontId="85" fillId="0" borderId="13" xfId="0" applyNumberFormat="1" applyFont="1" applyBorder="1" applyProtection="1">
      <protection locked="0"/>
    </xf>
    <xf numFmtId="3" fontId="87" fillId="34" borderId="13" xfId="0" applyNumberFormat="1" applyFont="1" applyFill="1" applyBorder="1" applyAlignment="1" applyProtection="1">
      <alignment wrapText="1"/>
      <protection locked="0"/>
    </xf>
    <xf numFmtId="3" fontId="85" fillId="0" borderId="13" xfId="0" applyNumberFormat="1" applyFont="1" applyBorder="1" applyAlignment="1" applyProtection="1">
      <alignment horizontal="right" vertical="center" wrapText="1"/>
      <protection locked="0"/>
    </xf>
    <xf numFmtId="10" fontId="85" fillId="0" borderId="13" xfId="0" applyNumberFormat="1" applyFont="1" applyBorder="1" applyAlignment="1">
      <alignment horizontal="right" vertical="center" wrapText="1"/>
    </xf>
    <xf numFmtId="9" fontId="85" fillId="0" borderId="13" xfId="62014" applyFont="1" applyBorder="1" applyAlignment="1">
      <alignment horizontal="right" vertical="center" wrapText="1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5" fillId="35" borderId="0" xfId="0" applyFont="1" applyFill="1" applyAlignment="1">
      <alignment horizontal="justify" vertical="center" wrapText="1"/>
    </xf>
    <xf numFmtId="3" fontId="85" fillId="0" borderId="13" xfId="0" applyNumberFormat="1" applyFont="1" applyBorder="1" applyAlignment="1">
      <alignment vertical="center"/>
    </xf>
    <xf numFmtId="0" fontId="88" fillId="36" borderId="13" xfId="0" applyFont="1" applyFill="1" applyBorder="1" applyAlignment="1">
      <alignment horizontal="center" vertical="center" wrapText="1"/>
    </xf>
    <xf numFmtId="14" fontId="88" fillId="36" borderId="13" xfId="0" applyNumberFormat="1" applyFont="1" applyFill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left" vertical="center" wrapText="1"/>
      <protection locked="0"/>
    </xf>
    <xf numFmtId="0" fontId="87" fillId="34" borderId="13" xfId="0" applyFont="1" applyFill="1" applyBorder="1" applyAlignment="1" applyProtection="1">
      <alignment horizontal="center" vertical="center" wrapText="1"/>
      <protection locked="0"/>
    </xf>
    <xf numFmtId="14" fontId="88" fillId="0" borderId="13" xfId="0" applyNumberFormat="1" applyFont="1" applyBorder="1" applyAlignment="1">
      <alignment vertical="center" wrapText="1"/>
    </xf>
    <xf numFmtId="3" fontId="87" fillId="34" borderId="13" xfId="0" applyNumberFormat="1" applyFont="1" applyFill="1" applyBorder="1" applyAlignment="1" applyProtection="1">
      <alignment vertical="center" wrapText="1"/>
      <protection locked="0"/>
    </xf>
    <xf numFmtId="0" fontId="88" fillId="0" borderId="13" xfId="0" applyFont="1" applyBorder="1" applyAlignment="1">
      <alignment horizontal="center" vertical="center" wrapText="1"/>
    </xf>
    <xf numFmtId="3" fontId="85" fillId="0" borderId="13" xfId="0" applyNumberFormat="1" applyFont="1" applyBorder="1" applyAlignment="1" applyProtection="1">
      <alignment horizontal="center" vertical="center" wrapText="1"/>
      <protection locked="0"/>
    </xf>
    <xf numFmtId="49" fontId="87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88" fillId="36" borderId="13" xfId="0" applyFont="1" applyFill="1" applyBorder="1" applyAlignment="1">
      <alignment horizontal="center" vertical="center"/>
    </xf>
    <xf numFmtId="14" fontId="88" fillId="36" borderId="13" xfId="0" applyNumberFormat="1" applyFont="1" applyFill="1" applyBorder="1" applyAlignment="1">
      <alignment horizontal="center" vertical="center"/>
    </xf>
    <xf numFmtId="0" fontId="87" fillId="34" borderId="13" xfId="0" applyFont="1" applyFill="1" applyBorder="1" applyAlignment="1" applyProtection="1">
      <alignment horizontal="justify" vertical="center" wrapText="1"/>
      <protection locked="0"/>
    </xf>
    <xf numFmtId="14" fontId="88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88" fillId="0" borderId="13" xfId="0" applyNumberFormat="1" applyFont="1" applyBorder="1" applyAlignment="1">
      <alignment horizontal="center" vertical="center" wrapText="1"/>
    </xf>
    <xf numFmtId="0" fontId="88" fillId="0" borderId="13" xfId="0" applyFont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horizontal="right" vertical="center" wrapText="1"/>
    </xf>
    <xf numFmtId="3" fontId="87" fillId="0" borderId="13" xfId="0" applyNumberFormat="1" applyFont="1" applyBorder="1" applyAlignment="1" applyProtection="1">
      <alignment vertical="center" wrapText="1"/>
      <protection locked="0"/>
    </xf>
    <xf numFmtId="49" fontId="87" fillId="0" borderId="13" xfId="0" applyNumberFormat="1" applyFont="1" applyBorder="1" applyAlignment="1" applyProtection="1">
      <alignment horizontal="center" vertical="center" wrapText="1"/>
      <protection locked="0"/>
    </xf>
    <xf numFmtId="0" fontId="87" fillId="0" borderId="13" xfId="0" applyFont="1" applyBorder="1" applyAlignment="1" applyProtection="1">
      <alignment horizontal="center" vertical="center" wrapText="1"/>
      <protection locked="0"/>
    </xf>
    <xf numFmtId="14" fontId="87" fillId="0" borderId="13" xfId="0" applyNumberFormat="1" applyFont="1" applyBorder="1" applyAlignment="1" applyProtection="1">
      <alignment horizontal="center" vertical="center" wrapText="1"/>
      <protection locked="0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85" fillId="33" borderId="0" xfId="0" applyFont="1" applyFill="1" applyAlignment="1">
      <alignment horizontal="justify" vertical="center" wrapText="1"/>
    </xf>
    <xf numFmtId="0" fontId="85" fillId="0" borderId="0" xfId="0" applyFont="1" applyAlignment="1">
      <alignment horizontal="center" vertical="center" wrapText="1"/>
    </xf>
    <xf numFmtId="0" fontId="85" fillId="0" borderId="0" xfId="0" applyFont="1" applyAlignment="1">
      <alignment horizontal="right" vertical="center" wrapText="1"/>
    </xf>
    <xf numFmtId="0" fontId="85" fillId="0" borderId="0" xfId="0" applyFont="1" applyAlignment="1">
      <alignment horizontal="left" vertical="center" wrapText="1"/>
    </xf>
    <xf numFmtId="3" fontId="85" fillId="0" borderId="0" xfId="0" applyNumberFormat="1" applyFont="1" applyAlignment="1">
      <alignment horizontal="right" vertical="center" wrapText="1"/>
    </xf>
    <xf numFmtId="10" fontId="85" fillId="0" borderId="0" xfId="0" applyNumberFormat="1" applyFont="1" applyAlignment="1">
      <alignment horizontal="right" vertical="center" wrapText="1"/>
    </xf>
    <xf numFmtId="0" fontId="85" fillId="37" borderId="0" xfId="0" applyFont="1" applyFill="1" applyAlignment="1">
      <alignment horizontal="justify" vertical="center" wrapText="1"/>
    </xf>
    <xf numFmtId="0" fontId="85" fillId="0" borderId="13" xfId="0" applyFont="1" applyBorder="1" applyAlignment="1">
      <alignment horizontal="left" vertical="center"/>
    </xf>
    <xf numFmtId="10" fontId="85" fillId="0" borderId="13" xfId="0" applyNumberFormat="1" applyFont="1" applyBorder="1" applyAlignment="1">
      <alignment horizontal="center" vertical="center" wrapText="1"/>
    </xf>
    <xf numFmtId="0" fontId="85" fillId="0" borderId="13" xfId="0" applyFont="1" applyBorder="1" applyAlignment="1">
      <alignment horizontal="left" vertical="center" wrapText="1"/>
    </xf>
    <xf numFmtId="0" fontId="85" fillId="0" borderId="10" xfId="0" applyFont="1" applyBorder="1" applyAlignment="1">
      <alignment horizontal="justify" vertical="center" wrapText="1"/>
    </xf>
    <xf numFmtId="0" fontId="86" fillId="83" borderId="10" xfId="0" applyFont="1" applyFill="1" applyBorder="1" applyAlignment="1">
      <alignment horizontal="lef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5" fillId="0" borderId="0" xfId="0" applyNumberFormat="1" applyFont="1" applyAlignment="1">
      <alignment horizontal="center" vertical="center" wrapText="1"/>
    </xf>
    <xf numFmtId="0" fontId="86" fillId="83" borderId="13" xfId="0" applyFont="1" applyFill="1" applyBorder="1" applyAlignment="1" applyProtection="1">
      <alignment horizontal="justify" vertical="center" wrapText="1"/>
      <protection locked="0"/>
    </xf>
    <xf numFmtId="0" fontId="86" fillId="83" borderId="13" xfId="0" applyFont="1" applyFill="1" applyBorder="1" applyAlignment="1" applyProtection="1">
      <alignment horizontal="center" vertical="center" wrapText="1"/>
      <protection locked="0"/>
    </xf>
    <xf numFmtId="0" fontId="86" fillId="83" borderId="13" xfId="0" applyFont="1" applyFill="1" applyBorder="1" applyAlignment="1" applyProtection="1">
      <alignment horizontal="left" vertical="center" wrapText="1"/>
      <protection locked="0"/>
    </xf>
    <xf numFmtId="14" fontId="85" fillId="0" borderId="13" xfId="0" applyNumberFormat="1" applyFont="1" applyBorder="1" applyAlignment="1" applyProtection="1">
      <alignment horizontal="left" vertical="center"/>
      <protection locked="0"/>
    </xf>
    <xf numFmtId="14" fontId="85" fillId="0" borderId="13" xfId="0" applyNumberFormat="1" applyFont="1" applyBorder="1" applyAlignment="1" applyProtection="1">
      <alignment horizontal="center" vertical="center"/>
      <protection locked="0"/>
    </xf>
    <xf numFmtId="3" fontId="85" fillId="34" borderId="13" xfId="0" applyNumberFormat="1" applyFont="1" applyFill="1" applyBorder="1" applyAlignment="1" applyProtection="1">
      <alignment wrapText="1"/>
      <protection locked="0"/>
    </xf>
    <xf numFmtId="3" fontId="86" fillId="0" borderId="0" xfId="0" applyNumberFormat="1" applyFont="1" applyAlignment="1">
      <alignment horizontal="justify" vertical="center" wrapText="1"/>
    </xf>
    <xf numFmtId="3" fontId="89" fillId="0" borderId="13" xfId="0" applyNumberFormat="1" applyFont="1" applyBorder="1" applyAlignment="1" applyProtection="1">
      <alignment wrapText="1"/>
      <protection locked="0"/>
    </xf>
    <xf numFmtId="3" fontId="86" fillId="84" borderId="13" xfId="0" applyNumberFormat="1" applyFont="1" applyFill="1" applyBorder="1" applyAlignment="1" applyProtection="1">
      <alignment horizontal="justify" vertical="center" wrapText="1"/>
      <protection locked="0"/>
    </xf>
    <xf numFmtId="3" fontId="87" fillId="87" borderId="13" xfId="0" applyNumberFormat="1" applyFont="1" applyFill="1" applyBorder="1" applyAlignment="1" applyProtection="1">
      <alignment vertical="center" wrapText="1"/>
      <protection locked="0"/>
    </xf>
    <xf numFmtId="3" fontId="85" fillId="0" borderId="0" xfId="0" applyNumberFormat="1" applyFont="1" applyAlignment="1">
      <alignment horizontal="justify" vertical="center" wrapText="1"/>
    </xf>
    <xf numFmtId="0" fontId="90" fillId="0" borderId="30" xfId="0" applyFont="1" applyBorder="1" applyAlignment="1">
      <alignment horizontal="center" vertical="center"/>
    </xf>
    <xf numFmtId="3" fontId="85" fillId="34" borderId="13" xfId="0" applyNumberFormat="1" applyFont="1" applyFill="1" applyBorder="1" applyAlignment="1" applyProtection="1">
      <alignment vertical="center" wrapText="1"/>
      <protection locked="0"/>
    </xf>
    <xf numFmtId="3" fontId="85" fillId="37" borderId="13" xfId="0" applyNumberFormat="1" applyFont="1" applyFill="1" applyBorder="1" applyAlignment="1" applyProtection="1">
      <alignment horizontal="right" vertical="center" wrapText="1"/>
      <protection locked="0"/>
    </xf>
    <xf numFmtId="0" fontId="86" fillId="83" borderId="13" xfId="0" applyFont="1" applyFill="1" applyBorder="1" applyAlignment="1">
      <alignment horizontal="justify" vertical="center" wrapText="1"/>
    </xf>
    <xf numFmtId="0" fontId="86" fillId="85" borderId="13" xfId="0" applyFont="1" applyFill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5" fillId="0" borderId="13" xfId="0" applyNumberFormat="1" applyFont="1" applyBorder="1" applyAlignment="1">
      <alignment horizontal="center" vertical="center"/>
    </xf>
    <xf numFmtId="3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0" fontId="86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6" fillId="83" borderId="13" xfId="0" applyNumberFormat="1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center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3" fontId="85" fillId="0" borderId="14" xfId="0" applyNumberFormat="1" applyFont="1" applyBorder="1" applyAlignment="1">
      <alignment horizontal="center" vertical="center" wrapText="1"/>
    </xf>
    <xf numFmtId="3" fontId="85" fillId="0" borderId="31" xfId="0" applyNumberFormat="1" applyFont="1" applyBorder="1" applyAlignment="1">
      <alignment horizontal="center" vertical="center" wrapText="1"/>
    </xf>
    <xf numFmtId="3" fontId="85" fillId="0" borderId="18" xfId="0" applyNumberFormat="1" applyFont="1" applyBorder="1" applyAlignment="1">
      <alignment horizontal="center" vertical="center" wrapText="1"/>
    </xf>
    <xf numFmtId="0" fontId="86" fillId="85" borderId="10" xfId="0" applyFont="1" applyFill="1" applyBorder="1" applyAlignment="1">
      <alignment horizontal="left" vertical="center" wrapText="1"/>
    </xf>
    <xf numFmtId="0" fontId="86" fillId="85" borderId="11" xfId="0" applyFont="1" applyFill="1" applyBorder="1" applyAlignment="1">
      <alignment horizontal="left" vertical="center" wrapText="1"/>
    </xf>
    <xf numFmtId="0" fontId="86" fillId="85" borderId="12" xfId="0" applyFont="1" applyFill="1" applyBorder="1" applyAlignment="1">
      <alignment horizontal="left" vertical="center" wrapText="1"/>
    </xf>
    <xf numFmtId="0" fontId="86" fillId="84" borderId="10" xfId="0" applyFont="1" applyFill="1" applyBorder="1" applyAlignment="1" applyProtection="1">
      <alignment horizontal="justify" vertical="center" wrapText="1"/>
      <protection locked="0"/>
    </xf>
    <xf numFmtId="0" fontId="86" fillId="84" borderId="11" xfId="0" applyFont="1" applyFill="1" applyBorder="1" applyAlignment="1" applyProtection="1">
      <alignment horizontal="justify" vertical="center" wrapText="1"/>
      <protection locked="0"/>
    </xf>
    <xf numFmtId="0" fontId="86" fillId="84" borderId="12" xfId="0" applyFont="1" applyFill="1" applyBorder="1" applyAlignment="1" applyProtection="1">
      <alignment horizontal="justify" vertical="center" wrapText="1"/>
      <protection locked="0"/>
    </xf>
  </cellXfs>
  <cellStyles count="62016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13" xfId="62015" xr:uid="{C6AC6E17-72C8-4F36-8878-8008DDDC2301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5"/>
  <sheetViews>
    <sheetView tabSelected="1" zoomScale="80" zoomScaleNormal="80" workbookViewId="0">
      <pane ySplit="7" topLeftCell="A8" activePane="bottomLeft" state="frozen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17.42578125" style="3" customWidth="1"/>
    <col min="7" max="7" width="12.42578125" style="57" customWidth="1"/>
    <col min="8" max="9" width="9.85546875" style="57" hidden="1" customWidth="1"/>
    <col min="10" max="10" width="13.7109375" style="60" customWidth="1"/>
    <col min="11" max="11" width="14.42578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customWidth="1" outlineLevel="1"/>
    <col min="29" max="29" width="14.140625" style="60" customWidth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80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3599502000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93</v>
      </c>
      <c r="D73" s="42">
        <v>45723</v>
      </c>
      <c r="E73" s="34" t="s">
        <v>94</v>
      </c>
      <c r="F73" s="35" t="s">
        <v>95</v>
      </c>
      <c r="G73" s="34">
        <v>2401322</v>
      </c>
      <c r="H73" s="44"/>
      <c r="I73" s="46"/>
      <c r="J73" s="86"/>
      <c r="K73" s="50">
        <v>3599500000</v>
      </c>
      <c r="L73" s="47"/>
      <c r="M73" s="39"/>
      <c r="N73" s="51"/>
      <c r="O73" s="39"/>
      <c r="P73" s="52"/>
      <c r="Q73" s="52"/>
      <c r="R73" s="22"/>
      <c r="S73" s="22"/>
      <c r="T73" s="22">
        <v>3599500000</v>
      </c>
      <c r="U73" s="12">
        <f>SUM(R73:T73)</f>
        <v>3599500000</v>
      </c>
      <c r="V73" s="22"/>
      <c r="W73" s="22"/>
      <c r="X73" s="22"/>
      <c r="Y73" s="12">
        <f>SUM(V73:X73)</f>
        <v>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3599500000</v>
      </c>
      <c r="AI73" s="23">
        <f>IF(ISERROR(AH73/J72),0,AH73/J72)</f>
        <v>0.99999944436758192</v>
      </c>
      <c r="AJ73" s="23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86"/>
      <c r="K74" s="50"/>
      <c r="L74" s="47"/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/>
      <c r="X74" s="22"/>
      <c r="Y74" s="12">
        <f>SUM(V74:X74)</f>
        <v>0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0</v>
      </c>
      <c r="AI74" s="23">
        <f>IF(ISERROR(AH74/J73),0,AH74/J73)</f>
        <v>0</v>
      </c>
      <c r="AJ74" s="23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87" t="s">
        <v>75</v>
      </c>
      <c r="B75" s="87"/>
      <c r="C75" s="87"/>
      <c r="D75" s="87"/>
      <c r="E75" s="87"/>
      <c r="F75" s="87"/>
      <c r="G75" s="87"/>
      <c r="H75" s="87"/>
      <c r="I75" s="87"/>
      <c r="J75" s="25">
        <f>J72</f>
        <v>3599502000</v>
      </c>
      <c r="K75" s="25">
        <f>SUM(K73:K73)</f>
        <v>3599500000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SUM(R73:R73)</f>
        <v>0</v>
      </c>
      <c r="S75" s="25">
        <f t="shared" si="16"/>
        <v>0</v>
      </c>
      <c r="T75" s="25">
        <f t="shared" si="16"/>
        <v>3599500000</v>
      </c>
      <c r="U75" s="25">
        <f t="shared" si="16"/>
        <v>3599500000</v>
      </c>
      <c r="V75" s="25">
        <f t="shared" si="16"/>
        <v>0</v>
      </c>
      <c r="W75" s="25">
        <f t="shared" si="16"/>
        <v>0</v>
      </c>
      <c r="X75" s="25">
        <f t="shared" si="16"/>
        <v>0</v>
      </c>
      <c r="Y75" s="25">
        <f t="shared" si="16"/>
        <v>0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3599500000</v>
      </c>
      <c r="AI75" s="29">
        <f>IF(ISERROR(AH75/J75),0,AH75/J75)</f>
        <v>0.99999944436758192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84" t="str">
        <f>"TOTAL ASIG."&amp;" "&amp;$A$5</f>
        <v>TOTAL ASIG. 24-01-322 "Subsidio a la Calefacción"</v>
      </c>
      <c r="B76" s="84"/>
      <c r="C76" s="84"/>
      <c r="D76" s="84"/>
      <c r="E76" s="84"/>
      <c r="F76" s="84"/>
      <c r="G76" s="84"/>
      <c r="H76" s="84"/>
      <c r="I76" s="84"/>
      <c r="J76" s="54">
        <f>SUM(J11,J15,J19,J23,J27,J31,J35,J39,J43,J47,J51,J55,J59,J63,J67,J71,J75)</f>
        <v>3599502000</v>
      </c>
      <c r="K76" s="54">
        <f t="shared" ref="K76:AH76" si="17">SUM(K11,K15,K19,K23,K27,K31,K35,K39,K43,K47,K51,K55,K59,K63,K67,K71,K75)</f>
        <v>3599500000</v>
      </c>
      <c r="L76" s="54"/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3599500000</v>
      </c>
      <c r="U76" s="54">
        <f t="shared" si="17"/>
        <v>3599500000</v>
      </c>
      <c r="V76" s="54">
        <f t="shared" si="17"/>
        <v>0</v>
      </c>
      <c r="W76" s="54">
        <f t="shared" si="17"/>
        <v>0</v>
      </c>
      <c r="X76" s="54">
        <f t="shared" si="17"/>
        <v>0</v>
      </c>
      <c r="Y76" s="54">
        <f t="shared" si="17"/>
        <v>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3599500000</v>
      </c>
      <c r="AI76" s="55">
        <f>IF(ISERROR(AH76/J76),0,AH76/J76)</f>
        <v>0.99999944436758192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200-000003000000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00000000-0002-0000-0200-00000400000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00000000-0002-0000-0200-000005000000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4AFA-6AA9-4225-886E-EA59F4C6DAE5}">
  <sheetPr>
    <tabColor rgb="FF33CCFF"/>
    <pageSetUpPr fitToPage="1"/>
  </sheetPr>
  <dimension ref="A1:Y42"/>
  <sheetViews>
    <sheetView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28515625" style="60" hidden="1" customWidth="1" outlineLevel="1"/>
    <col min="8" max="8" width="10.85546875" style="60" hidden="1" customWidth="1" outlineLevel="1"/>
    <col min="9" max="9" width="9.42578125" style="60" hidden="1" customWidth="1" outlineLevel="1"/>
    <col min="10" max="10" width="10.57031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.28515625" style="60" bestFit="1" customWidth="1" collapsed="1"/>
    <col min="15" max="15" width="15.7109375" style="60" customWidth="1" outlineLevel="1"/>
    <col min="16" max="16" width="15" style="60" customWidth="1" outlineLevel="1"/>
    <col min="17" max="17" width="17.140625" style="60" customWidth="1" outlineLevel="1"/>
    <col min="18" max="18" width="10.710937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0.5703125" style="60" customWidth="1" collapsed="1"/>
    <col min="23" max="23" width="12.28515625" style="60" bestFit="1" customWidth="1"/>
    <col min="24" max="24" width="12.28515625" style="69" customWidth="1"/>
    <col min="25" max="25" width="14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84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+'24-03-414 Ind. Vivienda Primero'!J11</f>
        <v>0</v>
      </c>
      <c r="C8" s="49">
        <f>+'24-03-414 Ind. Vivienda Primero'!K11</f>
        <v>0</v>
      </c>
      <c r="D8" s="49">
        <f>+'24-03-414 Ind. Vivienda Primero'!M11</f>
        <v>0</v>
      </c>
      <c r="E8" s="49">
        <f>+'24-03-414 Ind. Vivienda Primero'!N11</f>
        <v>0</v>
      </c>
      <c r="F8" s="49">
        <f>+'24-03-414 Ind. Vivienda Primero'!O11</f>
        <v>0</v>
      </c>
      <c r="G8" s="49">
        <f>+'24-03-414 Ind. Vivienda Primero'!R11</f>
        <v>0</v>
      </c>
      <c r="H8" s="49">
        <f>+'24-03-414 Ind. Vivienda Primero'!S11</f>
        <v>0</v>
      </c>
      <c r="I8" s="49">
        <f>+'24-03-414 Ind. Vivienda Primero'!T11</f>
        <v>0</v>
      </c>
      <c r="J8" s="49">
        <f>+'24-03-414 Ind. Vivienda Primero'!U11</f>
        <v>0</v>
      </c>
      <c r="K8" s="49">
        <f>+'24-03-414 Ind. Vivienda Primero'!V11</f>
        <v>0</v>
      </c>
      <c r="L8" s="49">
        <f>+'24-03-414 Ind. Vivienda Primero'!W11</f>
        <v>0</v>
      </c>
      <c r="M8" s="49">
        <f>+'24-03-414 Ind. Vivienda Primero'!X11</f>
        <v>0</v>
      </c>
      <c r="N8" s="49">
        <f>+'24-03-414 Ind. Vivienda Primero'!Y11</f>
        <v>0</v>
      </c>
      <c r="O8" s="49">
        <f>+'24-03-414 Ind. Vivienda Primero'!Z11</f>
        <v>0</v>
      </c>
      <c r="P8" s="49">
        <f>+'24-03-414 Ind. Vivienda Primero'!AA11</f>
        <v>0</v>
      </c>
      <c r="Q8" s="49">
        <f>+'24-03-414 Ind. Vivienda Primero'!AB11</f>
        <v>0</v>
      </c>
      <c r="R8" s="49">
        <f>+'24-03-414 Ind. Vivienda Primero'!AC11</f>
        <v>0</v>
      </c>
      <c r="S8" s="49">
        <f>+'24-03-414 Ind. Vivienda Primero'!AD11</f>
        <v>0</v>
      </c>
      <c r="T8" s="49">
        <f>+'24-03-414 Ind. Vivienda Primero'!AE11</f>
        <v>0</v>
      </c>
      <c r="U8" s="49">
        <f>+'24-03-414 Ind. Vivienda Primero'!AF11</f>
        <v>0</v>
      </c>
      <c r="V8" s="49">
        <f>+'24-03-414 Ind. Vivienda Primero'!AG11</f>
        <v>0</v>
      </c>
      <c r="W8" s="49">
        <f>+'24-03-414 Ind. Vivienda Primero'!AH11</f>
        <v>0</v>
      </c>
      <c r="X8" s="64">
        <f>+'24-03-414 Ind. Vivienda Primero'!AI11</f>
        <v>0</v>
      </c>
      <c r="Y8" s="64">
        <f>+'24-03-414 Ind. Vivienda Primero'!AJ11</f>
        <v>0</v>
      </c>
    </row>
    <row r="9" spans="1:25" ht="24.75" hidden="1" customHeight="1" x14ac:dyDescent="0.25">
      <c r="A9" s="63" t="s">
        <v>46</v>
      </c>
      <c r="B9" s="49">
        <f>+'24-03-414 Ind. Vivienda Primero'!J15</f>
        <v>0</v>
      </c>
      <c r="C9" s="49">
        <f>+'24-03-414 Ind. Vivienda Primero'!K15</f>
        <v>0</v>
      </c>
      <c r="D9" s="49">
        <f>+'24-03-414 Ind. Vivienda Primero'!M15</f>
        <v>0</v>
      </c>
      <c r="E9" s="49">
        <f>+'24-03-414 Ind. Vivienda Primero'!N15</f>
        <v>0</v>
      </c>
      <c r="F9" s="49">
        <f>+'24-03-414 Ind. Vivienda Primero'!O15</f>
        <v>0</v>
      </c>
      <c r="G9" s="49">
        <f>+'24-03-414 Ind. Vivienda Primero'!R15</f>
        <v>0</v>
      </c>
      <c r="H9" s="49">
        <f>+'24-03-414 Ind. Vivienda Primero'!S15</f>
        <v>0</v>
      </c>
      <c r="I9" s="49">
        <f>+'24-03-414 Ind. Vivienda Primero'!T15</f>
        <v>0</v>
      </c>
      <c r="J9" s="49">
        <f>+'24-03-414 Ind. Vivienda Primero'!U15</f>
        <v>0</v>
      </c>
      <c r="K9" s="49">
        <f>+'24-03-414 Ind. Vivienda Primero'!V15</f>
        <v>0</v>
      </c>
      <c r="L9" s="49">
        <f>+'24-03-414 Ind. Vivienda Primero'!W15</f>
        <v>0</v>
      </c>
      <c r="M9" s="49">
        <f>+'24-03-414 Ind. Vivienda Primero'!X15</f>
        <v>0</v>
      </c>
      <c r="N9" s="49">
        <f>+'24-03-414 Ind. Vivienda Primero'!Y15</f>
        <v>0</v>
      </c>
      <c r="O9" s="49">
        <f>+'24-03-414 Ind. Vivienda Primero'!Z15</f>
        <v>0</v>
      </c>
      <c r="P9" s="49">
        <f>+'24-03-414 Ind. Vivienda Primero'!AA15</f>
        <v>0</v>
      </c>
      <c r="Q9" s="49">
        <f>+'24-03-414 Ind. Vivienda Primero'!AB15</f>
        <v>0</v>
      </c>
      <c r="R9" s="49">
        <f>+'24-03-414 Ind. Vivienda Primero'!AC15</f>
        <v>0</v>
      </c>
      <c r="S9" s="49">
        <f>+'24-03-414 Ind. Vivienda Primero'!AD15</f>
        <v>0</v>
      </c>
      <c r="T9" s="49">
        <f>+'24-03-414 Ind. Vivienda Primero'!AE15</f>
        <v>0</v>
      </c>
      <c r="U9" s="49">
        <f>+'24-03-414 Ind. Vivienda Primero'!AF15</f>
        <v>0</v>
      </c>
      <c r="V9" s="49">
        <f>+'24-03-414 Ind. Vivienda Primero'!AG15</f>
        <v>0</v>
      </c>
      <c r="W9" s="49">
        <f>+'24-03-414 Ind. Vivienda Primero'!AH15</f>
        <v>0</v>
      </c>
      <c r="X9" s="64">
        <f>+'24-03-414 Ind. Vivienda Primero'!AI15</f>
        <v>0</v>
      </c>
      <c r="Y9" s="64">
        <f>+'24-03-414 Ind. Vivienda Primero'!AJ15</f>
        <v>0</v>
      </c>
    </row>
    <row r="10" spans="1:25" ht="24.75" hidden="1" customHeight="1" x14ac:dyDescent="0.25">
      <c r="A10" s="63" t="s">
        <v>48</v>
      </c>
      <c r="B10" s="49">
        <f>+'24-03-414 Ind. Vivienda Primero'!J19</f>
        <v>0</v>
      </c>
      <c r="C10" s="49">
        <f>+'24-03-414 Ind. Vivienda Primero'!K19</f>
        <v>0</v>
      </c>
      <c r="D10" s="49">
        <f>+'24-03-414 Ind. Vivienda Primero'!M19</f>
        <v>0</v>
      </c>
      <c r="E10" s="49">
        <f>+'24-03-414 Ind. Vivienda Primero'!N19</f>
        <v>0</v>
      </c>
      <c r="F10" s="49">
        <f>+'24-03-414 Ind. Vivienda Primero'!O19</f>
        <v>0</v>
      </c>
      <c r="G10" s="49">
        <f>+'24-03-414 Ind. Vivienda Primero'!R19</f>
        <v>0</v>
      </c>
      <c r="H10" s="49">
        <f>+'24-03-414 Ind. Vivienda Primero'!S19</f>
        <v>0</v>
      </c>
      <c r="I10" s="49">
        <f>+'24-03-414 Ind. Vivienda Primero'!T19</f>
        <v>0</v>
      </c>
      <c r="J10" s="49">
        <f>+'24-03-414 Ind. Vivienda Primero'!U19</f>
        <v>0</v>
      </c>
      <c r="K10" s="49">
        <f>+'24-03-414 Ind. Vivienda Primero'!V19</f>
        <v>0</v>
      </c>
      <c r="L10" s="49">
        <f>+'24-03-414 Ind. Vivienda Primero'!W19</f>
        <v>0</v>
      </c>
      <c r="M10" s="49">
        <f>+'24-03-414 Ind. Vivienda Primero'!X19</f>
        <v>0</v>
      </c>
      <c r="N10" s="49">
        <f>+'24-03-414 Ind. Vivienda Primero'!Y19</f>
        <v>0</v>
      </c>
      <c r="O10" s="49">
        <f>+'24-03-414 Ind. Vivienda Primero'!Z19</f>
        <v>0</v>
      </c>
      <c r="P10" s="49">
        <f>+'24-03-414 Ind. Vivienda Primero'!AA19</f>
        <v>0</v>
      </c>
      <c r="Q10" s="49">
        <f>+'24-03-414 Ind. Vivienda Primero'!AB19</f>
        <v>0</v>
      </c>
      <c r="R10" s="49">
        <f>+'24-03-414 Ind. Vivienda Primero'!AC19</f>
        <v>0</v>
      </c>
      <c r="S10" s="49">
        <f>+'24-03-414 Ind. Vivienda Primero'!AD19</f>
        <v>0</v>
      </c>
      <c r="T10" s="49">
        <f>+'24-03-414 Ind. Vivienda Primero'!AE19</f>
        <v>0</v>
      </c>
      <c r="U10" s="49">
        <f>+'24-03-414 Ind. Vivienda Primero'!AF19</f>
        <v>0</v>
      </c>
      <c r="V10" s="49">
        <f>+'24-03-414 Ind. Vivienda Primero'!AG19</f>
        <v>0</v>
      </c>
      <c r="W10" s="49">
        <f>+'24-03-414 Ind. Vivienda Primero'!AH19</f>
        <v>0</v>
      </c>
      <c r="X10" s="64">
        <f>+'24-03-414 Ind. Vivienda Primero'!AI19</f>
        <v>0</v>
      </c>
      <c r="Y10" s="64">
        <f>+'24-03-414 Ind. Vivienda Primero'!AJ19</f>
        <v>0</v>
      </c>
    </row>
    <row r="11" spans="1:25" ht="24.75" hidden="1" customHeight="1" x14ac:dyDescent="0.25">
      <c r="A11" s="63" t="s">
        <v>50</v>
      </c>
      <c r="B11" s="49">
        <f>+'24-03-414 Ind. Vivienda Primero'!J23</f>
        <v>0</v>
      </c>
      <c r="C11" s="49">
        <f>+'24-03-414 Ind. Vivienda Primero'!K23</f>
        <v>0</v>
      </c>
      <c r="D11" s="49">
        <f>+'24-03-414 Ind. Vivienda Primero'!M23</f>
        <v>0</v>
      </c>
      <c r="E11" s="49">
        <f>+'24-03-414 Ind. Vivienda Primero'!N23</f>
        <v>0</v>
      </c>
      <c r="F11" s="49">
        <f>+'24-03-414 Ind. Vivienda Primero'!O23</f>
        <v>0</v>
      </c>
      <c r="G11" s="49">
        <f>+'24-03-414 Ind. Vivienda Primero'!R23</f>
        <v>0</v>
      </c>
      <c r="H11" s="49">
        <f>+'24-03-414 Ind. Vivienda Primero'!S23</f>
        <v>0</v>
      </c>
      <c r="I11" s="49">
        <f>+'24-03-414 Ind. Vivienda Primero'!T23</f>
        <v>0</v>
      </c>
      <c r="J11" s="49">
        <f>+'24-03-414 Ind. Vivienda Primero'!U23</f>
        <v>0</v>
      </c>
      <c r="K11" s="49">
        <f>+'24-03-414 Ind. Vivienda Primero'!V23</f>
        <v>0</v>
      </c>
      <c r="L11" s="49">
        <f>+'24-03-414 Ind. Vivienda Primero'!W23</f>
        <v>0</v>
      </c>
      <c r="M11" s="49">
        <f>+'24-03-414 Ind. Vivienda Primero'!X23</f>
        <v>0</v>
      </c>
      <c r="N11" s="49">
        <f>+'24-03-414 Ind. Vivienda Primero'!Y23</f>
        <v>0</v>
      </c>
      <c r="O11" s="49">
        <f>+'24-03-414 Ind. Vivienda Primero'!Z23</f>
        <v>0</v>
      </c>
      <c r="P11" s="49">
        <f>+'24-03-414 Ind. Vivienda Primero'!AA23</f>
        <v>0</v>
      </c>
      <c r="Q11" s="49">
        <f>+'24-03-414 Ind. Vivienda Primero'!AB23</f>
        <v>0</v>
      </c>
      <c r="R11" s="49">
        <f>+'24-03-414 Ind. Vivienda Primero'!AC23</f>
        <v>0</v>
      </c>
      <c r="S11" s="49">
        <f>+'24-03-414 Ind. Vivienda Primero'!AD23</f>
        <v>0</v>
      </c>
      <c r="T11" s="49">
        <f>+'24-03-414 Ind. Vivienda Primero'!AE23</f>
        <v>0</v>
      </c>
      <c r="U11" s="49">
        <f>+'24-03-414 Ind. Vivienda Primero'!AF23</f>
        <v>0</v>
      </c>
      <c r="V11" s="49">
        <f>+'24-03-414 Ind. Vivienda Primero'!AG23</f>
        <v>0</v>
      </c>
      <c r="W11" s="49">
        <f>+'24-03-414 Ind. Vivienda Primero'!AH23</f>
        <v>0</v>
      </c>
      <c r="X11" s="64">
        <f>+'24-03-414 Ind. Vivienda Primero'!AI23</f>
        <v>0</v>
      </c>
      <c r="Y11" s="64">
        <f>+'24-03-414 Ind. Vivienda Primero'!AJ23</f>
        <v>0</v>
      </c>
    </row>
    <row r="12" spans="1:25" ht="24.75" hidden="1" customHeight="1" x14ac:dyDescent="0.25">
      <c r="A12" s="63" t="s">
        <v>52</v>
      </c>
      <c r="B12" s="49">
        <f>+'24-03-414 Ind. Vivienda Primero'!J27</f>
        <v>0</v>
      </c>
      <c r="C12" s="49">
        <f>+'24-03-414 Ind. Vivienda Primero'!K27</f>
        <v>0</v>
      </c>
      <c r="D12" s="49">
        <f>+'24-03-414 Ind. Vivienda Primero'!M27</f>
        <v>0</v>
      </c>
      <c r="E12" s="49">
        <f>+'24-03-414 Ind. Vivienda Primero'!N27</f>
        <v>0</v>
      </c>
      <c r="F12" s="49">
        <f>+'24-03-414 Ind. Vivienda Primero'!O27</f>
        <v>0</v>
      </c>
      <c r="G12" s="49">
        <f>+'24-03-414 Ind. Vivienda Primero'!R27</f>
        <v>0</v>
      </c>
      <c r="H12" s="49">
        <f>+'24-03-414 Ind. Vivienda Primero'!S27</f>
        <v>0</v>
      </c>
      <c r="I12" s="49">
        <f>+'24-03-414 Ind. Vivienda Primero'!T27</f>
        <v>0</v>
      </c>
      <c r="J12" s="49">
        <f>+'24-03-414 Ind. Vivienda Primero'!U27</f>
        <v>0</v>
      </c>
      <c r="K12" s="49">
        <f>+'24-03-414 Ind. Vivienda Primero'!V27</f>
        <v>0</v>
      </c>
      <c r="L12" s="49">
        <f>+'24-03-414 Ind. Vivienda Primero'!W27</f>
        <v>0</v>
      </c>
      <c r="M12" s="49">
        <f>+'24-03-414 Ind. Vivienda Primero'!X27</f>
        <v>0</v>
      </c>
      <c r="N12" s="49">
        <f>+'24-03-414 Ind. Vivienda Primero'!Y27</f>
        <v>0</v>
      </c>
      <c r="O12" s="49">
        <f>+'24-03-414 Ind. Vivienda Primero'!Z27</f>
        <v>0</v>
      </c>
      <c r="P12" s="49">
        <f>+'24-03-414 Ind. Vivienda Primero'!AA27</f>
        <v>0</v>
      </c>
      <c r="Q12" s="49">
        <f>+'24-03-414 Ind. Vivienda Primero'!AB27</f>
        <v>0</v>
      </c>
      <c r="R12" s="49">
        <f>+'24-03-414 Ind. Vivienda Primero'!AC27</f>
        <v>0</v>
      </c>
      <c r="S12" s="49">
        <f>+'24-03-414 Ind. Vivienda Primero'!AD27</f>
        <v>0</v>
      </c>
      <c r="T12" s="49">
        <f>+'24-03-414 Ind. Vivienda Primero'!AE27</f>
        <v>0</v>
      </c>
      <c r="U12" s="49">
        <f>+'24-03-414 Ind. Vivienda Primero'!AF27</f>
        <v>0</v>
      </c>
      <c r="V12" s="49">
        <f>+'24-03-414 Ind. Vivienda Primero'!AG27</f>
        <v>0</v>
      </c>
      <c r="W12" s="49">
        <f>+'24-03-414 Ind. Vivienda Primero'!AH27</f>
        <v>0</v>
      </c>
      <c r="X12" s="64">
        <f>+'24-03-414 Ind. Vivienda Primero'!AI27</f>
        <v>0</v>
      </c>
      <c r="Y12" s="64">
        <f>+'24-03-414 Ind. Vivienda Primero'!AJ27</f>
        <v>0</v>
      </c>
    </row>
    <row r="13" spans="1:25" ht="24.75" hidden="1" customHeight="1" x14ac:dyDescent="0.25">
      <c r="A13" s="63" t="s">
        <v>54</v>
      </c>
      <c r="B13" s="49">
        <f>+'24-03-414 Ind. Vivienda Primero'!J31</f>
        <v>0</v>
      </c>
      <c r="C13" s="49">
        <f>+'24-03-414 Ind. Vivienda Primero'!K31</f>
        <v>0</v>
      </c>
      <c r="D13" s="49">
        <f>+'24-03-414 Ind. Vivienda Primero'!M31</f>
        <v>0</v>
      </c>
      <c r="E13" s="49">
        <f>+'24-03-414 Ind. Vivienda Primero'!N31</f>
        <v>0</v>
      </c>
      <c r="F13" s="49">
        <f>+'24-03-414 Ind. Vivienda Primero'!O31</f>
        <v>0</v>
      </c>
      <c r="G13" s="49">
        <f>+'24-03-414 Ind. Vivienda Primero'!R31</f>
        <v>0</v>
      </c>
      <c r="H13" s="49">
        <f>+'24-03-414 Ind. Vivienda Primero'!S31</f>
        <v>0</v>
      </c>
      <c r="I13" s="49">
        <f>+'24-03-414 Ind. Vivienda Primero'!T31</f>
        <v>0</v>
      </c>
      <c r="J13" s="49">
        <f>+'24-03-414 Ind. Vivienda Primero'!U31</f>
        <v>0</v>
      </c>
      <c r="K13" s="49">
        <f>+'24-03-414 Ind. Vivienda Primero'!V31</f>
        <v>0</v>
      </c>
      <c r="L13" s="49">
        <f>+'24-03-414 Ind. Vivienda Primero'!W31</f>
        <v>0</v>
      </c>
      <c r="M13" s="49">
        <f>+'24-03-414 Ind. Vivienda Primero'!X31</f>
        <v>0</v>
      </c>
      <c r="N13" s="49">
        <f>+'24-03-414 Ind. Vivienda Primero'!Y31</f>
        <v>0</v>
      </c>
      <c r="O13" s="49">
        <f>+'24-03-414 Ind. Vivienda Primero'!Z31</f>
        <v>0</v>
      </c>
      <c r="P13" s="49">
        <f>+'24-03-414 Ind. Vivienda Primero'!AA31</f>
        <v>0</v>
      </c>
      <c r="Q13" s="49">
        <f>+'24-03-414 Ind. Vivienda Primero'!AB31</f>
        <v>0</v>
      </c>
      <c r="R13" s="49">
        <f>+'24-03-414 Ind. Vivienda Primero'!AC31</f>
        <v>0</v>
      </c>
      <c r="S13" s="49">
        <f>+'24-03-414 Ind. Vivienda Primero'!AD31</f>
        <v>0</v>
      </c>
      <c r="T13" s="49">
        <f>+'24-03-414 Ind. Vivienda Primero'!AE31</f>
        <v>0</v>
      </c>
      <c r="U13" s="49">
        <f>+'24-03-414 Ind. Vivienda Primero'!AF31</f>
        <v>0</v>
      </c>
      <c r="V13" s="49">
        <f>+'24-03-414 Ind. Vivienda Primero'!AG31</f>
        <v>0</v>
      </c>
      <c r="W13" s="49">
        <f>+'24-03-414 Ind. Vivienda Primero'!AH31</f>
        <v>0</v>
      </c>
      <c r="X13" s="64">
        <f>+'24-03-414 Ind. Vivienda Primero'!AI31</f>
        <v>0</v>
      </c>
      <c r="Y13" s="64">
        <f>+'24-03-414 Ind. Vivienda Primero'!AJ31</f>
        <v>0</v>
      </c>
    </row>
    <row r="14" spans="1:25" ht="24.75" hidden="1" customHeight="1" x14ac:dyDescent="0.25">
      <c r="A14" s="63" t="s">
        <v>56</v>
      </c>
      <c r="B14" s="49">
        <f>+'24-03-414 Ind. Vivienda Primero'!J35</f>
        <v>0</v>
      </c>
      <c r="C14" s="49">
        <f>+'24-03-414 Ind. Vivienda Primero'!K35</f>
        <v>0</v>
      </c>
      <c r="D14" s="49">
        <f>+'24-03-414 Ind. Vivienda Primero'!M35</f>
        <v>0</v>
      </c>
      <c r="E14" s="49">
        <f>+'24-03-414 Ind. Vivienda Primero'!N35</f>
        <v>0</v>
      </c>
      <c r="F14" s="49">
        <f>+'24-03-414 Ind. Vivienda Primero'!O35</f>
        <v>0</v>
      </c>
      <c r="G14" s="49">
        <f>+'24-03-414 Ind. Vivienda Primero'!R35</f>
        <v>0</v>
      </c>
      <c r="H14" s="49">
        <f>+'24-03-414 Ind. Vivienda Primero'!S35</f>
        <v>0</v>
      </c>
      <c r="I14" s="49">
        <f>+'24-03-414 Ind. Vivienda Primero'!T35</f>
        <v>0</v>
      </c>
      <c r="J14" s="49">
        <f>+'24-03-414 Ind. Vivienda Primero'!U35</f>
        <v>0</v>
      </c>
      <c r="K14" s="49">
        <f>+'24-03-414 Ind. Vivienda Primero'!V35</f>
        <v>0</v>
      </c>
      <c r="L14" s="49">
        <f>+'24-03-414 Ind. Vivienda Primero'!W35</f>
        <v>0</v>
      </c>
      <c r="M14" s="49">
        <f>+'24-03-414 Ind. Vivienda Primero'!X35</f>
        <v>0</v>
      </c>
      <c r="N14" s="49">
        <f>+'24-03-414 Ind. Vivienda Primero'!Y35</f>
        <v>0</v>
      </c>
      <c r="O14" s="49">
        <f>+'24-03-414 Ind. Vivienda Primero'!Z35</f>
        <v>0</v>
      </c>
      <c r="P14" s="49">
        <f>+'24-03-414 Ind. Vivienda Primero'!AA35</f>
        <v>0</v>
      </c>
      <c r="Q14" s="49">
        <f>+'24-03-414 Ind. Vivienda Primero'!AB35</f>
        <v>0</v>
      </c>
      <c r="R14" s="49">
        <f>+'24-03-414 Ind. Vivienda Primero'!AC35</f>
        <v>0</v>
      </c>
      <c r="S14" s="49">
        <f>+'24-03-414 Ind. Vivienda Primero'!AD35</f>
        <v>0</v>
      </c>
      <c r="T14" s="49">
        <f>+'24-03-414 Ind. Vivienda Primero'!AE35</f>
        <v>0</v>
      </c>
      <c r="U14" s="49">
        <f>+'24-03-414 Ind. Vivienda Primero'!AF35</f>
        <v>0</v>
      </c>
      <c r="V14" s="49">
        <f>+'24-03-414 Ind. Vivienda Primero'!AG35</f>
        <v>0</v>
      </c>
      <c r="W14" s="49">
        <f>+'24-03-414 Ind. Vivienda Primero'!AH35</f>
        <v>0</v>
      </c>
      <c r="X14" s="64">
        <f>+'24-03-414 Ind. Vivienda Primero'!AI35</f>
        <v>0</v>
      </c>
      <c r="Y14" s="64">
        <f>+'24-03-414 Ind. Vivienda Primero'!AJ35</f>
        <v>0</v>
      </c>
    </row>
    <row r="15" spans="1:25" ht="24.75" hidden="1" customHeight="1" x14ac:dyDescent="0.25">
      <c r="A15" s="63" t="s">
        <v>58</v>
      </c>
      <c r="B15" s="49">
        <f>+'24-03-414 Ind. Vivienda Primero'!J39</f>
        <v>0</v>
      </c>
      <c r="C15" s="49">
        <f>+'24-03-414 Ind. Vivienda Primero'!K39</f>
        <v>0</v>
      </c>
      <c r="D15" s="49">
        <f>+'24-03-414 Ind. Vivienda Primero'!M39</f>
        <v>0</v>
      </c>
      <c r="E15" s="49">
        <f>+'24-03-414 Ind. Vivienda Primero'!N39</f>
        <v>0</v>
      </c>
      <c r="F15" s="49">
        <f>+'24-03-414 Ind. Vivienda Primero'!O39</f>
        <v>0</v>
      </c>
      <c r="G15" s="49">
        <f>+'24-03-414 Ind. Vivienda Primero'!R39</f>
        <v>0</v>
      </c>
      <c r="H15" s="49">
        <f>+'24-03-414 Ind. Vivienda Primero'!S39</f>
        <v>0</v>
      </c>
      <c r="I15" s="49">
        <f>+'24-03-414 Ind. Vivienda Primero'!T39</f>
        <v>0</v>
      </c>
      <c r="J15" s="49">
        <f>+'24-03-414 Ind. Vivienda Primero'!U39</f>
        <v>0</v>
      </c>
      <c r="K15" s="49">
        <f>+'24-03-414 Ind. Vivienda Primero'!V39</f>
        <v>0</v>
      </c>
      <c r="L15" s="49">
        <f>+'24-03-414 Ind. Vivienda Primero'!W39</f>
        <v>0</v>
      </c>
      <c r="M15" s="49">
        <f>+'24-03-414 Ind. Vivienda Primero'!X39</f>
        <v>0</v>
      </c>
      <c r="N15" s="49">
        <f>+'24-03-414 Ind. Vivienda Primero'!Y39</f>
        <v>0</v>
      </c>
      <c r="O15" s="49">
        <f>+'24-03-414 Ind. Vivienda Primero'!Z39</f>
        <v>0</v>
      </c>
      <c r="P15" s="49">
        <f>+'24-03-414 Ind. Vivienda Primero'!AA39</f>
        <v>0</v>
      </c>
      <c r="Q15" s="49">
        <f>+'24-03-414 Ind. Vivienda Primero'!AB39</f>
        <v>0</v>
      </c>
      <c r="R15" s="49">
        <f>+'24-03-414 Ind. Vivienda Primero'!AC39</f>
        <v>0</v>
      </c>
      <c r="S15" s="49">
        <f>+'24-03-414 Ind. Vivienda Primero'!AD39</f>
        <v>0</v>
      </c>
      <c r="T15" s="49">
        <f>+'24-03-414 Ind. Vivienda Primero'!AE39</f>
        <v>0</v>
      </c>
      <c r="U15" s="49">
        <f>+'24-03-414 Ind. Vivienda Primero'!AF39</f>
        <v>0</v>
      </c>
      <c r="V15" s="49">
        <f>+'24-03-414 Ind. Vivienda Primero'!AG39</f>
        <v>0</v>
      </c>
      <c r="W15" s="49">
        <f>+'24-03-414 Ind. Vivienda Primero'!AH39</f>
        <v>0</v>
      </c>
      <c r="X15" s="64">
        <f>+'24-03-414 Ind. Vivienda Primero'!AI39</f>
        <v>0</v>
      </c>
      <c r="Y15" s="64">
        <f>+'24-03-414 Ind. Vivienda Primero'!AJ39</f>
        <v>0</v>
      </c>
    </row>
    <row r="16" spans="1:25" ht="24.75" hidden="1" customHeight="1" x14ac:dyDescent="0.25">
      <c r="A16" s="63" t="s">
        <v>60</v>
      </c>
      <c r="B16" s="49">
        <f>+'24-03-414 Ind. Vivienda Primero'!J43</f>
        <v>0</v>
      </c>
      <c r="C16" s="49">
        <f>+'24-03-414 Ind. Vivienda Primero'!K43</f>
        <v>0</v>
      </c>
      <c r="D16" s="49">
        <f>+'24-03-414 Ind. Vivienda Primero'!M43</f>
        <v>0</v>
      </c>
      <c r="E16" s="49">
        <f>+'24-03-414 Ind. Vivienda Primero'!N43</f>
        <v>0</v>
      </c>
      <c r="F16" s="49">
        <f>+'24-03-414 Ind. Vivienda Primero'!O43</f>
        <v>0</v>
      </c>
      <c r="G16" s="49">
        <f>+'24-03-414 Ind. Vivienda Primero'!R43</f>
        <v>0</v>
      </c>
      <c r="H16" s="49">
        <f>+'24-03-414 Ind. Vivienda Primero'!S43</f>
        <v>0</v>
      </c>
      <c r="I16" s="49">
        <f>+'24-03-414 Ind. Vivienda Primero'!T43</f>
        <v>0</v>
      </c>
      <c r="J16" s="49">
        <f>+'24-03-414 Ind. Vivienda Primero'!U43</f>
        <v>0</v>
      </c>
      <c r="K16" s="49">
        <f>+'24-03-414 Ind. Vivienda Primero'!V43</f>
        <v>0</v>
      </c>
      <c r="L16" s="49">
        <f>+'24-03-414 Ind. Vivienda Primero'!W43</f>
        <v>0</v>
      </c>
      <c r="M16" s="49">
        <f>+'24-03-414 Ind. Vivienda Primero'!X43</f>
        <v>0</v>
      </c>
      <c r="N16" s="49">
        <f>+'24-03-414 Ind. Vivienda Primero'!Y43</f>
        <v>0</v>
      </c>
      <c r="O16" s="49">
        <f>+'24-03-414 Ind. Vivienda Primero'!Z43</f>
        <v>0</v>
      </c>
      <c r="P16" s="49">
        <f>+'24-03-414 Ind. Vivienda Primero'!AA43</f>
        <v>0</v>
      </c>
      <c r="Q16" s="49">
        <f>+'24-03-414 Ind. Vivienda Primero'!AB43</f>
        <v>0</v>
      </c>
      <c r="R16" s="49">
        <f>+'24-03-414 Ind. Vivienda Primero'!AC43</f>
        <v>0</v>
      </c>
      <c r="S16" s="49">
        <f>+'24-03-414 Ind. Vivienda Primero'!AD43</f>
        <v>0</v>
      </c>
      <c r="T16" s="49">
        <f>+'24-03-414 Ind. Vivienda Primero'!AE43</f>
        <v>0</v>
      </c>
      <c r="U16" s="49">
        <f>+'24-03-414 Ind. Vivienda Primero'!AF43</f>
        <v>0</v>
      </c>
      <c r="V16" s="49">
        <f>+'24-03-414 Ind. Vivienda Primero'!AG43</f>
        <v>0</v>
      </c>
      <c r="W16" s="49">
        <f>+'24-03-414 Ind. Vivienda Primero'!AH43</f>
        <v>0</v>
      </c>
      <c r="X16" s="64">
        <f>+'24-03-414 Ind. Vivienda Primero'!AI43</f>
        <v>0</v>
      </c>
      <c r="Y16" s="64">
        <f>+'24-03-414 Ind. Vivienda Primero'!AJ43</f>
        <v>0</v>
      </c>
    </row>
    <row r="17" spans="1:25" ht="24.75" hidden="1" customHeight="1" x14ac:dyDescent="0.25">
      <c r="A17" s="63" t="s">
        <v>62</v>
      </c>
      <c r="B17" s="49">
        <f>+'24-03-414 Ind. Vivienda Primero'!J47</f>
        <v>0</v>
      </c>
      <c r="C17" s="49">
        <f>+'24-03-414 Ind. Vivienda Primero'!K47</f>
        <v>0</v>
      </c>
      <c r="D17" s="49">
        <f>+'24-03-414 Ind. Vivienda Primero'!M47</f>
        <v>0</v>
      </c>
      <c r="E17" s="49">
        <f>+'24-03-414 Ind. Vivienda Primero'!N47</f>
        <v>0</v>
      </c>
      <c r="F17" s="49">
        <f>+'24-03-414 Ind. Vivienda Primero'!O47</f>
        <v>0</v>
      </c>
      <c r="G17" s="49">
        <f>+'24-03-414 Ind. Vivienda Primero'!R47</f>
        <v>0</v>
      </c>
      <c r="H17" s="49">
        <f>+'24-03-414 Ind. Vivienda Primero'!S47</f>
        <v>0</v>
      </c>
      <c r="I17" s="49">
        <f>+'24-03-414 Ind. Vivienda Primero'!T47</f>
        <v>0</v>
      </c>
      <c r="J17" s="49">
        <f>+'24-03-414 Ind. Vivienda Primero'!U47</f>
        <v>0</v>
      </c>
      <c r="K17" s="49">
        <f>+'24-03-414 Ind. Vivienda Primero'!V47</f>
        <v>0</v>
      </c>
      <c r="L17" s="49">
        <f>+'24-03-414 Ind. Vivienda Primero'!W47</f>
        <v>0</v>
      </c>
      <c r="M17" s="49">
        <f>+'24-03-414 Ind. Vivienda Primero'!X47</f>
        <v>0</v>
      </c>
      <c r="N17" s="49">
        <f>+'24-03-414 Ind. Vivienda Primero'!Y47</f>
        <v>0</v>
      </c>
      <c r="O17" s="49">
        <f>+'24-03-414 Ind. Vivienda Primero'!Z47</f>
        <v>0</v>
      </c>
      <c r="P17" s="49">
        <f>+'24-03-414 Ind. Vivienda Primero'!AA47</f>
        <v>0</v>
      </c>
      <c r="Q17" s="49">
        <f>+'24-03-414 Ind. Vivienda Primero'!AB47</f>
        <v>0</v>
      </c>
      <c r="R17" s="49">
        <f>+'24-03-414 Ind. Vivienda Primero'!AC47</f>
        <v>0</v>
      </c>
      <c r="S17" s="49">
        <f>+'24-03-414 Ind. Vivienda Primero'!AD47</f>
        <v>0</v>
      </c>
      <c r="T17" s="49">
        <f>+'24-03-414 Ind. Vivienda Primero'!AE47</f>
        <v>0</v>
      </c>
      <c r="U17" s="49">
        <f>+'24-03-414 Ind. Vivienda Primero'!AF47</f>
        <v>0</v>
      </c>
      <c r="V17" s="49">
        <f>+'24-03-414 Ind. Vivienda Primero'!AG47</f>
        <v>0</v>
      </c>
      <c r="W17" s="49">
        <f>+'24-03-414 Ind. Vivienda Primero'!AH47</f>
        <v>0</v>
      </c>
      <c r="X17" s="64">
        <f>+'24-03-414 Ind. Vivienda Primero'!AI47</f>
        <v>0</v>
      </c>
      <c r="Y17" s="64">
        <f>+'24-03-414 Ind. Vivienda Primero'!AJ44</f>
        <v>0</v>
      </c>
    </row>
    <row r="18" spans="1:25" ht="24.75" hidden="1" customHeight="1" x14ac:dyDescent="0.25">
      <c r="A18" s="63" t="s">
        <v>64</v>
      </c>
      <c r="B18" s="49">
        <f>+'24-03-414 Ind. Vivienda Primero'!J51</f>
        <v>0</v>
      </c>
      <c r="C18" s="49">
        <f>+'24-03-414 Ind. Vivienda Primero'!K51</f>
        <v>0</v>
      </c>
      <c r="D18" s="49">
        <f>+'24-03-414 Ind. Vivienda Primero'!M51</f>
        <v>0</v>
      </c>
      <c r="E18" s="49">
        <f>+'24-03-414 Ind. Vivienda Primero'!N51</f>
        <v>0</v>
      </c>
      <c r="F18" s="49">
        <f>+'24-03-414 Ind. Vivienda Primero'!O51</f>
        <v>0</v>
      </c>
      <c r="G18" s="49">
        <f>+'24-03-414 Ind. Vivienda Primero'!R51</f>
        <v>0</v>
      </c>
      <c r="H18" s="49">
        <f>+'24-03-414 Ind. Vivienda Primero'!S51</f>
        <v>0</v>
      </c>
      <c r="I18" s="49">
        <f>+'24-03-414 Ind. Vivienda Primero'!T51</f>
        <v>0</v>
      </c>
      <c r="J18" s="49">
        <f>+'24-03-414 Ind. Vivienda Primero'!U51</f>
        <v>0</v>
      </c>
      <c r="K18" s="49">
        <f>+'24-03-414 Ind. Vivienda Primero'!V51</f>
        <v>0</v>
      </c>
      <c r="L18" s="49">
        <f>+'24-03-414 Ind. Vivienda Primero'!W51</f>
        <v>0</v>
      </c>
      <c r="M18" s="49">
        <f>+'24-03-414 Ind. Vivienda Primero'!X51</f>
        <v>0</v>
      </c>
      <c r="N18" s="49">
        <f>+'24-03-414 Ind. Vivienda Primero'!Y51</f>
        <v>0</v>
      </c>
      <c r="O18" s="49">
        <f>+'24-03-414 Ind. Vivienda Primero'!Z51</f>
        <v>0</v>
      </c>
      <c r="P18" s="49">
        <f>+'24-03-414 Ind. Vivienda Primero'!AA51</f>
        <v>0</v>
      </c>
      <c r="Q18" s="49">
        <f>+'24-03-414 Ind. Vivienda Primero'!AB51</f>
        <v>0</v>
      </c>
      <c r="R18" s="49">
        <f>+'24-03-414 Ind. Vivienda Primero'!AC51</f>
        <v>0</v>
      </c>
      <c r="S18" s="49">
        <f>+'24-03-414 Ind. Vivienda Primero'!AD51</f>
        <v>0</v>
      </c>
      <c r="T18" s="49">
        <f>+'24-03-414 Ind. Vivienda Primero'!AE51</f>
        <v>0</v>
      </c>
      <c r="U18" s="49">
        <f>+'24-03-414 Ind. Vivienda Primero'!AF51</f>
        <v>0</v>
      </c>
      <c r="V18" s="49">
        <f>+'24-03-414 Ind. Vivienda Primero'!AG51</f>
        <v>0</v>
      </c>
      <c r="W18" s="49">
        <f>+'24-03-414 Ind. Vivienda Primero'!AH51</f>
        <v>0</v>
      </c>
      <c r="X18" s="64">
        <f>+'24-03-414 Ind. Vivienda Primero'!AI51</f>
        <v>0</v>
      </c>
      <c r="Y18" s="64">
        <f>+'24-03-414 Ind. Vivienda Primero'!AJ51</f>
        <v>0</v>
      </c>
    </row>
    <row r="19" spans="1:25" ht="24.75" hidden="1" customHeight="1" x14ac:dyDescent="0.25">
      <c r="A19" s="63" t="s">
        <v>66</v>
      </c>
      <c r="B19" s="49">
        <f>+'24-03-414 Ind. Vivienda Primero'!J55</f>
        <v>0</v>
      </c>
      <c r="C19" s="49">
        <f>+'24-03-414 Ind. Vivienda Primero'!K55</f>
        <v>0</v>
      </c>
      <c r="D19" s="49">
        <f>+'24-03-414 Ind. Vivienda Primero'!M55</f>
        <v>0</v>
      </c>
      <c r="E19" s="49">
        <f>+'24-03-414 Ind. Vivienda Primero'!N55</f>
        <v>0</v>
      </c>
      <c r="F19" s="49">
        <f>+'24-03-414 Ind. Vivienda Primero'!O55</f>
        <v>0</v>
      </c>
      <c r="G19" s="49">
        <f>+'24-03-414 Ind. Vivienda Primero'!R55</f>
        <v>0</v>
      </c>
      <c r="H19" s="49">
        <f>+'24-03-414 Ind. Vivienda Primero'!S55</f>
        <v>0</v>
      </c>
      <c r="I19" s="49">
        <f>+'24-03-414 Ind. Vivienda Primero'!T55</f>
        <v>0</v>
      </c>
      <c r="J19" s="49">
        <f>+'24-03-414 Ind. Vivienda Primero'!U55</f>
        <v>0</v>
      </c>
      <c r="K19" s="49">
        <f>+'24-03-414 Ind. Vivienda Primero'!V55</f>
        <v>0</v>
      </c>
      <c r="L19" s="49">
        <f>+'24-03-414 Ind. Vivienda Primero'!W55</f>
        <v>0</v>
      </c>
      <c r="M19" s="49">
        <f>+'24-03-414 Ind. Vivienda Primero'!X55</f>
        <v>0</v>
      </c>
      <c r="N19" s="49">
        <f>+'24-03-414 Ind. Vivienda Primero'!Y55</f>
        <v>0</v>
      </c>
      <c r="O19" s="49">
        <f>+'24-03-414 Ind. Vivienda Primero'!Z55</f>
        <v>0</v>
      </c>
      <c r="P19" s="49">
        <f>+'24-03-414 Ind. Vivienda Primero'!AA55</f>
        <v>0</v>
      </c>
      <c r="Q19" s="49">
        <f>+'24-03-414 Ind. Vivienda Primero'!AB55</f>
        <v>0</v>
      </c>
      <c r="R19" s="49">
        <f>+'24-03-414 Ind. Vivienda Primero'!AC55</f>
        <v>0</v>
      </c>
      <c r="S19" s="49">
        <f>+'24-03-414 Ind. Vivienda Primero'!AD55</f>
        <v>0</v>
      </c>
      <c r="T19" s="49">
        <f>+'24-03-414 Ind. Vivienda Primero'!AE55</f>
        <v>0</v>
      </c>
      <c r="U19" s="49">
        <f>+'24-03-414 Ind. Vivienda Primero'!AF55</f>
        <v>0</v>
      </c>
      <c r="V19" s="49">
        <f>+'24-03-414 Ind. Vivienda Primero'!AG55</f>
        <v>0</v>
      </c>
      <c r="W19" s="49">
        <f>+'24-03-414 Ind. Vivienda Primero'!AH55</f>
        <v>0</v>
      </c>
      <c r="X19" s="64">
        <f>+'24-03-414 Ind. Vivienda Primero'!AI55</f>
        <v>0</v>
      </c>
      <c r="Y19" s="64">
        <f>+'24-03-414 Ind. Vivienda Primero'!AJ55</f>
        <v>0</v>
      </c>
    </row>
    <row r="20" spans="1:25" ht="24.75" hidden="1" customHeight="1" x14ac:dyDescent="0.25">
      <c r="A20" s="65" t="s">
        <v>68</v>
      </c>
      <c r="B20" s="49">
        <f>+'24-03-414 Ind. Vivienda Primero'!J59</f>
        <v>0</v>
      </c>
      <c r="C20" s="49">
        <f>+'24-03-414 Ind. Vivienda Primero'!K59</f>
        <v>0</v>
      </c>
      <c r="D20" s="49">
        <f>+'24-03-414 Ind. Vivienda Primero'!M59</f>
        <v>0</v>
      </c>
      <c r="E20" s="49">
        <f>+'24-03-414 Ind. Vivienda Primero'!N59</f>
        <v>0</v>
      </c>
      <c r="F20" s="49">
        <f>+'24-03-414 Ind. Vivienda Primero'!O59</f>
        <v>0</v>
      </c>
      <c r="G20" s="49">
        <f>+'24-03-414 Ind. Vivienda Primero'!R59</f>
        <v>0</v>
      </c>
      <c r="H20" s="49">
        <f>+'24-03-414 Ind. Vivienda Primero'!S59</f>
        <v>0</v>
      </c>
      <c r="I20" s="49">
        <f>+'24-03-414 Ind. Vivienda Primero'!T59</f>
        <v>0</v>
      </c>
      <c r="J20" s="49">
        <f>+'24-03-414 Ind. Vivienda Primero'!U59</f>
        <v>0</v>
      </c>
      <c r="K20" s="49">
        <f>+'24-03-414 Ind. Vivienda Primero'!V59</f>
        <v>0</v>
      </c>
      <c r="L20" s="49">
        <f>+'24-03-414 Ind. Vivienda Primero'!W59</f>
        <v>0</v>
      </c>
      <c r="M20" s="49">
        <f>+'24-03-414 Ind. Vivienda Primero'!X59</f>
        <v>0</v>
      </c>
      <c r="N20" s="49">
        <f>+'24-03-414 Ind. Vivienda Primero'!Y59</f>
        <v>0</v>
      </c>
      <c r="O20" s="49">
        <f>+'24-03-414 Ind. Vivienda Primero'!Z59</f>
        <v>0</v>
      </c>
      <c r="P20" s="49">
        <f>+'24-03-414 Ind. Vivienda Primero'!AA59</f>
        <v>0</v>
      </c>
      <c r="Q20" s="49">
        <f>+'24-03-414 Ind. Vivienda Primero'!AB59</f>
        <v>0</v>
      </c>
      <c r="R20" s="49">
        <f>+'24-03-414 Ind. Vivienda Primero'!AC59</f>
        <v>0</v>
      </c>
      <c r="S20" s="49">
        <f>+'24-03-414 Ind. Vivienda Primero'!AD59</f>
        <v>0</v>
      </c>
      <c r="T20" s="49">
        <f>+'24-03-414 Ind. Vivienda Primero'!AE59</f>
        <v>0</v>
      </c>
      <c r="U20" s="49">
        <f>+'24-03-414 Ind. Vivienda Primero'!AF59</f>
        <v>0</v>
      </c>
      <c r="V20" s="49">
        <f>+'24-03-414 Ind. Vivienda Primero'!AG59</f>
        <v>0</v>
      </c>
      <c r="W20" s="49">
        <f>+'24-03-414 Ind. Vivienda Primero'!AH59</f>
        <v>0</v>
      </c>
      <c r="X20" s="64">
        <f>+'24-03-414 Ind. Vivienda Primero'!AI59</f>
        <v>0</v>
      </c>
      <c r="Y20" s="64">
        <f>+'24-03-414 Ind. Vivienda Primero'!AJ59</f>
        <v>0</v>
      </c>
    </row>
    <row r="21" spans="1:25" ht="24.75" hidden="1" customHeight="1" x14ac:dyDescent="0.25">
      <c r="A21" s="65" t="s">
        <v>70</v>
      </c>
      <c r="B21" s="49">
        <f>+'24-03-414 Ind. Vivienda Primero'!J63</f>
        <v>0</v>
      </c>
      <c r="C21" s="49">
        <f>+'24-03-414 Ind. Vivienda Primero'!K63</f>
        <v>0</v>
      </c>
      <c r="D21" s="49">
        <f>+'24-03-414 Ind. Vivienda Primero'!M63</f>
        <v>0</v>
      </c>
      <c r="E21" s="49">
        <f>+'24-03-414 Ind. Vivienda Primero'!N63</f>
        <v>0</v>
      </c>
      <c r="F21" s="49">
        <f>+'24-03-414 Ind. Vivienda Primero'!O63</f>
        <v>0</v>
      </c>
      <c r="G21" s="49">
        <f>+'24-03-414 Ind. Vivienda Primero'!R63</f>
        <v>0</v>
      </c>
      <c r="H21" s="49">
        <f>+'24-03-414 Ind. Vivienda Primero'!S63</f>
        <v>0</v>
      </c>
      <c r="I21" s="49">
        <f>+'24-03-414 Ind. Vivienda Primero'!T63</f>
        <v>0</v>
      </c>
      <c r="J21" s="49">
        <f>+'24-03-414 Ind. Vivienda Primero'!U63</f>
        <v>0</v>
      </c>
      <c r="K21" s="49">
        <f>+'24-03-414 Ind. Vivienda Primero'!V63</f>
        <v>0</v>
      </c>
      <c r="L21" s="49">
        <f>+'24-03-414 Ind. Vivienda Primero'!W63</f>
        <v>0</v>
      </c>
      <c r="M21" s="49">
        <f>+'24-03-414 Ind. Vivienda Primero'!X63</f>
        <v>0</v>
      </c>
      <c r="N21" s="49">
        <f>+'24-03-414 Ind. Vivienda Primero'!Y63</f>
        <v>0</v>
      </c>
      <c r="O21" s="49">
        <f>+'24-03-414 Ind. Vivienda Primero'!Z63</f>
        <v>0</v>
      </c>
      <c r="P21" s="49">
        <f>+'24-03-414 Ind. Vivienda Primero'!AA63</f>
        <v>0</v>
      </c>
      <c r="Q21" s="49">
        <f>+'24-03-414 Ind. Vivienda Primero'!AB63</f>
        <v>0</v>
      </c>
      <c r="R21" s="49">
        <f>+'24-03-414 Ind. Vivienda Primero'!AC63</f>
        <v>0</v>
      </c>
      <c r="S21" s="49">
        <f>+'24-03-414 Ind. Vivienda Primero'!AD63</f>
        <v>0</v>
      </c>
      <c r="T21" s="49">
        <f>+'24-03-414 Ind. Vivienda Primero'!AE63</f>
        <v>0</v>
      </c>
      <c r="U21" s="49">
        <f>+'24-03-414 Ind. Vivienda Primero'!AF63</f>
        <v>0</v>
      </c>
      <c r="V21" s="49">
        <f>+'24-03-414 Ind. Vivienda Primero'!AG63</f>
        <v>0</v>
      </c>
      <c r="W21" s="49">
        <f>+'24-03-414 Ind. Vivienda Primero'!AH63</f>
        <v>0</v>
      </c>
      <c r="X21" s="64">
        <f>+'24-03-414 Ind. Vivienda Primero'!AI63</f>
        <v>0</v>
      </c>
      <c r="Y21" s="64">
        <f>+'24-03-414 Ind. Vivienda Primero'!AJ63</f>
        <v>0</v>
      </c>
    </row>
    <row r="22" spans="1:25" ht="24.75" hidden="1" customHeight="1" x14ac:dyDescent="0.25">
      <c r="A22" s="65" t="s">
        <v>91</v>
      </c>
      <c r="B22" s="49">
        <f>+'24-03-414 Ind. Vivienda Primero'!J67</f>
        <v>0</v>
      </c>
      <c r="C22" s="49">
        <f>+'24-03-414 Ind. Vivienda Primero'!K67</f>
        <v>0</v>
      </c>
      <c r="D22" s="49">
        <f>+'24-03-414 Ind. Vivienda Primero'!M64</f>
        <v>0</v>
      </c>
      <c r="E22" s="49">
        <f>+'24-03-414 Ind. Vivienda Primero'!N64</f>
        <v>0</v>
      </c>
      <c r="F22" s="49">
        <f>+'24-03-414 Ind. Vivienda Primero'!O64</f>
        <v>0</v>
      </c>
      <c r="G22" s="49">
        <f>+'24-03-414 Ind. Vivienda Primero'!R64</f>
        <v>0</v>
      </c>
      <c r="H22" s="49">
        <f>+'24-03-414 Ind. Vivienda Primero'!S64</f>
        <v>0</v>
      </c>
      <c r="I22" s="49">
        <f>+'24-03-414 Ind. Vivienda Primero'!T64</f>
        <v>0</v>
      </c>
      <c r="J22" s="49">
        <f>+'24-03-414 Ind. Vivienda Primero'!U67</f>
        <v>0</v>
      </c>
      <c r="K22" s="49">
        <f>+'24-03-414 Ind. Vivienda Primero'!V64</f>
        <v>0</v>
      </c>
      <c r="L22" s="49">
        <f>+'24-03-414 Ind. Vivienda Primero'!W64</f>
        <v>0</v>
      </c>
      <c r="M22" s="49">
        <f>+'24-03-414 Ind. Vivienda Primero'!X64</f>
        <v>0</v>
      </c>
      <c r="N22" s="49">
        <f>+'24-03-414 Ind. Vivienda Primero'!Y67</f>
        <v>0</v>
      </c>
      <c r="O22" s="49">
        <f>+'24-03-414 Ind. Vivienda Primero'!Z64</f>
        <v>0</v>
      </c>
      <c r="P22" s="49">
        <f>+'24-03-414 Ind. Vivienda Primero'!AA64</f>
        <v>0</v>
      </c>
      <c r="Q22" s="49">
        <f>+'24-03-414 Ind. Vivienda Primero'!AB64</f>
        <v>0</v>
      </c>
      <c r="R22" s="49">
        <f>+'24-03-414 Ind. Vivienda Primero'!AC67</f>
        <v>0</v>
      </c>
      <c r="S22" s="49">
        <f>+'24-03-414 Ind. Vivienda Primero'!AD64</f>
        <v>0</v>
      </c>
      <c r="T22" s="49">
        <f>+'24-03-414 Ind. Vivienda Primero'!AE64</f>
        <v>0</v>
      </c>
      <c r="U22" s="49">
        <f>+'24-03-414 Ind. Vivienda Primero'!AF64</f>
        <v>0</v>
      </c>
      <c r="V22" s="49">
        <f>+'24-03-414 Ind. Vivienda Primero'!AG67</f>
        <v>0</v>
      </c>
      <c r="W22" s="49">
        <f>+'24-03-414 Ind. Vivienda Primero'!AH67</f>
        <v>0</v>
      </c>
      <c r="X22" s="64">
        <f>+'24-03-414 Ind. Vivienda Primero'!AI67</f>
        <v>0</v>
      </c>
      <c r="Y22" s="64">
        <f>+'24-03-414 Ind. Vivienda Primero'!AJ67</f>
        <v>0</v>
      </c>
    </row>
    <row r="23" spans="1:25" ht="24.75" hidden="1" customHeight="1" x14ac:dyDescent="0.25">
      <c r="A23" s="65" t="s">
        <v>72</v>
      </c>
      <c r="B23" s="49">
        <f>+'24-03-414 Ind. Vivienda Primero'!J71</f>
        <v>0</v>
      </c>
      <c r="C23" s="49">
        <f>+'24-03-414 Ind. Vivienda Primero'!K71</f>
        <v>0</v>
      </c>
      <c r="D23" s="49">
        <f>+'24-03-414 Ind. Vivienda Primero'!M71</f>
        <v>0</v>
      </c>
      <c r="E23" s="49">
        <f>+'24-03-414 Ind. Vivienda Primero'!N71</f>
        <v>0</v>
      </c>
      <c r="F23" s="49">
        <f>+'24-03-414 Ind. Vivienda Primero'!O71</f>
        <v>0</v>
      </c>
      <c r="G23" s="49">
        <f>+'24-03-414 Ind. Vivienda Primero'!R71</f>
        <v>0</v>
      </c>
      <c r="H23" s="49">
        <f>+'24-03-414 Ind. Vivienda Primero'!S71</f>
        <v>0</v>
      </c>
      <c r="I23" s="49">
        <f>+'24-03-414 Ind. Vivienda Primero'!T71</f>
        <v>0</v>
      </c>
      <c r="J23" s="49">
        <f>+'24-03-414 Ind. Vivienda Primero'!U71</f>
        <v>0</v>
      </c>
      <c r="K23" s="49">
        <f>+'24-03-414 Ind. Vivienda Primero'!V71</f>
        <v>0</v>
      </c>
      <c r="L23" s="49">
        <f>+'24-03-414 Ind. Vivienda Primero'!W71</f>
        <v>0</v>
      </c>
      <c r="M23" s="49">
        <f>+'24-03-414 Ind. Vivienda Primero'!X71</f>
        <v>0</v>
      </c>
      <c r="N23" s="49">
        <f>+'24-03-414 Ind. Vivienda Primero'!Y71</f>
        <v>0</v>
      </c>
      <c r="O23" s="49">
        <f>+'24-03-414 Ind. Vivienda Primero'!Z71</f>
        <v>0</v>
      </c>
      <c r="P23" s="49">
        <f>+'24-03-414 Ind. Vivienda Primero'!AA71</f>
        <v>0</v>
      </c>
      <c r="Q23" s="49">
        <f>+'24-03-414 Ind. Vivienda Primero'!AB71</f>
        <v>0</v>
      </c>
      <c r="R23" s="49">
        <f>+'24-03-414 Ind. Vivienda Primero'!AC71</f>
        <v>0</v>
      </c>
      <c r="S23" s="49">
        <f>+'24-03-414 Ind. Vivienda Primero'!AD71</f>
        <v>0</v>
      </c>
      <c r="T23" s="49">
        <f>+'24-03-414 Ind. Vivienda Primero'!AE71</f>
        <v>0</v>
      </c>
      <c r="U23" s="49">
        <f>+'24-03-414 Ind. Vivienda Primero'!AF71</f>
        <v>0</v>
      </c>
      <c r="V23" s="49">
        <f>+'24-03-414 Ind. Vivienda Primero'!AG71</f>
        <v>0</v>
      </c>
      <c r="W23" s="49">
        <f>+'24-03-414 Ind. Vivienda Primero'!AH71</f>
        <v>0</v>
      </c>
      <c r="X23" s="64">
        <f>+'24-03-414 Ind. Vivienda Primero'!AI71</f>
        <v>0</v>
      </c>
      <c r="Y23" s="64">
        <f>+'24-03-414 Ind. Vivienda Primero'!AJ71</f>
        <v>0</v>
      </c>
    </row>
    <row r="24" spans="1:25" ht="24.75" customHeight="1" x14ac:dyDescent="0.25">
      <c r="A24" s="66" t="s">
        <v>74</v>
      </c>
      <c r="B24" s="49">
        <f>+'24-03-414 Ind. Vivienda Primero'!J77</f>
        <v>6794450000</v>
      </c>
      <c r="C24" s="49">
        <f>+'24-03-414 Ind. Vivienda Primero'!K77</f>
        <v>303000000</v>
      </c>
      <c r="D24" s="49">
        <f>+'24-03-414 Ind. Vivienda Primero'!M77</f>
        <v>0</v>
      </c>
      <c r="E24" s="49">
        <f>+'24-03-414 Ind. Vivienda Primero'!N77</f>
        <v>0</v>
      </c>
      <c r="F24" s="49">
        <f>+'24-03-414 Ind. Vivienda Primero'!O77</f>
        <v>0</v>
      </c>
      <c r="G24" s="49">
        <f>+'24-03-414 Ind. Vivienda Primero'!R77</f>
        <v>0</v>
      </c>
      <c r="H24" s="49">
        <f>+'24-03-414 Ind. Vivienda Primero'!S77</f>
        <v>0</v>
      </c>
      <c r="I24" s="49">
        <f>+'24-03-414 Ind. Vivienda Primero'!T77</f>
        <v>0</v>
      </c>
      <c r="J24" s="49">
        <f>+'24-03-414 Ind. Vivienda Primero'!U77</f>
        <v>0</v>
      </c>
      <c r="K24" s="49">
        <f>+'24-03-414 Ind. Vivienda Primero'!V77</f>
        <v>165000000</v>
      </c>
      <c r="L24" s="49">
        <f>+'24-03-414 Ind. Vivienda Primero'!W77</f>
        <v>138000000</v>
      </c>
      <c r="M24" s="49">
        <f>+'24-03-414 Ind. Vivienda Primero'!X77</f>
        <v>0</v>
      </c>
      <c r="N24" s="49">
        <f>+'24-03-414 Ind. Vivienda Primero'!Y77</f>
        <v>303000000</v>
      </c>
      <c r="O24" s="49">
        <f>+'24-03-414 Ind. Vivienda Primero'!Z77</f>
        <v>0</v>
      </c>
      <c r="P24" s="49">
        <f>+'24-03-414 Ind. Vivienda Primero'!AA77</f>
        <v>0</v>
      </c>
      <c r="Q24" s="49">
        <f>+'24-03-414 Ind. Vivienda Primero'!AB77</f>
        <v>0</v>
      </c>
      <c r="R24" s="49">
        <f>+'24-03-414 Ind. Vivienda Primero'!AC77</f>
        <v>0</v>
      </c>
      <c r="S24" s="49">
        <f>+'24-03-414 Ind. Vivienda Primero'!AD77</f>
        <v>0</v>
      </c>
      <c r="T24" s="49">
        <f>+'24-03-414 Ind. Vivienda Primero'!AE77</f>
        <v>0</v>
      </c>
      <c r="U24" s="49">
        <f>+'24-03-414 Ind. Vivienda Primero'!AF77</f>
        <v>0</v>
      </c>
      <c r="V24" s="49">
        <f>+'24-03-414 Ind. Vivienda Primero'!AG77</f>
        <v>0</v>
      </c>
      <c r="W24" s="49">
        <f>+'24-03-414 Ind. Vivienda Primero'!AH77</f>
        <v>303000000</v>
      </c>
      <c r="X24" s="64">
        <f>+'24-03-414 Ind. Vivienda Primero'!AI77</f>
        <v>4.4595221099573916E-2</v>
      </c>
      <c r="Y24" s="64">
        <f>+'24-03-414 Ind. Vivienda Primero'!AJ77</f>
        <v>1</v>
      </c>
    </row>
    <row r="25" spans="1:25" ht="34.5" customHeight="1" x14ac:dyDescent="0.25">
      <c r="A25" s="67" t="str">
        <f>"TOTAL ASIG."&amp;" "&amp;$A$5</f>
        <v>TOTAL ASIG. 24-03-414 "Programa Vivienda Primero"</v>
      </c>
      <c r="B25" s="54">
        <f>SUM(B8:B24)</f>
        <v>6794450000</v>
      </c>
      <c r="C25" s="54">
        <f t="shared" ref="C25:V25" si="0">SUM(C8:C24)</f>
        <v>303000000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165000000</v>
      </c>
      <c r="L25" s="54">
        <f t="shared" si="0"/>
        <v>138000000</v>
      </c>
      <c r="M25" s="54">
        <f t="shared" si="0"/>
        <v>0</v>
      </c>
      <c r="N25" s="54">
        <f t="shared" si="0"/>
        <v>303000000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303000000</v>
      </c>
      <c r="X25" s="68">
        <f>+'24-03-414 Ind. Vivienda Primero'!AI78</f>
        <v>4.4595221099573916E-2</v>
      </c>
      <c r="Y25" s="68">
        <f>'24-03-414 Ind. Vivienda Primero'!AJ78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26C0-FA01-4B1C-8B3F-C9714D1CEDA7}">
  <sheetPr>
    <tabColor rgb="FF007DB5"/>
    <pageSetUpPr fitToPage="1"/>
  </sheetPr>
  <dimension ref="A1:DB248"/>
  <sheetViews>
    <sheetView zoomScale="80" zoomScaleNormal="80" workbookViewId="0">
      <pane ySplit="7" topLeftCell="A219" activePane="bottomLeft" state="frozen"/>
      <selection activeCell="L80" sqref="L80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2.5703125" style="3" bestFit="1" customWidth="1"/>
    <col min="6" max="6" width="27.7109375" style="3" bestFit="1" customWidth="1"/>
    <col min="7" max="7" width="16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5.14062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2.2851562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4" style="60" customWidth="1" collapsed="1"/>
    <col min="26" max="28" width="20.7109375" style="60" customWidth="1" outlineLevel="1"/>
    <col min="29" max="29" width="13.42578125" style="60" customWidth="1"/>
    <col min="30" max="32" width="20.7109375" style="60" hidden="1" customWidth="1" outlineLevel="1"/>
    <col min="33" max="33" width="13.42578125" style="60" customWidth="1" collapsed="1"/>
    <col min="34" max="34" width="13.5703125" style="60" bestFit="1" customWidth="1"/>
    <col min="35" max="35" width="10.85546875" style="61" customWidth="1"/>
    <col min="36" max="36" width="10.710937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85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34" t="s">
        <v>335</v>
      </c>
      <c r="D9" s="73">
        <v>45588</v>
      </c>
      <c r="E9" s="34" t="s">
        <v>334</v>
      </c>
      <c r="F9" s="34" t="s">
        <v>328</v>
      </c>
      <c r="G9" s="34" t="s">
        <v>329</v>
      </c>
      <c r="H9" s="20"/>
      <c r="I9" s="20"/>
      <c r="J9" s="86">
        <v>1175888750</v>
      </c>
      <c r="K9" s="21">
        <v>40680000</v>
      </c>
      <c r="L9" s="19" t="s">
        <v>326</v>
      </c>
      <c r="M9" s="22"/>
      <c r="N9" s="22"/>
      <c r="O9" s="22"/>
      <c r="P9" s="19"/>
      <c r="Q9" s="19"/>
      <c r="R9" s="22"/>
      <c r="S9" s="21">
        <v>40680000</v>
      </c>
      <c r="T9" s="22"/>
      <c r="U9" s="12">
        <f>SUM(R9:T9)</f>
        <v>40680000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40680000</v>
      </c>
      <c r="AI9" s="23">
        <f>IF(ISERROR(AH9/J9),0,AH9/J9)</f>
        <v>3.4595109443814304E-2</v>
      </c>
      <c r="AJ9" s="24">
        <f>IF(ISERROR(AH9/$AH$229),"-",AH9/$AH$229)</f>
        <v>4.9445062163002481E-3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34" t="s">
        <v>337</v>
      </c>
      <c r="D10" s="73">
        <v>45590</v>
      </c>
      <c r="E10" s="34" t="s">
        <v>336</v>
      </c>
      <c r="F10" s="34" t="s">
        <v>328</v>
      </c>
      <c r="G10" s="34" t="s">
        <v>329</v>
      </c>
      <c r="H10" s="20"/>
      <c r="I10" s="20"/>
      <c r="J10" s="86"/>
      <c r="K10" s="21">
        <v>23504175</v>
      </c>
      <c r="L10" s="19" t="s">
        <v>326</v>
      </c>
      <c r="M10" s="22"/>
      <c r="N10" s="22"/>
      <c r="O10" s="22"/>
      <c r="P10" s="19"/>
      <c r="Q10" s="19"/>
      <c r="R10" s="22"/>
      <c r="S10" s="21">
        <v>23504175</v>
      </c>
      <c r="T10" s="22"/>
      <c r="U10" s="12">
        <f t="shared" ref="U10:U11" si="0">SUM(R10:T10)</f>
        <v>23504175</v>
      </c>
      <c r="V10" s="22"/>
      <c r="W10" s="22"/>
      <c r="X10" s="22"/>
      <c r="Y10" s="12">
        <f t="shared" ref="Y10:Y11" si="1">SUM(V10:X10)</f>
        <v>0</v>
      </c>
      <c r="Z10" s="22"/>
      <c r="AA10" s="22"/>
      <c r="AB10" s="22"/>
      <c r="AC10" s="12">
        <f t="shared" ref="AC10:AC11" si="2">SUM(Z10:AB10)</f>
        <v>0</v>
      </c>
      <c r="AD10" s="22"/>
      <c r="AE10" s="22"/>
      <c r="AF10" s="22"/>
      <c r="AG10" s="12">
        <f t="shared" ref="AG10:AG11" si="3">SUM(AD10:AF10)</f>
        <v>0</v>
      </c>
      <c r="AH10" s="12">
        <f t="shared" ref="AH10:AH11" si="4">SUM(U10,Y10,AC10,AG10)</f>
        <v>23504175</v>
      </c>
      <c r="AI10" s="23">
        <f t="shared" ref="AI10:AI11" si="5">IF(ISERROR(AH10/J10),0,AH10/J10)</f>
        <v>0</v>
      </c>
      <c r="AJ10" s="24">
        <f>IF(ISERROR(AH10/$AH$229),"-",AH10/$AH$229)</f>
        <v>2.8568470844766193E-3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>
        <v>3</v>
      </c>
      <c r="B11" s="18"/>
      <c r="C11" s="19"/>
      <c r="D11" s="20"/>
      <c r="E11" s="19"/>
      <c r="F11" s="19"/>
      <c r="G11" s="19"/>
      <c r="H11" s="20"/>
      <c r="I11" s="20"/>
      <c r="J11" s="86"/>
      <c r="K11" s="21">
        <f>1139615750-SUM(K9:K10)</f>
        <v>1075431575</v>
      </c>
      <c r="L11" s="19"/>
      <c r="M11" s="22"/>
      <c r="N11" s="22"/>
      <c r="O11" s="22"/>
      <c r="P11" s="19"/>
      <c r="Q11" s="19"/>
      <c r="R11" s="22"/>
      <c r="S11" s="22"/>
      <c r="T11" s="22"/>
      <c r="U11" s="12">
        <f t="shared" si="0"/>
        <v>0</v>
      </c>
      <c r="V11" s="22"/>
      <c r="W11" s="22"/>
      <c r="X11" s="22"/>
      <c r="Y11" s="12">
        <f t="shared" si="1"/>
        <v>0</v>
      </c>
      <c r="Z11" s="22"/>
      <c r="AA11" s="22"/>
      <c r="AB11" s="22"/>
      <c r="AC11" s="12">
        <f t="shared" si="2"/>
        <v>0</v>
      </c>
      <c r="AD11" s="22"/>
      <c r="AE11" s="22"/>
      <c r="AF11" s="22"/>
      <c r="AG11" s="12">
        <f t="shared" si="3"/>
        <v>0</v>
      </c>
      <c r="AH11" s="12">
        <f t="shared" si="4"/>
        <v>0</v>
      </c>
      <c r="AI11" s="23">
        <f t="shared" si="5"/>
        <v>0</v>
      </c>
      <c r="AJ11" s="24">
        <f>IF(ISERROR(AH11/$AH$229),"-",AH11/$AH$229)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outlineLevel="1" x14ac:dyDescent="0.2">
      <c r="A12" s="18">
        <v>4</v>
      </c>
      <c r="B12" s="18"/>
      <c r="C12" s="19"/>
      <c r="D12" s="20"/>
      <c r="E12" s="19"/>
      <c r="F12" s="19"/>
      <c r="G12" s="19"/>
      <c r="H12" s="20"/>
      <c r="I12" s="20"/>
      <c r="J12" s="86"/>
      <c r="K12" s="21"/>
      <c r="L12" s="19"/>
      <c r="M12" s="22"/>
      <c r="N12" s="22"/>
      <c r="O12" s="22"/>
      <c r="P12" s="19"/>
      <c r="Q12" s="19"/>
      <c r="R12" s="22"/>
      <c r="S12" s="22"/>
      <c r="T12" s="22"/>
      <c r="U12" s="12">
        <f>SUM(R12:T12)</f>
        <v>0</v>
      </c>
      <c r="V12" s="22"/>
      <c r="W12" s="22"/>
      <c r="X12" s="22"/>
      <c r="Y12" s="12">
        <f>SUM(V12:X12)</f>
        <v>0</v>
      </c>
      <c r="Z12" s="22"/>
      <c r="AA12" s="22"/>
      <c r="AB12" s="22"/>
      <c r="AC12" s="12">
        <f>SUM(Z12:AB12)</f>
        <v>0</v>
      </c>
      <c r="AD12" s="22"/>
      <c r="AE12" s="22"/>
      <c r="AF12" s="22"/>
      <c r="AG12" s="12">
        <f>SUM(AD12:AF12)</f>
        <v>0</v>
      </c>
      <c r="AH12" s="12">
        <f>SUM(U12,Y12,AC12,AG12)</f>
        <v>0</v>
      </c>
      <c r="AI12" s="23">
        <f>IF(ISERROR(AH12/J12),0,AH12/J12)</f>
        <v>0</v>
      </c>
      <c r="AJ12" s="23">
        <f>IF(ISERROR(AH12/$AH$229),"-",AH12/$AH$229)</f>
        <v>0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s="30" customFormat="1" ht="24.95" customHeight="1" x14ac:dyDescent="0.25">
      <c r="A13" s="87" t="s">
        <v>45</v>
      </c>
      <c r="B13" s="87"/>
      <c r="C13" s="87"/>
      <c r="D13" s="87"/>
      <c r="E13" s="87"/>
      <c r="F13" s="87"/>
      <c r="G13" s="87"/>
      <c r="H13" s="87"/>
      <c r="I13" s="87"/>
      <c r="J13" s="25">
        <f>SUM(J9:J12)</f>
        <v>1175888750</v>
      </c>
      <c r="K13" s="25">
        <f>SUM(K9:K12)</f>
        <v>1139615750</v>
      </c>
      <c r="L13" s="26"/>
      <c r="M13" s="25">
        <f>SUM(M9:M12)</f>
        <v>0</v>
      </c>
      <c r="N13" s="25">
        <f>SUM(N9:N12)</f>
        <v>0</v>
      </c>
      <c r="O13" s="25">
        <f>SUM(O9:O12)</f>
        <v>0</v>
      </c>
      <c r="P13" s="27"/>
      <c r="Q13" s="28"/>
      <c r="R13" s="25">
        <f>SUM(R9:R12)</f>
        <v>0</v>
      </c>
      <c r="S13" s="25">
        <f t="shared" ref="S13:AH13" si="6">SUM(S9:S12)</f>
        <v>64184175</v>
      </c>
      <c r="T13" s="25">
        <f t="shared" si="6"/>
        <v>0</v>
      </c>
      <c r="U13" s="25">
        <f t="shared" si="6"/>
        <v>64184175</v>
      </c>
      <c r="V13" s="25">
        <f t="shared" si="6"/>
        <v>0</v>
      </c>
      <c r="W13" s="25">
        <f t="shared" si="6"/>
        <v>0</v>
      </c>
      <c r="X13" s="25">
        <f t="shared" si="6"/>
        <v>0</v>
      </c>
      <c r="Y13" s="25">
        <f t="shared" si="6"/>
        <v>0</v>
      </c>
      <c r="Z13" s="25">
        <f t="shared" si="6"/>
        <v>0</v>
      </c>
      <c r="AA13" s="25">
        <f t="shared" si="6"/>
        <v>0</v>
      </c>
      <c r="AB13" s="25">
        <f t="shared" si="6"/>
        <v>0</v>
      </c>
      <c r="AC13" s="25">
        <f t="shared" si="6"/>
        <v>0</v>
      </c>
      <c r="AD13" s="25">
        <f t="shared" si="6"/>
        <v>0</v>
      </c>
      <c r="AE13" s="25">
        <f t="shared" si="6"/>
        <v>0</v>
      </c>
      <c r="AF13" s="25">
        <f t="shared" si="6"/>
        <v>0</v>
      </c>
      <c r="AG13" s="25">
        <f t="shared" si="6"/>
        <v>0</v>
      </c>
      <c r="AH13" s="25">
        <f t="shared" si="6"/>
        <v>64184175</v>
      </c>
      <c r="AI13" s="29">
        <f>IF(ISERROR(AH13/J13),0,AH13/J13)</f>
        <v>5.4583543723842921E-2</v>
      </c>
      <c r="AJ13" s="29">
        <f>IF(ISERROR(AH13/$AH$229),0,AH13/$AH$229)</f>
        <v>7.8013533007768674E-3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x14ac:dyDescent="0.25">
      <c r="A14" s="85" t="s">
        <v>46</v>
      </c>
      <c r="B14" s="85"/>
      <c r="C14" s="85"/>
      <c r="D14" s="85"/>
      <c r="E14" s="85"/>
      <c r="F14" s="8"/>
      <c r="G14" s="9"/>
      <c r="H14" s="10"/>
      <c r="I14" s="10"/>
      <c r="J14" s="31"/>
      <c r="K14" s="12"/>
      <c r="L14" s="13"/>
      <c r="M14" s="14"/>
      <c r="N14" s="14"/>
      <c r="O14" s="14"/>
      <c r="P14" s="9"/>
      <c r="Q14" s="15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6"/>
      <c r="AJ14" s="17"/>
    </row>
    <row r="15" spans="1:106" ht="24.95" customHeight="1" outlineLevel="1" x14ac:dyDescent="0.2">
      <c r="A15" s="18">
        <v>1</v>
      </c>
      <c r="B15" s="18"/>
      <c r="C15" s="34" t="s">
        <v>338</v>
      </c>
      <c r="D15" s="73">
        <v>45288</v>
      </c>
      <c r="E15" s="34" t="s">
        <v>339</v>
      </c>
      <c r="F15" s="34" t="s">
        <v>328</v>
      </c>
      <c r="G15" s="34" t="s">
        <v>329</v>
      </c>
      <c r="H15" s="20"/>
      <c r="I15" s="20"/>
      <c r="J15" s="86">
        <v>1141926500</v>
      </c>
      <c r="K15" s="21">
        <v>160600000</v>
      </c>
      <c r="L15" s="19" t="s">
        <v>326</v>
      </c>
      <c r="M15" s="22"/>
      <c r="N15" s="22"/>
      <c r="O15" s="22"/>
      <c r="P15" s="19"/>
      <c r="Q15" s="19"/>
      <c r="R15" s="22">
        <v>160600000</v>
      </c>
      <c r="S15" s="22"/>
      <c r="T15" s="22"/>
      <c r="U15" s="12">
        <f>SUM(R15:T15)</f>
        <v>160600000</v>
      </c>
      <c r="V15" s="22"/>
      <c r="W15" s="22"/>
      <c r="X15" s="22"/>
      <c r="Y15" s="12">
        <f>SUM(V15:X15)</f>
        <v>0</v>
      </c>
      <c r="Z15" s="22"/>
      <c r="AA15" s="22"/>
      <c r="AB15" s="22"/>
      <c r="AC15" s="12">
        <f>SUM(Z15:AB15)</f>
        <v>0</v>
      </c>
      <c r="AD15" s="22"/>
      <c r="AE15" s="22"/>
      <c r="AF15" s="22"/>
      <c r="AG15" s="12">
        <f>SUM(AD15:AF15)</f>
        <v>0</v>
      </c>
      <c r="AH15" s="12">
        <f>SUM(U15,Y15,AC15,AG15)</f>
        <v>160600000</v>
      </c>
      <c r="AI15" s="23">
        <f>IF(ISERROR(AH15/J15),0,AH15/J15)</f>
        <v>0.14063952452281298</v>
      </c>
      <c r="AJ15" s="23">
        <f t="shared" ref="AJ15:AJ24" si="7">IF(ISERROR(AH15/$AH$229),"-",AH15/$AH$229)</f>
        <v>1.9520346566809729E-2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outlineLevel="1" x14ac:dyDescent="0.2">
      <c r="A16" s="18">
        <v>2</v>
      </c>
      <c r="B16" s="18"/>
      <c r="C16" s="34" t="s">
        <v>792</v>
      </c>
      <c r="D16" s="73">
        <v>45595</v>
      </c>
      <c r="E16" s="34" t="s">
        <v>787</v>
      </c>
      <c r="F16" s="34" t="s">
        <v>328</v>
      </c>
      <c r="G16" s="34" t="s">
        <v>329</v>
      </c>
      <c r="H16" s="20"/>
      <c r="I16" s="20"/>
      <c r="J16" s="86"/>
      <c r="K16" s="21">
        <v>31755000</v>
      </c>
      <c r="L16" s="19" t="s">
        <v>326</v>
      </c>
      <c r="M16" s="22"/>
      <c r="N16" s="22"/>
      <c r="O16" s="22"/>
      <c r="P16" s="19"/>
      <c r="Q16" s="19"/>
      <c r="R16" s="22"/>
      <c r="S16" s="22"/>
      <c r="T16" s="22"/>
      <c r="U16" s="12">
        <f t="shared" ref="U16:U22" si="8">SUM(R16:T16)</f>
        <v>0</v>
      </c>
      <c r="V16" s="21">
        <v>31755000</v>
      </c>
      <c r="W16" s="22"/>
      <c r="X16" s="22"/>
      <c r="Y16" s="12">
        <f t="shared" ref="Y16:Y22" si="9">SUM(V16:X16)</f>
        <v>31755000</v>
      </c>
      <c r="Z16" s="22"/>
      <c r="AA16" s="22"/>
      <c r="AB16" s="22"/>
      <c r="AC16" s="12">
        <f t="shared" ref="AC16:AC22" si="10">SUM(Z16:AB16)</f>
        <v>0</v>
      </c>
      <c r="AD16" s="22"/>
      <c r="AE16" s="22"/>
      <c r="AF16" s="22"/>
      <c r="AG16" s="12">
        <f t="shared" ref="AG16:AG22" si="11">SUM(AD16:AF16)</f>
        <v>0</v>
      </c>
      <c r="AH16" s="12">
        <f t="shared" ref="AH16:AH22" si="12">SUM(U16,Y16,AC16,AG16)</f>
        <v>31755000</v>
      </c>
      <c r="AI16" s="23">
        <f t="shared" ref="AI16:AI22" si="13">IF(ISERROR(AH16/J16),0,AH16/J16)</f>
        <v>0</v>
      </c>
      <c r="AJ16" s="23">
        <f t="shared" si="7"/>
        <v>3.8597048893464696E-3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outlineLevel="1" x14ac:dyDescent="0.2">
      <c r="A17" s="18">
        <v>3</v>
      </c>
      <c r="B17" s="18"/>
      <c r="C17" s="34" t="s">
        <v>790</v>
      </c>
      <c r="D17" s="73">
        <v>45583</v>
      </c>
      <c r="E17" s="34" t="s">
        <v>787</v>
      </c>
      <c r="F17" s="34" t="s">
        <v>328</v>
      </c>
      <c r="G17" s="34" t="s">
        <v>329</v>
      </c>
      <c r="H17" s="20"/>
      <c r="I17" s="20"/>
      <c r="J17" s="86"/>
      <c r="K17" s="21">
        <v>50370000</v>
      </c>
      <c r="L17" s="19" t="s">
        <v>326</v>
      </c>
      <c r="M17" s="22"/>
      <c r="N17" s="22"/>
      <c r="O17" s="22"/>
      <c r="P17" s="19"/>
      <c r="Q17" s="19"/>
      <c r="R17" s="22"/>
      <c r="S17" s="22"/>
      <c r="T17" s="22"/>
      <c r="U17" s="12">
        <f t="shared" si="8"/>
        <v>0</v>
      </c>
      <c r="V17" s="21">
        <v>50370000</v>
      </c>
      <c r="W17" s="22"/>
      <c r="X17" s="22"/>
      <c r="Y17" s="12">
        <f t="shared" si="9"/>
        <v>50370000</v>
      </c>
      <c r="Z17" s="22"/>
      <c r="AA17" s="22"/>
      <c r="AB17" s="22"/>
      <c r="AC17" s="12">
        <f t="shared" si="10"/>
        <v>0</v>
      </c>
      <c r="AD17" s="22"/>
      <c r="AE17" s="22"/>
      <c r="AF17" s="22"/>
      <c r="AG17" s="12">
        <f t="shared" si="11"/>
        <v>0</v>
      </c>
      <c r="AH17" s="12">
        <f t="shared" si="12"/>
        <v>50370000</v>
      </c>
      <c r="AI17" s="23">
        <f t="shared" si="13"/>
        <v>0</v>
      </c>
      <c r="AJ17" s="23">
        <f t="shared" si="7"/>
        <v>6.1222905141357789E-3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4</v>
      </c>
      <c r="B18" s="18"/>
      <c r="C18" s="34" t="s">
        <v>791</v>
      </c>
      <c r="D18" s="73">
        <v>45595</v>
      </c>
      <c r="E18" s="34" t="s">
        <v>789</v>
      </c>
      <c r="F18" s="34" t="s">
        <v>328</v>
      </c>
      <c r="G18" s="34" t="s">
        <v>329</v>
      </c>
      <c r="H18" s="20"/>
      <c r="I18" s="20"/>
      <c r="J18" s="86"/>
      <c r="K18" s="21">
        <v>22035000</v>
      </c>
      <c r="L18" s="19" t="s">
        <v>326</v>
      </c>
      <c r="M18" s="22"/>
      <c r="N18" s="22"/>
      <c r="O18" s="22"/>
      <c r="P18" s="19"/>
      <c r="Q18" s="19"/>
      <c r="R18" s="22"/>
      <c r="S18" s="22"/>
      <c r="T18" s="22"/>
      <c r="U18" s="12">
        <f t="shared" si="8"/>
        <v>0</v>
      </c>
      <c r="V18" s="21">
        <v>22035000</v>
      </c>
      <c r="W18" s="22"/>
      <c r="X18" s="22"/>
      <c r="Y18" s="12">
        <f t="shared" si="9"/>
        <v>22035000</v>
      </c>
      <c r="Z18" s="22"/>
      <c r="AA18" s="22"/>
      <c r="AB18" s="22"/>
      <c r="AC18" s="12">
        <f t="shared" si="10"/>
        <v>0</v>
      </c>
      <c r="AD18" s="22"/>
      <c r="AE18" s="22"/>
      <c r="AF18" s="22"/>
      <c r="AG18" s="12">
        <f t="shared" si="11"/>
        <v>0</v>
      </c>
      <c r="AH18" s="12">
        <f t="shared" si="12"/>
        <v>22035000</v>
      </c>
      <c r="AI18" s="23">
        <f t="shared" si="13"/>
        <v>0</v>
      </c>
      <c r="AJ18" s="23">
        <f t="shared" si="7"/>
        <v>2.6782742004959675E-3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5</v>
      </c>
      <c r="B19" s="18"/>
      <c r="C19" s="34" t="s">
        <v>793</v>
      </c>
      <c r="D19" s="73">
        <v>45783</v>
      </c>
      <c r="E19" s="34" t="s">
        <v>788</v>
      </c>
      <c r="F19" s="34" t="s">
        <v>328</v>
      </c>
      <c r="G19" s="34" t="s">
        <v>329</v>
      </c>
      <c r="H19" s="20"/>
      <c r="I19" s="20"/>
      <c r="J19" s="86"/>
      <c r="K19" s="21">
        <v>23200000</v>
      </c>
      <c r="L19" s="19" t="s">
        <v>326</v>
      </c>
      <c r="M19" s="22"/>
      <c r="N19" s="22"/>
      <c r="O19" s="22"/>
      <c r="P19" s="19"/>
      <c r="Q19" s="19"/>
      <c r="R19" s="22"/>
      <c r="S19" s="22"/>
      <c r="T19" s="22"/>
      <c r="U19" s="12">
        <f t="shared" si="8"/>
        <v>0</v>
      </c>
      <c r="V19" s="22"/>
      <c r="W19" s="21">
        <v>23200000</v>
      </c>
      <c r="X19" s="22"/>
      <c r="Y19" s="12">
        <f t="shared" si="9"/>
        <v>23200000</v>
      </c>
      <c r="Z19" s="22"/>
      <c r="AA19" s="22"/>
      <c r="AB19" s="22"/>
      <c r="AC19" s="12">
        <f t="shared" si="10"/>
        <v>0</v>
      </c>
      <c r="AD19" s="22"/>
      <c r="AE19" s="22"/>
      <c r="AF19" s="22"/>
      <c r="AG19" s="12">
        <f t="shared" si="11"/>
        <v>0</v>
      </c>
      <c r="AH19" s="12">
        <f t="shared" si="12"/>
        <v>23200000</v>
      </c>
      <c r="AI19" s="23">
        <f t="shared" si="13"/>
        <v>0</v>
      </c>
      <c r="AJ19" s="23">
        <f t="shared" si="7"/>
        <v>2.8198757182439959E-3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outlineLevel="1" x14ac:dyDescent="0.2">
      <c r="A20" s="18">
        <v>6</v>
      </c>
      <c r="B20" s="18"/>
      <c r="C20" s="34" t="s">
        <v>795</v>
      </c>
      <c r="D20" s="73">
        <v>45824</v>
      </c>
      <c r="E20" s="34" t="s">
        <v>339</v>
      </c>
      <c r="F20" s="34" t="s">
        <v>328</v>
      </c>
      <c r="G20" s="34" t="s">
        <v>329</v>
      </c>
      <c r="H20" s="20"/>
      <c r="I20" s="20"/>
      <c r="J20" s="86"/>
      <c r="K20" s="21">
        <v>23520000</v>
      </c>
      <c r="L20" s="19" t="s">
        <v>326</v>
      </c>
      <c r="M20" s="22"/>
      <c r="N20" s="22"/>
      <c r="O20" s="22"/>
      <c r="P20" s="19"/>
      <c r="Q20" s="19"/>
      <c r="R20" s="22"/>
      <c r="S20" s="22"/>
      <c r="T20" s="22"/>
      <c r="U20" s="12">
        <f t="shared" si="8"/>
        <v>0</v>
      </c>
      <c r="V20" s="22"/>
      <c r="W20" s="22"/>
      <c r="X20" s="21">
        <v>23520000</v>
      </c>
      <c r="Y20" s="12">
        <f t="shared" si="9"/>
        <v>23520000</v>
      </c>
      <c r="Z20" s="22"/>
      <c r="AA20" s="22"/>
      <c r="AB20" s="22"/>
      <c r="AC20" s="12">
        <f t="shared" si="10"/>
        <v>0</v>
      </c>
      <c r="AD20" s="22"/>
      <c r="AE20" s="22"/>
      <c r="AF20" s="22"/>
      <c r="AG20" s="12">
        <f t="shared" si="11"/>
        <v>0</v>
      </c>
      <c r="AH20" s="12">
        <f t="shared" si="12"/>
        <v>23520000</v>
      </c>
      <c r="AI20" s="23">
        <f t="shared" si="13"/>
        <v>0</v>
      </c>
      <c r="AJ20" s="23">
        <f t="shared" si="7"/>
        <v>2.8587705557370164E-3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outlineLevel="1" x14ac:dyDescent="0.2">
      <c r="A21" s="18">
        <v>7</v>
      </c>
      <c r="B21" s="18"/>
      <c r="C21" s="34" t="s">
        <v>794</v>
      </c>
      <c r="D21" s="73">
        <v>45803</v>
      </c>
      <c r="E21" s="34" t="s">
        <v>787</v>
      </c>
      <c r="F21" s="34" t="s">
        <v>328</v>
      </c>
      <c r="G21" s="34" t="s">
        <v>329</v>
      </c>
      <c r="H21" s="20"/>
      <c r="I21" s="20"/>
      <c r="J21" s="86"/>
      <c r="K21" s="21">
        <v>16240000</v>
      </c>
      <c r="L21" s="19" t="s">
        <v>326</v>
      </c>
      <c r="M21" s="22"/>
      <c r="N21" s="22"/>
      <c r="O21" s="22"/>
      <c r="P21" s="19"/>
      <c r="Q21" s="19"/>
      <c r="R21" s="22"/>
      <c r="S21" s="22"/>
      <c r="T21" s="22"/>
      <c r="U21" s="12">
        <f t="shared" si="8"/>
        <v>0</v>
      </c>
      <c r="V21" s="22"/>
      <c r="W21" s="22"/>
      <c r="X21" s="21">
        <v>16240000</v>
      </c>
      <c r="Y21" s="12">
        <f t="shared" si="9"/>
        <v>16240000</v>
      </c>
      <c r="Z21" s="22"/>
      <c r="AA21" s="22"/>
      <c r="AB21" s="22"/>
      <c r="AC21" s="12">
        <f t="shared" si="10"/>
        <v>0</v>
      </c>
      <c r="AD21" s="22"/>
      <c r="AE21" s="22"/>
      <c r="AF21" s="22"/>
      <c r="AG21" s="12">
        <f t="shared" si="11"/>
        <v>0</v>
      </c>
      <c r="AH21" s="12">
        <f t="shared" si="12"/>
        <v>16240000</v>
      </c>
      <c r="AI21" s="23">
        <f t="shared" si="13"/>
        <v>0</v>
      </c>
      <c r="AJ21" s="23">
        <f t="shared" si="7"/>
        <v>1.9739130027707969E-3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8</v>
      </c>
      <c r="B22" s="18"/>
      <c r="C22" s="34"/>
      <c r="D22" s="73"/>
      <c r="E22" s="34"/>
      <c r="F22" s="34" t="s">
        <v>328</v>
      </c>
      <c r="G22" s="34" t="s">
        <v>329</v>
      </c>
      <c r="H22" s="20"/>
      <c r="I22" s="20"/>
      <c r="J22" s="86"/>
      <c r="K22" s="21">
        <v>33600000</v>
      </c>
      <c r="L22" s="19" t="s">
        <v>326</v>
      </c>
      <c r="M22" s="22"/>
      <c r="N22" s="22"/>
      <c r="O22" s="22"/>
      <c r="P22" s="19"/>
      <c r="Q22" s="19"/>
      <c r="R22" s="22"/>
      <c r="S22" s="22"/>
      <c r="T22" s="22"/>
      <c r="U22" s="12">
        <f t="shared" si="8"/>
        <v>0</v>
      </c>
      <c r="V22" s="22"/>
      <c r="W22" s="22"/>
      <c r="X22" s="22"/>
      <c r="Y22" s="12">
        <f t="shared" si="9"/>
        <v>0</v>
      </c>
      <c r="Z22" s="22"/>
      <c r="AA22" s="22"/>
      <c r="AB22" s="22"/>
      <c r="AC22" s="12">
        <f t="shared" si="10"/>
        <v>0</v>
      </c>
      <c r="AD22" s="22"/>
      <c r="AE22" s="22"/>
      <c r="AF22" s="22"/>
      <c r="AG22" s="12">
        <f t="shared" si="11"/>
        <v>0</v>
      </c>
      <c r="AH22" s="12">
        <f t="shared" si="12"/>
        <v>0</v>
      </c>
      <c r="AI22" s="23">
        <f t="shared" si="13"/>
        <v>0</v>
      </c>
      <c r="AJ22" s="23">
        <f t="shared" si="7"/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9</v>
      </c>
      <c r="B23" s="18"/>
      <c r="C23" s="34"/>
      <c r="D23" s="73"/>
      <c r="E23" s="34"/>
      <c r="F23" s="34"/>
      <c r="G23" s="34"/>
      <c r="H23" s="20"/>
      <c r="I23" s="20"/>
      <c r="J23" s="86"/>
      <c r="K23" s="21">
        <f>1141926500-SUM(K15:K22)</f>
        <v>780606500</v>
      </c>
      <c r="L23" s="19" t="s">
        <v>326</v>
      </c>
      <c r="M23" s="22"/>
      <c r="N23" s="22"/>
      <c r="O23" s="22"/>
      <c r="P23" s="19"/>
      <c r="Q23" s="19"/>
      <c r="R23" s="22"/>
      <c r="S23" s="22"/>
      <c r="T23" s="22"/>
      <c r="U23" s="12">
        <f>SUM(R23:T23)</f>
        <v>0</v>
      </c>
      <c r="V23" s="22"/>
      <c r="W23" s="22"/>
      <c r="X23" s="22"/>
      <c r="Y23" s="12">
        <f>SUM(V23:X23)</f>
        <v>0</v>
      </c>
      <c r="Z23" s="22"/>
      <c r="AA23" s="22"/>
      <c r="AB23" s="22"/>
      <c r="AC23" s="12">
        <f>SUM(Z23:AB23)</f>
        <v>0</v>
      </c>
      <c r="AD23" s="22"/>
      <c r="AE23" s="22"/>
      <c r="AF23" s="22"/>
      <c r="AG23" s="12">
        <f>SUM(AD23:AF23)</f>
        <v>0</v>
      </c>
      <c r="AH23" s="12">
        <f>SUM(U23,Y23,AC23,AG23)</f>
        <v>0</v>
      </c>
      <c r="AI23" s="23">
        <f>IF(ISERROR(AH23/J23),0,AH23/J23)</f>
        <v>0</v>
      </c>
      <c r="AJ23" s="23">
        <f t="shared" si="7"/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outlineLevel="1" x14ac:dyDescent="0.2">
      <c r="A24" s="18">
        <v>10</v>
      </c>
      <c r="B24" s="18"/>
      <c r="C24" s="34"/>
      <c r="D24" s="73"/>
      <c r="E24" s="34"/>
      <c r="F24" s="34"/>
      <c r="G24" s="34"/>
      <c r="H24" s="20"/>
      <c r="I24" s="20"/>
      <c r="J24" s="86"/>
      <c r="K24" s="21"/>
      <c r="L24" s="19"/>
      <c r="M24" s="22"/>
      <c r="N24" s="22"/>
      <c r="O24" s="22"/>
      <c r="P24" s="19"/>
      <c r="Q24" s="19"/>
      <c r="R24" s="22"/>
      <c r="S24" s="22"/>
      <c r="T24" s="22"/>
      <c r="U24" s="12">
        <f>SUM(R24:T24)</f>
        <v>0</v>
      </c>
      <c r="V24" s="22"/>
      <c r="W24" s="22"/>
      <c r="X24" s="22"/>
      <c r="Y24" s="12">
        <f>SUM(V24:X24)</f>
        <v>0</v>
      </c>
      <c r="Z24" s="22"/>
      <c r="AA24" s="22"/>
      <c r="AB24" s="22"/>
      <c r="AC24" s="12">
        <f>SUM(Z24:AB24)</f>
        <v>0</v>
      </c>
      <c r="AD24" s="22"/>
      <c r="AE24" s="22"/>
      <c r="AF24" s="22"/>
      <c r="AG24" s="12">
        <f>SUM(AD24:AF24)</f>
        <v>0</v>
      </c>
      <c r="AH24" s="12">
        <f>SUM(U24,Y24,AC24,AG24)</f>
        <v>0</v>
      </c>
      <c r="AI24" s="23">
        <f>IF(ISERROR(AH24/J24),0,AH24/J24)</f>
        <v>0</v>
      </c>
      <c r="AJ24" s="23">
        <f t="shared" si="7"/>
        <v>0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s="30" customFormat="1" ht="24.95" customHeight="1" x14ac:dyDescent="0.25">
      <c r="A25" s="87" t="s">
        <v>47</v>
      </c>
      <c r="B25" s="87"/>
      <c r="C25" s="87"/>
      <c r="D25" s="87"/>
      <c r="E25" s="87"/>
      <c r="F25" s="87"/>
      <c r="G25" s="87"/>
      <c r="H25" s="87"/>
      <c r="I25" s="87"/>
      <c r="J25" s="25">
        <f>SUM(J15:J24)</f>
        <v>1141926500</v>
      </c>
      <c r="K25" s="25">
        <f>SUM(K15:K24)</f>
        <v>1141926500</v>
      </c>
      <c r="L25" s="26"/>
      <c r="M25" s="25">
        <f>SUM(M15:M24)</f>
        <v>0</v>
      </c>
      <c r="N25" s="25">
        <f>SUM(N15:N24)</f>
        <v>0</v>
      </c>
      <c r="O25" s="25">
        <f>SUM(O15:O24)</f>
        <v>0</v>
      </c>
      <c r="P25" s="27"/>
      <c r="Q25" s="28"/>
      <c r="R25" s="25">
        <f t="shared" ref="R25:AH25" si="14">SUM(R15:R24)</f>
        <v>160600000</v>
      </c>
      <c r="S25" s="25">
        <f t="shared" si="14"/>
        <v>0</v>
      </c>
      <c r="T25" s="25">
        <f t="shared" si="14"/>
        <v>0</v>
      </c>
      <c r="U25" s="25">
        <f t="shared" si="14"/>
        <v>160600000</v>
      </c>
      <c r="V25" s="25">
        <f t="shared" si="14"/>
        <v>104160000</v>
      </c>
      <c r="W25" s="25">
        <f t="shared" si="14"/>
        <v>23200000</v>
      </c>
      <c r="X25" s="25">
        <f t="shared" si="14"/>
        <v>39760000</v>
      </c>
      <c r="Y25" s="25">
        <f t="shared" si="14"/>
        <v>167120000</v>
      </c>
      <c r="Z25" s="25">
        <f t="shared" si="14"/>
        <v>0</v>
      </c>
      <c r="AA25" s="25">
        <f t="shared" si="14"/>
        <v>0</v>
      </c>
      <c r="AB25" s="25">
        <f t="shared" si="14"/>
        <v>0</v>
      </c>
      <c r="AC25" s="25">
        <f t="shared" si="14"/>
        <v>0</v>
      </c>
      <c r="AD25" s="25">
        <f t="shared" si="14"/>
        <v>0</v>
      </c>
      <c r="AE25" s="25">
        <f t="shared" si="14"/>
        <v>0</v>
      </c>
      <c r="AF25" s="25">
        <f t="shared" si="14"/>
        <v>0</v>
      </c>
      <c r="AG25" s="25">
        <f t="shared" si="14"/>
        <v>0</v>
      </c>
      <c r="AH25" s="25">
        <f t="shared" si="14"/>
        <v>327720000</v>
      </c>
      <c r="AI25" s="29">
        <f>IF(ISERROR(AH25/J25),0,AH25/J25)</f>
        <v>0.28698869848453468</v>
      </c>
      <c r="AJ25" s="29">
        <f>IF(ISERROR(AH25/$AH$229),0,AH25/$AH$229)</f>
        <v>3.9833175447539754E-2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x14ac:dyDescent="0.25">
      <c r="A26" s="85" t="s">
        <v>48</v>
      </c>
      <c r="B26" s="85"/>
      <c r="C26" s="85"/>
      <c r="D26" s="85"/>
      <c r="E26" s="85"/>
      <c r="F26" s="8"/>
      <c r="G26" s="9"/>
      <c r="H26" s="10"/>
      <c r="I26" s="10"/>
      <c r="J26" s="11"/>
      <c r="K26" s="12"/>
      <c r="L26" s="13"/>
      <c r="M26" s="14"/>
      <c r="N26" s="14"/>
      <c r="O26" s="14"/>
      <c r="P26" s="9"/>
      <c r="Q26" s="15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6"/>
      <c r="AJ26" s="17"/>
    </row>
    <row r="27" spans="1:106" ht="24.95" customHeight="1" outlineLevel="1" x14ac:dyDescent="0.2">
      <c r="A27" s="18">
        <v>1</v>
      </c>
      <c r="B27" s="18"/>
      <c r="C27" s="34" t="s">
        <v>798</v>
      </c>
      <c r="D27" s="73">
        <v>45807</v>
      </c>
      <c r="E27" s="34" t="s">
        <v>796</v>
      </c>
      <c r="F27" s="34" t="s">
        <v>328</v>
      </c>
      <c r="G27" s="34" t="s">
        <v>329</v>
      </c>
      <c r="H27" s="20"/>
      <c r="I27" s="20"/>
      <c r="J27" s="86">
        <v>778931500</v>
      </c>
      <c r="K27" s="21">
        <v>23200000</v>
      </c>
      <c r="L27" s="19" t="s">
        <v>326</v>
      </c>
      <c r="M27" s="22"/>
      <c r="N27" s="22"/>
      <c r="O27" s="22"/>
      <c r="P27" s="19"/>
      <c r="Q27" s="19"/>
      <c r="R27" s="22"/>
      <c r="S27" s="22"/>
      <c r="T27" s="22"/>
      <c r="U27" s="12">
        <f>SUM(R27:T27)</f>
        <v>0</v>
      </c>
      <c r="V27" s="22"/>
      <c r="W27" s="22"/>
      <c r="X27" s="21">
        <v>23200000</v>
      </c>
      <c r="Y27" s="12">
        <f>SUM(V27:X27)</f>
        <v>23200000</v>
      </c>
      <c r="Z27" s="22"/>
      <c r="AA27" s="22"/>
      <c r="AB27" s="22"/>
      <c r="AC27" s="12">
        <f>SUM(Z27:AB27)</f>
        <v>0</v>
      </c>
      <c r="AD27" s="22"/>
      <c r="AE27" s="22"/>
      <c r="AF27" s="22"/>
      <c r="AG27" s="12">
        <f>SUM(AD27:AF27)</f>
        <v>0</v>
      </c>
      <c r="AH27" s="12">
        <f>SUM(U27,Y27,AC27,AG27)</f>
        <v>23200000</v>
      </c>
      <c r="AI27" s="23">
        <f>IF(ISERROR(AH27/J27),0,AH27/J27)</f>
        <v>2.9784390540118097E-2</v>
      </c>
      <c r="AJ27" s="23">
        <f>IF(ISERROR(AH27/$AH$229),"-",AH27/$AH$229)</f>
        <v>2.8198757182439959E-3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outlineLevel="1" x14ac:dyDescent="0.2">
      <c r="A28" s="18">
        <v>2</v>
      </c>
      <c r="B28" s="18"/>
      <c r="C28" s="34" t="s">
        <v>799</v>
      </c>
      <c r="D28" s="73">
        <v>45820</v>
      </c>
      <c r="E28" s="34" t="s">
        <v>797</v>
      </c>
      <c r="F28" s="34" t="s">
        <v>328</v>
      </c>
      <c r="G28" s="34" t="s">
        <v>329</v>
      </c>
      <c r="H28" s="20"/>
      <c r="I28" s="20"/>
      <c r="J28" s="86"/>
      <c r="K28" s="21">
        <v>56800000</v>
      </c>
      <c r="L28" s="19" t="s">
        <v>326</v>
      </c>
      <c r="M28" s="22"/>
      <c r="N28" s="22"/>
      <c r="O28" s="22"/>
      <c r="P28" s="19"/>
      <c r="Q28" s="19"/>
      <c r="R28" s="22"/>
      <c r="S28" s="22"/>
      <c r="T28" s="22"/>
      <c r="U28" s="12">
        <f t="shared" ref="U28:U30" si="15">SUM(R28:T28)</f>
        <v>0</v>
      </c>
      <c r="V28" s="22"/>
      <c r="W28" s="22"/>
      <c r="X28" s="21">
        <v>56800000</v>
      </c>
      <c r="Y28" s="12">
        <f t="shared" ref="Y28:Y30" si="16">SUM(V28:X28)</f>
        <v>56800000</v>
      </c>
      <c r="Z28" s="22"/>
      <c r="AA28" s="22"/>
      <c r="AB28" s="22"/>
      <c r="AC28" s="12">
        <f t="shared" ref="AC28:AC30" si="17">SUM(Z28:AB28)</f>
        <v>0</v>
      </c>
      <c r="AD28" s="22"/>
      <c r="AE28" s="22"/>
      <c r="AF28" s="22"/>
      <c r="AG28" s="12">
        <f t="shared" ref="AG28:AG30" si="18">SUM(AD28:AF28)</f>
        <v>0</v>
      </c>
      <c r="AH28" s="12">
        <f t="shared" ref="AH28:AH30" si="19">SUM(U28,Y28,AC28,AG28)</f>
        <v>56800000</v>
      </c>
      <c r="AI28" s="23">
        <f t="shared" ref="AI28:AI30" si="20">IF(ISERROR(AH28/J28),0,AH28/J28)</f>
        <v>0</v>
      </c>
      <c r="AJ28" s="23">
        <f>IF(ISERROR(AH28/$AH$229),"-",AH28/$AH$229)</f>
        <v>6.9038336550111623E-3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</row>
    <row r="29" spans="1:106" ht="24.95" customHeight="1" outlineLevel="1" x14ac:dyDescent="0.2">
      <c r="A29" s="18"/>
      <c r="B29" s="18"/>
      <c r="C29" s="19"/>
      <c r="D29" s="20"/>
      <c r="E29" s="19"/>
      <c r="F29" s="19"/>
      <c r="G29" s="19"/>
      <c r="H29" s="20"/>
      <c r="I29" s="20"/>
      <c r="J29" s="86"/>
      <c r="K29" s="21">
        <f>778931500-SUM(K27:K28)</f>
        <v>698931500</v>
      </c>
      <c r="L29" s="19" t="s">
        <v>326</v>
      </c>
      <c r="M29" s="22"/>
      <c r="N29" s="22"/>
      <c r="O29" s="22"/>
      <c r="P29" s="19"/>
      <c r="Q29" s="19"/>
      <c r="R29" s="22"/>
      <c r="S29" s="22"/>
      <c r="T29" s="22"/>
      <c r="U29" s="12">
        <f t="shared" si="15"/>
        <v>0</v>
      </c>
      <c r="V29" s="22"/>
      <c r="W29" s="22"/>
      <c r="X29" s="22"/>
      <c r="Y29" s="12">
        <f t="shared" si="16"/>
        <v>0</v>
      </c>
      <c r="Z29" s="22"/>
      <c r="AA29" s="22"/>
      <c r="AB29" s="22"/>
      <c r="AC29" s="12">
        <f t="shared" si="17"/>
        <v>0</v>
      </c>
      <c r="AD29" s="22"/>
      <c r="AE29" s="22"/>
      <c r="AF29" s="22"/>
      <c r="AG29" s="12">
        <f t="shared" si="18"/>
        <v>0</v>
      </c>
      <c r="AH29" s="12">
        <f t="shared" si="19"/>
        <v>0</v>
      </c>
      <c r="AI29" s="23">
        <f t="shared" si="20"/>
        <v>0</v>
      </c>
      <c r="AJ29" s="23">
        <f>IF(ISERROR(AH29/$AH$229),"-",AH29/$AH$229)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/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 t="shared" si="15"/>
        <v>0</v>
      </c>
      <c r="V30" s="22"/>
      <c r="W30" s="22"/>
      <c r="X30" s="22"/>
      <c r="Y30" s="12">
        <f t="shared" si="16"/>
        <v>0</v>
      </c>
      <c r="Z30" s="22"/>
      <c r="AA30" s="22"/>
      <c r="AB30" s="22"/>
      <c r="AC30" s="12">
        <f t="shared" si="17"/>
        <v>0</v>
      </c>
      <c r="AD30" s="22"/>
      <c r="AE30" s="22"/>
      <c r="AF30" s="22"/>
      <c r="AG30" s="12">
        <f t="shared" si="18"/>
        <v>0</v>
      </c>
      <c r="AH30" s="12">
        <f t="shared" si="19"/>
        <v>0</v>
      </c>
      <c r="AI30" s="23">
        <f t="shared" si="20"/>
        <v>0</v>
      </c>
      <c r="AJ30" s="23">
        <f>IF(ISERROR(AH30/$AH$229),"-",AH30/$AH$229)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/>
      <c r="B31" s="18"/>
      <c r="C31" s="19"/>
      <c r="D31" s="20"/>
      <c r="E31" s="19"/>
      <c r="F31" s="19"/>
      <c r="G31" s="19"/>
      <c r="H31" s="20"/>
      <c r="I31" s="20"/>
      <c r="J31" s="86"/>
      <c r="K31" s="21"/>
      <c r="L31" s="19"/>
      <c r="M31" s="22"/>
      <c r="N31" s="22"/>
      <c r="O31" s="22"/>
      <c r="P31" s="19"/>
      <c r="Q31" s="19"/>
      <c r="R31" s="22"/>
      <c r="S31" s="22"/>
      <c r="T31" s="22"/>
      <c r="U31" s="12">
        <f>SUM(R31:T31)</f>
        <v>0</v>
      </c>
      <c r="V31" s="22"/>
      <c r="W31" s="22"/>
      <c r="X31" s="22"/>
      <c r="Y31" s="12">
        <f>SUM(V31:X31)</f>
        <v>0</v>
      </c>
      <c r="Z31" s="22"/>
      <c r="AA31" s="22"/>
      <c r="AB31" s="22"/>
      <c r="AC31" s="12">
        <f>SUM(Z31:AB31)</f>
        <v>0</v>
      </c>
      <c r="AD31" s="22"/>
      <c r="AE31" s="22"/>
      <c r="AF31" s="22"/>
      <c r="AG31" s="12">
        <f>SUM(AD31:AF31)</f>
        <v>0</v>
      </c>
      <c r="AH31" s="12">
        <f>SUM(U31,Y31,AC31,AG31)</f>
        <v>0</v>
      </c>
      <c r="AI31" s="23">
        <f>IF(ISERROR(AH31/J31),0,AH31/J31)</f>
        <v>0</v>
      </c>
      <c r="AJ31" s="23">
        <f>IF(ISERROR(AH31/$AH$229),"-",AH31/$AH$229)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s="30" customFormat="1" ht="24.95" customHeight="1" x14ac:dyDescent="0.25">
      <c r="A32" s="87" t="s">
        <v>49</v>
      </c>
      <c r="B32" s="87"/>
      <c r="C32" s="87"/>
      <c r="D32" s="87"/>
      <c r="E32" s="87"/>
      <c r="F32" s="87"/>
      <c r="G32" s="87"/>
      <c r="H32" s="87"/>
      <c r="I32" s="87"/>
      <c r="J32" s="25">
        <f>SUM(J27:J31)</f>
        <v>778931500</v>
      </c>
      <c r="K32" s="25">
        <f>SUM(K27:K31)</f>
        <v>778931500</v>
      </c>
      <c r="L32" s="26"/>
      <c r="M32" s="25">
        <f>SUM(M27:M31)</f>
        <v>0</v>
      </c>
      <c r="N32" s="25">
        <f>SUM(N27:N31)</f>
        <v>0</v>
      </c>
      <c r="O32" s="25">
        <f>SUM(O27:O31)</f>
        <v>0</v>
      </c>
      <c r="P32" s="27"/>
      <c r="Q32" s="28"/>
      <c r="R32" s="25">
        <f t="shared" ref="R32:AH32" si="21">SUM(R27:R31)</f>
        <v>0</v>
      </c>
      <c r="S32" s="25">
        <f t="shared" si="21"/>
        <v>0</v>
      </c>
      <c r="T32" s="25">
        <f t="shared" si="21"/>
        <v>0</v>
      </c>
      <c r="U32" s="25">
        <f t="shared" si="21"/>
        <v>0</v>
      </c>
      <c r="V32" s="25">
        <f t="shared" si="21"/>
        <v>0</v>
      </c>
      <c r="W32" s="25">
        <f t="shared" si="21"/>
        <v>0</v>
      </c>
      <c r="X32" s="25">
        <f t="shared" si="21"/>
        <v>80000000</v>
      </c>
      <c r="Y32" s="25">
        <f t="shared" si="21"/>
        <v>80000000</v>
      </c>
      <c r="Z32" s="25">
        <f t="shared" si="21"/>
        <v>0</v>
      </c>
      <c r="AA32" s="25">
        <f t="shared" si="21"/>
        <v>0</v>
      </c>
      <c r="AB32" s="25">
        <f t="shared" si="21"/>
        <v>0</v>
      </c>
      <c r="AC32" s="25">
        <f t="shared" si="21"/>
        <v>0</v>
      </c>
      <c r="AD32" s="25">
        <f t="shared" si="21"/>
        <v>0</v>
      </c>
      <c r="AE32" s="25">
        <f t="shared" si="21"/>
        <v>0</v>
      </c>
      <c r="AF32" s="25">
        <f t="shared" si="21"/>
        <v>0</v>
      </c>
      <c r="AG32" s="25">
        <f t="shared" si="21"/>
        <v>0</v>
      </c>
      <c r="AH32" s="25">
        <f t="shared" si="21"/>
        <v>80000000</v>
      </c>
      <c r="AI32" s="29">
        <f>IF(ISERROR(AH32/J32),0,AH32/J32)</f>
        <v>0.10270479496592448</v>
      </c>
      <c r="AJ32" s="29">
        <f>IF(ISERROR(AH32/$AH$229),0,AH32/$AH$229)</f>
        <v>9.7237093732551582E-3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x14ac:dyDescent="0.25">
      <c r="A33" s="85" t="s">
        <v>50</v>
      </c>
      <c r="B33" s="85"/>
      <c r="C33" s="85"/>
      <c r="D33" s="85"/>
      <c r="E33" s="85"/>
      <c r="F33" s="8"/>
      <c r="G33" s="9"/>
      <c r="H33" s="10"/>
      <c r="I33" s="10"/>
      <c r="J33" s="11"/>
      <c r="K33" s="12"/>
      <c r="L33" s="13"/>
      <c r="M33" s="14"/>
      <c r="N33" s="14"/>
      <c r="O33" s="14"/>
      <c r="P33" s="9"/>
      <c r="Q33" s="15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6"/>
      <c r="AJ33" s="17"/>
    </row>
    <row r="34" spans="1:106" ht="24.95" customHeight="1" outlineLevel="1" x14ac:dyDescent="0.2">
      <c r="A34" s="18">
        <v>1</v>
      </c>
      <c r="B34" s="18"/>
      <c r="C34" s="34" t="s">
        <v>341</v>
      </c>
      <c r="D34" s="73">
        <v>45281</v>
      </c>
      <c r="E34" s="34" t="s">
        <v>340</v>
      </c>
      <c r="F34" s="34" t="s">
        <v>328</v>
      </c>
      <c r="G34" s="34" t="s">
        <v>329</v>
      </c>
      <c r="H34" s="20"/>
      <c r="I34" s="20"/>
      <c r="J34" s="86">
        <v>817031500</v>
      </c>
      <c r="K34" s="21">
        <v>146000000</v>
      </c>
      <c r="L34" s="19" t="s">
        <v>326</v>
      </c>
      <c r="M34" s="22"/>
      <c r="N34" s="22"/>
      <c r="O34" s="22"/>
      <c r="P34" s="19"/>
      <c r="Q34" s="19"/>
      <c r="R34" s="22"/>
      <c r="S34" s="22">
        <v>146000000</v>
      </c>
      <c r="T34" s="22"/>
      <c r="U34" s="12">
        <f>SUM(R34:T34)</f>
        <v>146000000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146000000</v>
      </c>
      <c r="AI34" s="23">
        <f>IF(ISERROR(AH34/J34),0,AH34/J34)</f>
        <v>0.17869568064389194</v>
      </c>
      <c r="AJ34" s="23">
        <f t="shared" ref="AJ34:AJ40" si="22">IF(ISERROR(AH34/$AH$229),"-",AH34/$AH$229)</f>
        <v>1.7745769606190665E-2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2</v>
      </c>
      <c r="B35" s="18"/>
      <c r="C35" s="34" t="s">
        <v>803</v>
      </c>
      <c r="D35" s="73">
        <v>45804</v>
      </c>
      <c r="E35" s="34" t="s">
        <v>340</v>
      </c>
      <c r="F35" s="34" t="s">
        <v>328</v>
      </c>
      <c r="G35" s="34" t="s">
        <v>329</v>
      </c>
      <c r="H35" s="20"/>
      <c r="I35" s="20"/>
      <c r="J35" s="86"/>
      <c r="K35" s="21">
        <v>33600000</v>
      </c>
      <c r="L35" s="19" t="s">
        <v>326</v>
      </c>
      <c r="M35" s="22"/>
      <c r="N35" s="22"/>
      <c r="O35" s="22"/>
      <c r="P35" s="19"/>
      <c r="Q35" s="19"/>
      <c r="R35" s="22"/>
      <c r="S35" s="22"/>
      <c r="T35" s="22"/>
      <c r="U35" s="12">
        <f t="shared" ref="U35:U38" si="23">SUM(R35:T35)</f>
        <v>0</v>
      </c>
      <c r="V35" s="22"/>
      <c r="W35" s="22"/>
      <c r="X35" s="21">
        <v>33600000</v>
      </c>
      <c r="Y35" s="12">
        <f t="shared" ref="Y35:Y38" si="24">SUM(V35:X35)</f>
        <v>33600000</v>
      </c>
      <c r="Z35" s="22"/>
      <c r="AA35" s="22"/>
      <c r="AB35" s="22"/>
      <c r="AC35" s="12">
        <f t="shared" ref="AC35:AC38" si="25">SUM(Z35:AB35)</f>
        <v>0</v>
      </c>
      <c r="AD35" s="22"/>
      <c r="AE35" s="22"/>
      <c r="AF35" s="22"/>
      <c r="AG35" s="12">
        <f t="shared" ref="AG35:AG38" si="26">SUM(AD35:AF35)</f>
        <v>0</v>
      </c>
      <c r="AH35" s="12">
        <f t="shared" ref="AH35:AH38" si="27">SUM(U35,Y35,AC35,AG35)</f>
        <v>33600000</v>
      </c>
      <c r="AI35" s="23">
        <f t="shared" ref="AI35:AI38" si="28">IF(ISERROR(AH35/J35),0,AH35/J35)</f>
        <v>0</v>
      </c>
      <c r="AJ35" s="23">
        <f t="shared" si="22"/>
        <v>4.0839579367671665E-3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outlineLevel="1" x14ac:dyDescent="0.2">
      <c r="A36" s="18">
        <v>2</v>
      </c>
      <c r="B36" s="18"/>
      <c r="C36" s="34" t="s">
        <v>804</v>
      </c>
      <c r="D36" s="73">
        <v>45814</v>
      </c>
      <c r="E36" s="34" t="s">
        <v>800</v>
      </c>
      <c r="F36" s="34" t="s">
        <v>328</v>
      </c>
      <c r="G36" s="34" t="s">
        <v>329</v>
      </c>
      <c r="H36" s="20"/>
      <c r="I36" s="20"/>
      <c r="J36" s="86"/>
      <c r="K36" s="21">
        <v>33600000</v>
      </c>
      <c r="L36" s="19" t="s">
        <v>326</v>
      </c>
      <c r="M36" s="22"/>
      <c r="N36" s="22"/>
      <c r="O36" s="22"/>
      <c r="P36" s="19"/>
      <c r="Q36" s="19"/>
      <c r="R36" s="22"/>
      <c r="S36" s="22"/>
      <c r="T36" s="22"/>
      <c r="U36" s="12">
        <f t="shared" si="23"/>
        <v>0</v>
      </c>
      <c r="V36" s="22"/>
      <c r="W36" s="22"/>
      <c r="X36" s="21">
        <v>33600000</v>
      </c>
      <c r="Y36" s="12">
        <f t="shared" si="24"/>
        <v>33600000</v>
      </c>
      <c r="Z36" s="22"/>
      <c r="AA36" s="22"/>
      <c r="AB36" s="22"/>
      <c r="AC36" s="12">
        <f t="shared" si="25"/>
        <v>0</v>
      </c>
      <c r="AD36" s="22"/>
      <c r="AE36" s="22"/>
      <c r="AF36" s="22"/>
      <c r="AG36" s="12">
        <f t="shared" si="26"/>
        <v>0</v>
      </c>
      <c r="AH36" s="12">
        <f t="shared" si="27"/>
        <v>33600000</v>
      </c>
      <c r="AI36" s="23">
        <f t="shared" si="28"/>
        <v>0</v>
      </c>
      <c r="AJ36" s="23">
        <f t="shared" si="22"/>
        <v>4.0839579367671665E-3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outlineLevel="1" x14ac:dyDescent="0.2">
      <c r="A37" s="18">
        <v>2</v>
      </c>
      <c r="B37" s="18"/>
      <c r="C37" s="34" t="s">
        <v>805</v>
      </c>
      <c r="D37" s="73">
        <v>45820</v>
      </c>
      <c r="E37" s="34" t="s">
        <v>801</v>
      </c>
      <c r="F37" s="34" t="s">
        <v>328</v>
      </c>
      <c r="G37" s="34" t="s">
        <v>329</v>
      </c>
      <c r="H37" s="20"/>
      <c r="I37" s="20"/>
      <c r="J37" s="86"/>
      <c r="K37" s="21">
        <v>33600000</v>
      </c>
      <c r="L37" s="19" t="s">
        <v>326</v>
      </c>
      <c r="M37" s="22"/>
      <c r="N37" s="22"/>
      <c r="O37" s="22"/>
      <c r="P37" s="19"/>
      <c r="Q37" s="19"/>
      <c r="R37" s="22"/>
      <c r="S37" s="22"/>
      <c r="T37" s="22"/>
      <c r="U37" s="12">
        <f t="shared" si="23"/>
        <v>0</v>
      </c>
      <c r="V37" s="22"/>
      <c r="W37" s="22"/>
      <c r="X37" s="21">
        <v>33600000</v>
      </c>
      <c r="Y37" s="12">
        <f t="shared" si="24"/>
        <v>33600000</v>
      </c>
      <c r="Z37" s="22"/>
      <c r="AA37" s="22"/>
      <c r="AB37" s="22"/>
      <c r="AC37" s="12">
        <f t="shared" si="25"/>
        <v>0</v>
      </c>
      <c r="AD37" s="22"/>
      <c r="AE37" s="22"/>
      <c r="AF37" s="22"/>
      <c r="AG37" s="12">
        <f t="shared" si="26"/>
        <v>0</v>
      </c>
      <c r="AH37" s="12">
        <f t="shared" si="27"/>
        <v>33600000</v>
      </c>
      <c r="AI37" s="23">
        <f t="shared" si="28"/>
        <v>0</v>
      </c>
      <c r="AJ37" s="23">
        <f t="shared" si="22"/>
        <v>4.0839579367671665E-3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34" t="s">
        <v>806</v>
      </c>
      <c r="D38" s="73">
        <v>45824</v>
      </c>
      <c r="E38" s="19" t="s">
        <v>802</v>
      </c>
      <c r="F38" s="34" t="s">
        <v>328</v>
      </c>
      <c r="G38" s="34" t="s">
        <v>329</v>
      </c>
      <c r="H38" s="20"/>
      <c r="I38" s="20"/>
      <c r="J38" s="86"/>
      <c r="K38" s="21">
        <v>22500000</v>
      </c>
      <c r="L38" s="19" t="s">
        <v>326</v>
      </c>
      <c r="M38" s="22"/>
      <c r="N38" s="22"/>
      <c r="O38" s="22"/>
      <c r="P38" s="19"/>
      <c r="Q38" s="19"/>
      <c r="R38" s="22"/>
      <c r="S38" s="22"/>
      <c r="T38" s="22"/>
      <c r="U38" s="12">
        <f t="shared" si="23"/>
        <v>0</v>
      </c>
      <c r="V38" s="22"/>
      <c r="W38" s="22"/>
      <c r="X38" s="21">
        <v>22500000</v>
      </c>
      <c r="Y38" s="12">
        <f t="shared" si="24"/>
        <v>22500000</v>
      </c>
      <c r="Z38" s="22"/>
      <c r="AA38" s="22"/>
      <c r="AB38" s="22"/>
      <c r="AC38" s="12">
        <f t="shared" si="25"/>
        <v>0</v>
      </c>
      <c r="AD38" s="22"/>
      <c r="AE38" s="22"/>
      <c r="AF38" s="22"/>
      <c r="AG38" s="12">
        <f t="shared" si="26"/>
        <v>0</v>
      </c>
      <c r="AH38" s="12">
        <f t="shared" si="27"/>
        <v>22500000</v>
      </c>
      <c r="AI38" s="23">
        <f t="shared" si="28"/>
        <v>0</v>
      </c>
      <c r="AJ38" s="23">
        <f t="shared" si="22"/>
        <v>2.7347932612280133E-3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customHeight="1" outlineLevel="1" x14ac:dyDescent="0.2">
      <c r="A39" s="18">
        <v>2</v>
      </c>
      <c r="B39" s="18"/>
      <c r="C39" s="19"/>
      <c r="D39" s="20"/>
      <c r="E39" s="19"/>
      <c r="F39" s="19"/>
      <c r="G39" s="19"/>
      <c r="H39" s="20"/>
      <c r="I39" s="20"/>
      <c r="J39" s="86"/>
      <c r="K39" s="21">
        <f>817031500-SUM(K34:K38)</f>
        <v>547731500</v>
      </c>
      <c r="L39" s="19"/>
      <c r="M39" s="22"/>
      <c r="N39" s="22"/>
      <c r="O39" s="22"/>
      <c r="P39" s="19"/>
      <c r="Q39" s="19"/>
      <c r="R39" s="22"/>
      <c r="S39" s="22"/>
      <c r="T39" s="22"/>
      <c r="U39" s="12">
        <f>SUM(R39:T39)</f>
        <v>0</v>
      </c>
      <c r="V39" s="22"/>
      <c r="W39" s="22"/>
      <c r="X39" s="22"/>
      <c r="Y39" s="12">
        <f>SUM(V39:X39)</f>
        <v>0</v>
      </c>
      <c r="Z39" s="22"/>
      <c r="AA39" s="22"/>
      <c r="AB39" s="22"/>
      <c r="AC39" s="12">
        <f>SUM(Z39:AB39)</f>
        <v>0</v>
      </c>
      <c r="AD39" s="22"/>
      <c r="AE39" s="22"/>
      <c r="AF39" s="22"/>
      <c r="AG39" s="12">
        <f>SUM(AD39:AF39)</f>
        <v>0</v>
      </c>
      <c r="AH39" s="12">
        <f>SUM(U39,Y39,AC39,AG39)</f>
        <v>0</v>
      </c>
      <c r="AI39" s="23">
        <f>IF(ISERROR(AH39/J39),0,AH39/J39)</f>
        <v>0</v>
      </c>
      <c r="AJ39" s="23">
        <f t="shared" si="22"/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outlineLevel="1" x14ac:dyDescent="0.2">
      <c r="A40" s="18">
        <v>3</v>
      </c>
      <c r="B40" s="18"/>
      <c r="C40" s="19"/>
      <c r="D40" s="20"/>
      <c r="E40" s="19"/>
      <c r="F40" s="19"/>
      <c r="G40" s="19"/>
      <c r="H40" s="20"/>
      <c r="I40" s="20"/>
      <c r="J40" s="86"/>
      <c r="K40" s="21"/>
      <c r="L40" s="19"/>
      <c r="M40" s="22"/>
      <c r="N40" s="22"/>
      <c r="O40" s="22"/>
      <c r="P40" s="19"/>
      <c r="Q40" s="19"/>
      <c r="R40" s="22"/>
      <c r="S40" s="22"/>
      <c r="T40" s="22"/>
      <c r="U40" s="12">
        <f>SUM(R40:T40)</f>
        <v>0</v>
      </c>
      <c r="V40" s="22"/>
      <c r="W40" s="22"/>
      <c r="X40" s="22"/>
      <c r="Y40" s="12">
        <f>SUM(V40:X40)</f>
        <v>0</v>
      </c>
      <c r="Z40" s="22"/>
      <c r="AA40" s="22"/>
      <c r="AB40" s="22"/>
      <c r="AC40" s="12">
        <f>SUM(Z40:AB40)</f>
        <v>0</v>
      </c>
      <c r="AD40" s="22"/>
      <c r="AE40" s="22"/>
      <c r="AF40" s="22"/>
      <c r="AG40" s="12">
        <f>SUM(AD40:AF40)</f>
        <v>0</v>
      </c>
      <c r="AH40" s="12">
        <f>SUM(U40,Y40,AC40,AG40)</f>
        <v>0</v>
      </c>
      <c r="AI40" s="23">
        <f>IF(ISERROR(AH40/J40),0,AH40/J40)</f>
        <v>0</v>
      </c>
      <c r="AJ40" s="23">
        <f t="shared" si="22"/>
        <v>0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s="30" customFormat="1" ht="24.95" customHeight="1" x14ac:dyDescent="0.25">
      <c r="A41" s="87" t="s">
        <v>51</v>
      </c>
      <c r="B41" s="87"/>
      <c r="C41" s="87"/>
      <c r="D41" s="87"/>
      <c r="E41" s="87"/>
      <c r="F41" s="87"/>
      <c r="G41" s="87"/>
      <c r="H41" s="87"/>
      <c r="I41" s="87"/>
      <c r="J41" s="25">
        <f>SUM(J34:J40)</f>
        <v>817031500</v>
      </c>
      <c r="K41" s="25">
        <f>SUM(K34:K40)</f>
        <v>817031500</v>
      </c>
      <c r="L41" s="26"/>
      <c r="M41" s="25">
        <f>SUM(M34:M40)</f>
        <v>0</v>
      </c>
      <c r="N41" s="25">
        <f>SUM(N34:N40)</f>
        <v>0</v>
      </c>
      <c r="O41" s="25">
        <f>SUM(O34:O40)</f>
        <v>0</v>
      </c>
      <c r="P41" s="27"/>
      <c r="Q41" s="28"/>
      <c r="R41" s="25">
        <f t="shared" ref="R41:AH41" si="29">SUM(R34:R40)</f>
        <v>0</v>
      </c>
      <c r="S41" s="25">
        <f t="shared" si="29"/>
        <v>146000000</v>
      </c>
      <c r="T41" s="25">
        <f>SUM(T34:T40)</f>
        <v>0</v>
      </c>
      <c r="U41" s="25">
        <f>SUM(U34:U40)</f>
        <v>146000000</v>
      </c>
      <c r="V41" s="25">
        <f t="shared" si="29"/>
        <v>0</v>
      </c>
      <c r="W41" s="25">
        <f t="shared" si="29"/>
        <v>0</v>
      </c>
      <c r="X41" s="25">
        <f t="shared" si="29"/>
        <v>123300000</v>
      </c>
      <c r="Y41" s="25">
        <f t="shared" si="29"/>
        <v>123300000</v>
      </c>
      <c r="Z41" s="25">
        <f t="shared" si="29"/>
        <v>0</v>
      </c>
      <c r="AA41" s="25">
        <f t="shared" si="29"/>
        <v>0</v>
      </c>
      <c r="AB41" s="25">
        <f t="shared" si="29"/>
        <v>0</v>
      </c>
      <c r="AC41" s="25">
        <f t="shared" si="29"/>
        <v>0</v>
      </c>
      <c r="AD41" s="25">
        <f t="shared" si="29"/>
        <v>0</v>
      </c>
      <c r="AE41" s="25">
        <f t="shared" si="29"/>
        <v>0</v>
      </c>
      <c r="AF41" s="25">
        <f t="shared" si="29"/>
        <v>0</v>
      </c>
      <c r="AG41" s="25">
        <f t="shared" si="29"/>
        <v>0</v>
      </c>
      <c r="AH41" s="25">
        <f t="shared" si="29"/>
        <v>269300000</v>
      </c>
      <c r="AI41" s="29">
        <f>IF(ISERROR(AH41/J41),0,AH41/J41)</f>
        <v>0.32960785477671301</v>
      </c>
      <c r="AJ41" s="29">
        <f>IF(ISERROR(AH41/$AH$229),0,AH41/$AH$229)</f>
        <v>3.2732436677720175E-2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x14ac:dyDescent="0.25">
      <c r="A42" s="85" t="s">
        <v>52</v>
      </c>
      <c r="B42" s="85"/>
      <c r="C42" s="85"/>
      <c r="D42" s="85"/>
      <c r="E42" s="85"/>
      <c r="F42" s="8"/>
      <c r="G42" s="9"/>
      <c r="H42" s="10"/>
      <c r="I42" s="10"/>
      <c r="J42" s="11"/>
      <c r="K42" s="12"/>
      <c r="L42" s="13"/>
      <c r="M42" s="14"/>
      <c r="N42" s="14"/>
      <c r="O42" s="14"/>
      <c r="P42" s="9"/>
      <c r="Q42" s="15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6"/>
      <c r="AJ42" s="17"/>
    </row>
    <row r="43" spans="1:106" ht="24.95" customHeight="1" outlineLevel="1" x14ac:dyDescent="0.25">
      <c r="A43" s="18">
        <v>1</v>
      </c>
      <c r="B43" s="18"/>
      <c r="C43" s="34" t="s">
        <v>343</v>
      </c>
      <c r="D43" s="73">
        <v>45590</v>
      </c>
      <c r="E43" s="34" t="s">
        <v>342</v>
      </c>
      <c r="F43" s="34" t="s">
        <v>328</v>
      </c>
      <c r="G43" s="34" t="s">
        <v>329</v>
      </c>
      <c r="H43" s="36"/>
      <c r="I43" s="36"/>
      <c r="J43" s="86">
        <v>2274091000</v>
      </c>
      <c r="K43" s="37">
        <v>37120500</v>
      </c>
      <c r="L43" s="19" t="s">
        <v>326</v>
      </c>
      <c r="M43" s="39"/>
      <c r="N43" s="40"/>
      <c r="O43" s="39"/>
      <c r="P43" s="35"/>
      <c r="Q43" s="35"/>
      <c r="R43" s="22">
        <v>37120500</v>
      </c>
      <c r="S43" s="22"/>
      <c r="T43" s="22"/>
      <c r="U43" s="12">
        <f>SUM(R43:T43)</f>
        <v>37120500</v>
      </c>
      <c r="V43" s="22"/>
      <c r="W43" s="22"/>
      <c r="X43" s="22"/>
      <c r="Y43" s="12">
        <f>SUM(V43:X43)</f>
        <v>0</v>
      </c>
      <c r="Z43" s="22"/>
      <c r="AA43" s="22"/>
      <c r="AB43" s="22"/>
      <c r="AC43" s="12">
        <f>SUM(Z43:AB43)</f>
        <v>0</v>
      </c>
      <c r="AD43" s="22"/>
      <c r="AE43" s="22">
        <v>0</v>
      </c>
      <c r="AF43" s="22">
        <v>0</v>
      </c>
      <c r="AG43" s="12">
        <f>SUM(AD43:AF43)</f>
        <v>0</v>
      </c>
      <c r="AH43" s="12">
        <f>SUM(U43,Y43,AC43,AG43)</f>
        <v>37120500</v>
      </c>
      <c r="AI43" s="23">
        <f>IF(ISERROR(AH43/J43),0,AH43/J43)</f>
        <v>1.6323225411823888E-2</v>
      </c>
      <c r="AJ43" s="23">
        <f t="shared" ref="AJ43:AJ79" si="30">IF(ISERROR(AH43/$AH$229),"-",AH43/$AH$229)</f>
        <v>4.5118619223739765E-3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outlineLevel="1" x14ac:dyDescent="0.25">
      <c r="A44" s="18">
        <v>2</v>
      </c>
      <c r="B44" s="18"/>
      <c r="C44" s="34" t="s">
        <v>344</v>
      </c>
      <c r="D44" s="73">
        <v>45614</v>
      </c>
      <c r="E44" s="34" t="s">
        <v>334</v>
      </c>
      <c r="F44" s="34" t="s">
        <v>328</v>
      </c>
      <c r="G44" s="34" t="s">
        <v>329</v>
      </c>
      <c r="H44" s="36"/>
      <c r="I44" s="36"/>
      <c r="J44" s="86"/>
      <c r="K44" s="37">
        <v>49494000</v>
      </c>
      <c r="L44" s="19" t="s">
        <v>326</v>
      </c>
      <c r="M44" s="39"/>
      <c r="N44" s="40"/>
      <c r="O44" s="39"/>
      <c r="P44" s="35"/>
      <c r="Q44" s="35"/>
      <c r="R44" s="22"/>
      <c r="S44" s="22">
        <v>49494000</v>
      </c>
      <c r="T44" s="22"/>
      <c r="U44" s="12">
        <f t="shared" ref="U44:U78" si="31">SUM(R44:T44)</f>
        <v>49494000</v>
      </c>
      <c r="V44" s="22"/>
      <c r="W44" s="22"/>
      <c r="X44" s="22"/>
      <c r="Y44" s="12">
        <f t="shared" ref="Y44:Y78" si="32">SUM(V44:X44)</f>
        <v>0</v>
      </c>
      <c r="Z44" s="22"/>
      <c r="AA44" s="22"/>
      <c r="AB44" s="22"/>
      <c r="AC44" s="12">
        <f t="shared" ref="AC44:AC78" si="33">SUM(Z44:AB44)</f>
        <v>0</v>
      </c>
      <c r="AD44" s="22"/>
      <c r="AE44" s="22">
        <v>0</v>
      </c>
      <c r="AF44" s="22">
        <v>0</v>
      </c>
      <c r="AG44" s="12">
        <f t="shared" ref="AG44:AG78" si="34">SUM(AD44:AF44)</f>
        <v>0</v>
      </c>
      <c r="AH44" s="12">
        <f t="shared" ref="AH44:AH78" si="35">SUM(U44,Y44,AC44,AG44)</f>
        <v>49494000</v>
      </c>
      <c r="AI44" s="23">
        <f t="shared" ref="AI44:AI78" si="36">IF(ISERROR(AH44/J44),0,AH44/J44)</f>
        <v>0</v>
      </c>
      <c r="AJ44" s="23">
        <f t="shared" si="30"/>
        <v>6.0158158964986348E-3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ht="24.95" customHeight="1" outlineLevel="1" x14ac:dyDescent="0.25">
      <c r="A45" s="18">
        <v>3</v>
      </c>
      <c r="B45" s="18"/>
      <c r="C45" s="34" t="s">
        <v>345</v>
      </c>
      <c r="D45" s="73">
        <v>45638</v>
      </c>
      <c r="E45" s="43" t="s">
        <v>327</v>
      </c>
      <c r="F45" s="34" t="s">
        <v>328</v>
      </c>
      <c r="G45" s="34" t="s">
        <v>329</v>
      </c>
      <c r="H45" s="36"/>
      <c r="I45" s="36"/>
      <c r="J45" s="86"/>
      <c r="K45" s="37">
        <v>31338900</v>
      </c>
      <c r="L45" s="19" t="s">
        <v>326</v>
      </c>
      <c r="M45" s="39"/>
      <c r="N45" s="40"/>
      <c r="O45" s="39"/>
      <c r="P45" s="35"/>
      <c r="Q45" s="35"/>
      <c r="R45" s="22"/>
      <c r="S45" s="22"/>
      <c r="T45" s="22">
        <v>31338900</v>
      </c>
      <c r="U45" s="12">
        <f t="shared" si="31"/>
        <v>31338900</v>
      </c>
      <c r="V45" s="22"/>
      <c r="W45" s="22"/>
      <c r="X45" s="22"/>
      <c r="Y45" s="12">
        <f t="shared" si="32"/>
        <v>0</v>
      </c>
      <c r="Z45" s="22"/>
      <c r="AA45" s="22"/>
      <c r="AB45" s="22"/>
      <c r="AC45" s="12">
        <f t="shared" si="33"/>
        <v>0</v>
      </c>
      <c r="AD45" s="22"/>
      <c r="AE45" s="22">
        <v>0</v>
      </c>
      <c r="AF45" s="22">
        <v>0</v>
      </c>
      <c r="AG45" s="12">
        <f t="shared" si="34"/>
        <v>0</v>
      </c>
      <c r="AH45" s="12">
        <f t="shared" si="35"/>
        <v>31338900</v>
      </c>
      <c r="AI45" s="23">
        <f t="shared" si="36"/>
        <v>0</v>
      </c>
      <c r="AJ45" s="23">
        <f t="shared" si="30"/>
        <v>3.8091294459688262E-3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5">
      <c r="A46" s="18">
        <v>4</v>
      </c>
      <c r="B46" s="18"/>
      <c r="C46" s="32"/>
      <c r="D46" s="33"/>
      <c r="E46" s="34" t="s">
        <v>809</v>
      </c>
      <c r="F46" s="34" t="s">
        <v>328</v>
      </c>
      <c r="G46" s="34" t="s">
        <v>329</v>
      </c>
      <c r="H46" s="36"/>
      <c r="I46" s="36"/>
      <c r="J46" s="86"/>
      <c r="K46" s="37">
        <v>19350000</v>
      </c>
      <c r="L46" s="19" t="s">
        <v>326</v>
      </c>
      <c r="M46" s="39"/>
      <c r="N46" s="40"/>
      <c r="O46" s="39"/>
      <c r="P46" s="35"/>
      <c r="Q46" s="35"/>
      <c r="R46" s="22"/>
      <c r="S46" s="22"/>
      <c r="T46" s="22"/>
      <c r="U46" s="12">
        <f t="shared" ref="U46:U77" si="37">SUM(R46:T46)</f>
        <v>0</v>
      </c>
      <c r="V46" s="37">
        <v>19350000</v>
      </c>
      <c r="W46" s="22"/>
      <c r="X46" s="22"/>
      <c r="Y46" s="12">
        <f t="shared" ref="Y46:Y77" si="38">SUM(V46:X46)</f>
        <v>19350000</v>
      </c>
      <c r="Z46" s="22"/>
      <c r="AA46" s="22"/>
      <c r="AB46" s="22"/>
      <c r="AC46" s="12">
        <f t="shared" ref="AC46:AC77" si="39">SUM(Z46:AB46)</f>
        <v>0</v>
      </c>
      <c r="AD46" s="22"/>
      <c r="AE46" s="22">
        <v>0</v>
      </c>
      <c r="AF46" s="22">
        <v>0</v>
      </c>
      <c r="AG46" s="12">
        <f t="shared" ref="AG46:AG77" si="40">SUM(AD46:AF46)</f>
        <v>0</v>
      </c>
      <c r="AH46" s="12">
        <f t="shared" ref="AH46:AH77" si="41">SUM(U46,Y46,AC46,AG46)</f>
        <v>19350000</v>
      </c>
      <c r="AI46" s="23">
        <f t="shared" ref="AI46:AI77" si="42">IF(ISERROR(AH46/J46),0,AH46/J46)</f>
        <v>0</v>
      </c>
      <c r="AJ46" s="23">
        <f t="shared" si="30"/>
        <v>2.3519222046560913E-3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5">
      <c r="A47" s="18">
        <v>5</v>
      </c>
      <c r="B47" s="18"/>
      <c r="C47" s="32" t="s">
        <v>813</v>
      </c>
      <c r="D47" s="33">
        <v>45758</v>
      </c>
      <c r="E47" s="34" t="s">
        <v>809</v>
      </c>
      <c r="F47" s="34" t="s">
        <v>328</v>
      </c>
      <c r="G47" s="34" t="s">
        <v>329</v>
      </c>
      <c r="H47" s="36"/>
      <c r="I47" s="36"/>
      <c r="J47" s="86"/>
      <c r="K47" s="37">
        <v>105000000</v>
      </c>
      <c r="L47" s="19" t="s">
        <v>326</v>
      </c>
      <c r="M47" s="39"/>
      <c r="N47" s="40"/>
      <c r="O47" s="39"/>
      <c r="P47" s="35"/>
      <c r="Q47" s="35"/>
      <c r="R47" s="22"/>
      <c r="S47" s="22"/>
      <c r="T47" s="22"/>
      <c r="U47" s="12">
        <f t="shared" si="37"/>
        <v>0</v>
      </c>
      <c r="V47" s="37">
        <v>105000000</v>
      </c>
      <c r="W47" s="22"/>
      <c r="X47" s="22"/>
      <c r="Y47" s="12">
        <f t="shared" si="38"/>
        <v>105000000</v>
      </c>
      <c r="Z47" s="22"/>
      <c r="AA47" s="22"/>
      <c r="AB47" s="22"/>
      <c r="AC47" s="12">
        <f t="shared" si="39"/>
        <v>0</v>
      </c>
      <c r="AD47" s="22"/>
      <c r="AE47" s="22">
        <v>0</v>
      </c>
      <c r="AF47" s="22">
        <v>0</v>
      </c>
      <c r="AG47" s="12">
        <f t="shared" si="40"/>
        <v>0</v>
      </c>
      <c r="AH47" s="12">
        <f t="shared" si="41"/>
        <v>105000000</v>
      </c>
      <c r="AI47" s="23">
        <f t="shared" si="42"/>
        <v>0</v>
      </c>
      <c r="AJ47" s="23">
        <f t="shared" si="30"/>
        <v>1.2762368552397395E-2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5">
      <c r="A48" s="18">
        <v>6</v>
      </c>
      <c r="B48" s="18"/>
      <c r="C48" s="32" t="s">
        <v>485</v>
      </c>
      <c r="D48" s="33">
        <v>45772</v>
      </c>
      <c r="E48" s="34" t="s">
        <v>334</v>
      </c>
      <c r="F48" s="34" t="s">
        <v>328</v>
      </c>
      <c r="G48" s="34" t="s">
        <v>329</v>
      </c>
      <c r="H48" s="36"/>
      <c r="I48" s="36"/>
      <c r="J48" s="86"/>
      <c r="K48" s="37">
        <v>38500000</v>
      </c>
      <c r="L48" s="19" t="s">
        <v>326</v>
      </c>
      <c r="M48" s="39"/>
      <c r="N48" s="40"/>
      <c r="O48" s="39"/>
      <c r="P48" s="35"/>
      <c r="Q48" s="35"/>
      <c r="R48" s="22"/>
      <c r="S48" s="22"/>
      <c r="T48" s="22"/>
      <c r="U48" s="12">
        <f t="shared" si="37"/>
        <v>0</v>
      </c>
      <c r="V48" s="22"/>
      <c r="W48" s="37">
        <v>38500000</v>
      </c>
      <c r="X48" s="22"/>
      <c r="Y48" s="12">
        <f t="shared" si="38"/>
        <v>38500000</v>
      </c>
      <c r="Z48" s="22"/>
      <c r="AA48" s="22"/>
      <c r="AB48" s="22"/>
      <c r="AC48" s="12">
        <f t="shared" si="39"/>
        <v>0</v>
      </c>
      <c r="AD48" s="22"/>
      <c r="AE48" s="22">
        <v>0</v>
      </c>
      <c r="AF48" s="22">
        <v>0</v>
      </c>
      <c r="AG48" s="12">
        <f t="shared" si="40"/>
        <v>0</v>
      </c>
      <c r="AH48" s="12">
        <f t="shared" si="41"/>
        <v>38500000</v>
      </c>
      <c r="AI48" s="23">
        <f t="shared" si="42"/>
        <v>0</v>
      </c>
      <c r="AJ48" s="23">
        <f t="shared" si="30"/>
        <v>4.6795351358790453E-3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outlineLevel="1" x14ac:dyDescent="0.25">
      <c r="A49" s="18">
        <v>7</v>
      </c>
      <c r="B49" s="18"/>
      <c r="C49" s="32" t="s">
        <v>815</v>
      </c>
      <c r="D49" s="33">
        <v>45789</v>
      </c>
      <c r="E49" s="34" t="s">
        <v>353</v>
      </c>
      <c r="F49" s="34" t="s">
        <v>328</v>
      </c>
      <c r="G49" s="34" t="s">
        <v>329</v>
      </c>
      <c r="H49" s="36"/>
      <c r="I49" s="36"/>
      <c r="J49" s="86"/>
      <c r="K49" s="37">
        <v>35280000</v>
      </c>
      <c r="L49" s="19" t="s">
        <v>326</v>
      </c>
      <c r="M49" s="39"/>
      <c r="N49" s="40"/>
      <c r="O49" s="39"/>
      <c r="P49" s="35"/>
      <c r="Q49" s="35"/>
      <c r="R49" s="22"/>
      <c r="S49" s="22"/>
      <c r="T49" s="22"/>
      <c r="U49" s="12">
        <f t="shared" si="37"/>
        <v>0</v>
      </c>
      <c r="V49" s="22"/>
      <c r="W49" s="37">
        <v>35280000</v>
      </c>
      <c r="X49" s="22"/>
      <c r="Y49" s="12">
        <f t="shared" si="38"/>
        <v>35280000</v>
      </c>
      <c r="Z49" s="22"/>
      <c r="AA49" s="22"/>
      <c r="AB49" s="22"/>
      <c r="AC49" s="12">
        <f t="shared" si="39"/>
        <v>0</v>
      </c>
      <c r="AD49" s="22"/>
      <c r="AE49" s="22">
        <v>0</v>
      </c>
      <c r="AF49" s="22">
        <v>0</v>
      </c>
      <c r="AG49" s="12">
        <f t="shared" si="40"/>
        <v>0</v>
      </c>
      <c r="AH49" s="12">
        <f t="shared" si="41"/>
        <v>35280000</v>
      </c>
      <c r="AI49" s="23">
        <f t="shared" si="42"/>
        <v>0</v>
      </c>
      <c r="AJ49" s="23">
        <f t="shared" si="30"/>
        <v>4.288155833605525E-3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5">
      <c r="A50" s="18">
        <v>8</v>
      </c>
      <c r="B50" s="18"/>
      <c r="C50" s="32" t="s">
        <v>814</v>
      </c>
      <c r="D50" s="33">
        <v>45785</v>
      </c>
      <c r="E50" s="34" t="s">
        <v>809</v>
      </c>
      <c r="F50" s="34" t="s">
        <v>328</v>
      </c>
      <c r="G50" s="34" t="s">
        <v>329</v>
      </c>
      <c r="H50" s="36"/>
      <c r="I50" s="36"/>
      <c r="J50" s="86"/>
      <c r="K50" s="37">
        <v>30450000</v>
      </c>
      <c r="L50" s="19" t="s">
        <v>326</v>
      </c>
      <c r="M50" s="39"/>
      <c r="N50" s="40"/>
      <c r="O50" s="39"/>
      <c r="P50" s="35"/>
      <c r="Q50" s="35"/>
      <c r="R50" s="22"/>
      <c r="S50" s="22"/>
      <c r="T50" s="22"/>
      <c r="U50" s="12">
        <f t="shared" si="37"/>
        <v>0</v>
      </c>
      <c r="V50" s="22"/>
      <c r="W50" s="37">
        <v>30450000</v>
      </c>
      <c r="X50" s="22"/>
      <c r="Y50" s="12">
        <f t="shared" si="38"/>
        <v>30450000</v>
      </c>
      <c r="Z50" s="22"/>
      <c r="AA50" s="22"/>
      <c r="AB50" s="22"/>
      <c r="AC50" s="12">
        <f t="shared" si="39"/>
        <v>0</v>
      </c>
      <c r="AD50" s="22"/>
      <c r="AE50" s="22">
        <v>0</v>
      </c>
      <c r="AF50" s="22">
        <v>0</v>
      </c>
      <c r="AG50" s="12">
        <f t="shared" si="40"/>
        <v>0</v>
      </c>
      <c r="AH50" s="12">
        <f t="shared" si="41"/>
        <v>30450000</v>
      </c>
      <c r="AI50" s="23">
        <f t="shared" si="42"/>
        <v>0</v>
      </c>
      <c r="AJ50" s="23">
        <f t="shared" si="30"/>
        <v>3.7010868801952445E-3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ht="24.95" customHeight="1" outlineLevel="1" x14ac:dyDescent="0.25">
      <c r="A51" s="18">
        <v>9</v>
      </c>
      <c r="B51" s="18"/>
      <c r="C51" s="32" t="s">
        <v>407</v>
      </c>
      <c r="D51" s="33">
        <v>45784</v>
      </c>
      <c r="E51" s="34" t="s">
        <v>810</v>
      </c>
      <c r="F51" s="34" t="s">
        <v>328</v>
      </c>
      <c r="G51" s="34" t="s">
        <v>329</v>
      </c>
      <c r="H51" s="36"/>
      <c r="I51" s="36"/>
      <c r="J51" s="86"/>
      <c r="K51" s="37">
        <v>93900000</v>
      </c>
      <c r="L51" s="19" t="s">
        <v>326</v>
      </c>
      <c r="M51" s="39"/>
      <c r="N51" s="40"/>
      <c r="O51" s="39"/>
      <c r="P51" s="35"/>
      <c r="Q51" s="35"/>
      <c r="R51" s="22"/>
      <c r="S51" s="22"/>
      <c r="T51" s="22"/>
      <c r="U51" s="12">
        <f t="shared" si="37"/>
        <v>0</v>
      </c>
      <c r="V51" s="22"/>
      <c r="W51" s="37">
        <v>93900000</v>
      </c>
      <c r="X51" s="22"/>
      <c r="Y51" s="12">
        <f t="shared" si="38"/>
        <v>93900000</v>
      </c>
      <c r="Z51" s="22"/>
      <c r="AA51" s="22"/>
      <c r="AB51" s="22"/>
      <c r="AC51" s="12">
        <f t="shared" si="39"/>
        <v>0</v>
      </c>
      <c r="AD51" s="22"/>
      <c r="AE51" s="22">
        <v>0</v>
      </c>
      <c r="AF51" s="22">
        <v>0</v>
      </c>
      <c r="AG51" s="12">
        <f t="shared" si="40"/>
        <v>0</v>
      </c>
      <c r="AH51" s="12">
        <f t="shared" si="41"/>
        <v>93900000</v>
      </c>
      <c r="AI51" s="23">
        <f t="shared" si="42"/>
        <v>0</v>
      </c>
      <c r="AJ51" s="23">
        <f t="shared" si="30"/>
        <v>1.1413203876858243E-2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outlineLevel="1" x14ac:dyDescent="0.25">
      <c r="A52" s="18">
        <v>10</v>
      </c>
      <c r="B52" s="18"/>
      <c r="C52" s="32" t="s">
        <v>598</v>
      </c>
      <c r="D52" s="33">
        <v>45791</v>
      </c>
      <c r="E52" s="34" t="s">
        <v>809</v>
      </c>
      <c r="F52" s="34" t="s">
        <v>328</v>
      </c>
      <c r="G52" s="34" t="s">
        <v>329</v>
      </c>
      <c r="H52" s="36"/>
      <c r="I52" s="36"/>
      <c r="J52" s="86"/>
      <c r="K52" s="37">
        <v>35280000</v>
      </c>
      <c r="L52" s="19" t="s">
        <v>326</v>
      </c>
      <c r="M52" s="39"/>
      <c r="N52" s="40"/>
      <c r="O52" s="39"/>
      <c r="P52" s="35"/>
      <c r="Q52" s="35"/>
      <c r="R52" s="22"/>
      <c r="S52" s="22"/>
      <c r="T52" s="22"/>
      <c r="U52" s="12">
        <f t="shared" si="37"/>
        <v>0</v>
      </c>
      <c r="V52" s="22"/>
      <c r="W52" s="37">
        <v>35280000</v>
      </c>
      <c r="X52" s="22"/>
      <c r="Y52" s="12">
        <f t="shared" si="38"/>
        <v>35280000</v>
      </c>
      <c r="Z52" s="22"/>
      <c r="AA52" s="22"/>
      <c r="AB52" s="22"/>
      <c r="AC52" s="12">
        <f t="shared" si="39"/>
        <v>0</v>
      </c>
      <c r="AD52" s="22"/>
      <c r="AE52" s="22">
        <v>0</v>
      </c>
      <c r="AF52" s="22">
        <v>0</v>
      </c>
      <c r="AG52" s="12">
        <f t="shared" si="40"/>
        <v>0</v>
      </c>
      <c r="AH52" s="12">
        <f t="shared" si="41"/>
        <v>35280000</v>
      </c>
      <c r="AI52" s="23">
        <f t="shared" si="42"/>
        <v>0</v>
      </c>
      <c r="AJ52" s="23">
        <f t="shared" si="30"/>
        <v>4.288155833605525E-3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ht="24.95" customHeight="1" outlineLevel="1" x14ac:dyDescent="0.25">
      <c r="A53" s="18">
        <v>11</v>
      </c>
      <c r="B53" s="18"/>
      <c r="C53" s="32" t="s">
        <v>817</v>
      </c>
      <c r="D53" s="33">
        <v>45777</v>
      </c>
      <c r="E53" s="34" t="s">
        <v>818</v>
      </c>
      <c r="F53" s="34" t="s">
        <v>328</v>
      </c>
      <c r="G53" s="34" t="s">
        <v>329</v>
      </c>
      <c r="H53" s="36"/>
      <c r="I53" s="36"/>
      <c r="J53" s="86"/>
      <c r="K53" s="37">
        <v>93900000</v>
      </c>
      <c r="L53" s="19" t="s">
        <v>326</v>
      </c>
      <c r="M53" s="39"/>
      <c r="N53" s="40"/>
      <c r="O53" s="39"/>
      <c r="P53" s="35"/>
      <c r="Q53" s="35"/>
      <c r="R53" s="22"/>
      <c r="S53" s="22"/>
      <c r="T53" s="22"/>
      <c r="U53" s="12">
        <f t="shared" si="37"/>
        <v>0</v>
      </c>
      <c r="V53" s="22"/>
      <c r="W53" s="37">
        <v>93900000</v>
      </c>
      <c r="X53" s="22"/>
      <c r="Y53" s="12">
        <f t="shared" si="38"/>
        <v>93900000</v>
      </c>
      <c r="Z53" s="22"/>
      <c r="AA53" s="22"/>
      <c r="AB53" s="22"/>
      <c r="AC53" s="12">
        <f t="shared" si="39"/>
        <v>0</v>
      </c>
      <c r="AD53" s="22"/>
      <c r="AE53" s="22">
        <v>0</v>
      </c>
      <c r="AF53" s="22">
        <v>0</v>
      </c>
      <c r="AG53" s="12">
        <f t="shared" si="40"/>
        <v>0</v>
      </c>
      <c r="AH53" s="12">
        <f t="shared" si="41"/>
        <v>93900000</v>
      </c>
      <c r="AI53" s="23">
        <f t="shared" si="42"/>
        <v>0</v>
      </c>
      <c r="AJ53" s="23">
        <f t="shared" si="30"/>
        <v>1.1413203876858243E-2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5">
      <c r="A54" s="18">
        <v>12</v>
      </c>
      <c r="B54" s="18"/>
      <c r="C54" s="32" t="s">
        <v>394</v>
      </c>
      <c r="D54" s="33">
        <v>45775</v>
      </c>
      <c r="E54" s="34" t="s">
        <v>819</v>
      </c>
      <c r="F54" s="34" t="s">
        <v>328</v>
      </c>
      <c r="G54" s="34" t="s">
        <v>329</v>
      </c>
      <c r="H54" s="36"/>
      <c r="I54" s="36"/>
      <c r="J54" s="86"/>
      <c r="K54" s="37">
        <v>50400000</v>
      </c>
      <c r="L54" s="19" t="s">
        <v>326</v>
      </c>
      <c r="M54" s="39"/>
      <c r="N54" s="40"/>
      <c r="O54" s="39"/>
      <c r="P54" s="35"/>
      <c r="Q54" s="35"/>
      <c r="R54" s="22"/>
      <c r="S54" s="22"/>
      <c r="T54" s="22"/>
      <c r="U54" s="12">
        <f t="shared" si="37"/>
        <v>0</v>
      </c>
      <c r="V54" s="22"/>
      <c r="W54" s="37">
        <v>50400000</v>
      </c>
      <c r="X54" s="22"/>
      <c r="Y54" s="12">
        <f t="shared" si="38"/>
        <v>50400000</v>
      </c>
      <c r="Z54" s="22"/>
      <c r="AA54" s="22"/>
      <c r="AB54" s="22"/>
      <c r="AC54" s="12">
        <f t="shared" si="39"/>
        <v>0</v>
      </c>
      <c r="AD54" s="22"/>
      <c r="AE54" s="22">
        <v>0</v>
      </c>
      <c r="AF54" s="22">
        <v>0</v>
      </c>
      <c r="AG54" s="12">
        <f t="shared" si="40"/>
        <v>0</v>
      </c>
      <c r="AH54" s="12">
        <f t="shared" si="41"/>
        <v>50400000</v>
      </c>
      <c r="AI54" s="23">
        <f t="shared" si="42"/>
        <v>0</v>
      </c>
      <c r="AJ54" s="23">
        <f t="shared" si="30"/>
        <v>6.1259369051507497E-3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ht="24.95" customHeight="1" outlineLevel="1" x14ac:dyDescent="0.25">
      <c r="A55" s="18">
        <v>13</v>
      </c>
      <c r="B55" s="18"/>
      <c r="C55" s="32" t="s">
        <v>597</v>
      </c>
      <c r="D55" s="33">
        <v>45791</v>
      </c>
      <c r="E55" s="34" t="s">
        <v>811</v>
      </c>
      <c r="F55" s="34" t="s">
        <v>328</v>
      </c>
      <c r="G55" s="34" t="s">
        <v>329</v>
      </c>
      <c r="H55" s="36"/>
      <c r="I55" s="36"/>
      <c r="J55" s="86"/>
      <c r="K55" s="37">
        <v>43500000</v>
      </c>
      <c r="L55" s="19" t="s">
        <v>326</v>
      </c>
      <c r="M55" s="39"/>
      <c r="N55" s="40"/>
      <c r="O55" s="39"/>
      <c r="P55" s="35"/>
      <c r="Q55" s="35"/>
      <c r="R55" s="22"/>
      <c r="S55" s="22"/>
      <c r="T55" s="22"/>
      <c r="U55" s="12">
        <f t="shared" si="37"/>
        <v>0</v>
      </c>
      <c r="V55" s="22"/>
      <c r="W55" s="37">
        <v>43500000</v>
      </c>
      <c r="X55" s="22"/>
      <c r="Y55" s="12">
        <f t="shared" si="38"/>
        <v>43500000</v>
      </c>
      <c r="Z55" s="22"/>
      <c r="AA55" s="22"/>
      <c r="AB55" s="22"/>
      <c r="AC55" s="12">
        <f t="shared" si="39"/>
        <v>0</v>
      </c>
      <c r="AD55" s="22"/>
      <c r="AE55" s="22">
        <v>0</v>
      </c>
      <c r="AF55" s="22">
        <v>0</v>
      </c>
      <c r="AG55" s="12">
        <f t="shared" si="40"/>
        <v>0</v>
      </c>
      <c r="AH55" s="12">
        <f t="shared" si="41"/>
        <v>43500000</v>
      </c>
      <c r="AI55" s="23">
        <f t="shared" si="42"/>
        <v>0</v>
      </c>
      <c r="AJ55" s="23">
        <f t="shared" si="30"/>
        <v>5.2872669717074919E-3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outlineLevel="1" x14ac:dyDescent="0.25">
      <c r="A56" s="18">
        <v>14</v>
      </c>
      <c r="B56" s="18"/>
      <c r="C56" s="32" t="s">
        <v>122</v>
      </c>
      <c r="D56" s="33">
        <v>45784</v>
      </c>
      <c r="E56" s="34" t="s">
        <v>816</v>
      </c>
      <c r="F56" s="34" t="s">
        <v>328</v>
      </c>
      <c r="G56" s="34" t="s">
        <v>329</v>
      </c>
      <c r="H56" s="36"/>
      <c r="I56" s="36"/>
      <c r="J56" s="86"/>
      <c r="K56" s="37">
        <v>50400000</v>
      </c>
      <c r="L56" s="19" t="s">
        <v>326</v>
      </c>
      <c r="M56" s="39"/>
      <c r="N56" s="40"/>
      <c r="O56" s="39"/>
      <c r="P56" s="35"/>
      <c r="Q56" s="35"/>
      <c r="R56" s="22"/>
      <c r="S56" s="22"/>
      <c r="T56" s="22"/>
      <c r="U56" s="12">
        <f t="shared" si="37"/>
        <v>0</v>
      </c>
      <c r="V56" s="22"/>
      <c r="W56" s="37">
        <v>50400000</v>
      </c>
      <c r="X56" s="22"/>
      <c r="Y56" s="12">
        <f t="shared" si="38"/>
        <v>50400000</v>
      </c>
      <c r="Z56" s="22"/>
      <c r="AA56" s="22"/>
      <c r="AB56" s="22"/>
      <c r="AC56" s="12">
        <f t="shared" si="39"/>
        <v>0</v>
      </c>
      <c r="AD56" s="22"/>
      <c r="AE56" s="22">
        <v>0</v>
      </c>
      <c r="AF56" s="22">
        <v>0</v>
      </c>
      <c r="AG56" s="12">
        <f t="shared" si="40"/>
        <v>0</v>
      </c>
      <c r="AH56" s="12">
        <f t="shared" si="41"/>
        <v>50400000</v>
      </c>
      <c r="AI56" s="23">
        <f t="shared" si="42"/>
        <v>0</v>
      </c>
      <c r="AJ56" s="23">
        <f t="shared" si="30"/>
        <v>6.1259369051507497E-3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ht="24.95" customHeight="1" outlineLevel="1" x14ac:dyDescent="0.25">
      <c r="A57" s="18">
        <v>15</v>
      </c>
      <c r="B57" s="18"/>
      <c r="C57" s="32" t="s">
        <v>483</v>
      </c>
      <c r="D57" s="33">
        <v>45772</v>
      </c>
      <c r="E57" s="34" t="s">
        <v>820</v>
      </c>
      <c r="F57" s="34" t="s">
        <v>328</v>
      </c>
      <c r="G57" s="34" t="s">
        <v>329</v>
      </c>
      <c r="H57" s="36"/>
      <c r="I57" s="36"/>
      <c r="J57" s="86"/>
      <c r="K57" s="37">
        <v>50400000</v>
      </c>
      <c r="L57" s="19" t="s">
        <v>326</v>
      </c>
      <c r="M57" s="39"/>
      <c r="N57" s="40"/>
      <c r="O57" s="39"/>
      <c r="P57" s="35"/>
      <c r="Q57" s="35"/>
      <c r="R57" s="22"/>
      <c r="S57" s="22"/>
      <c r="T57" s="22"/>
      <c r="U57" s="12">
        <f t="shared" si="37"/>
        <v>0</v>
      </c>
      <c r="V57" s="22"/>
      <c r="W57" s="37">
        <v>50400000</v>
      </c>
      <c r="X57" s="22"/>
      <c r="Y57" s="12">
        <f t="shared" si="38"/>
        <v>50400000</v>
      </c>
      <c r="Z57" s="22"/>
      <c r="AA57" s="22"/>
      <c r="AB57" s="22"/>
      <c r="AC57" s="12">
        <f t="shared" si="39"/>
        <v>0</v>
      </c>
      <c r="AD57" s="22"/>
      <c r="AE57" s="22">
        <v>0</v>
      </c>
      <c r="AF57" s="22">
        <v>0</v>
      </c>
      <c r="AG57" s="12">
        <f t="shared" si="40"/>
        <v>0</v>
      </c>
      <c r="AH57" s="12">
        <f t="shared" si="41"/>
        <v>50400000</v>
      </c>
      <c r="AI57" s="23">
        <f t="shared" si="42"/>
        <v>0</v>
      </c>
      <c r="AJ57" s="23">
        <f t="shared" si="30"/>
        <v>6.1259369051507497E-3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5">
      <c r="A58" s="18">
        <v>16</v>
      </c>
      <c r="B58" s="18"/>
      <c r="C58" s="32" t="s">
        <v>119</v>
      </c>
      <c r="D58" s="33">
        <v>45772</v>
      </c>
      <c r="E58" s="34" t="s">
        <v>821</v>
      </c>
      <c r="F58" s="34" t="s">
        <v>328</v>
      </c>
      <c r="G58" s="34" t="s">
        <v>329</v>
      </c>
      <c r="H58" s="36"/>
      <c r="I58" s="36"/>
      <c r="J58" s="86"/>
      <c r="K58" s="37">
        <v>93900000</v>
      </c>
      <c r="L58" s="19" t="s">
        <v>326</v>
      </c>
      <c r="M58" s="39"/>
      <c r="N58" s="40"/>
      <c r="O58" s="39"/>
      <c r="P58" s="35"/>
      <c r="Q58" s="35"/>
      <c r="R58" s="22"/>
      <c r="S58" s="22"/>
      <c r="T58" s="22"/>
      <c r="U58" s="12">
        <f t="shared" si="37"/>
        <v>0</v>
      </c>
      <c r="V58" s="22"/>
      <c r="W58" s="22"/>
      <c r="X58" s="37">
        <v>93900000</v>
      </c>
      <c r="Y58" s="12">
        <f t="shared" si="38"/>
        <v>93900000</v>
      </c>
      <c r="Z58" s="22"/>
      <c r="AA58" s="22"/>
      <c r="AB58" s="22"/>
      <c r="AC58" s="12">
        <f t="shared" si="39"/>
        <v>0</v>
      </c>
      <c r="AD58" s="22"/>
      <c r="AE58" s="22">
        <v>0</v>
      </c>
      <c r="AF58" s="22">
        <v>0</v>
      </c>
      <c r="AG58" s="12">
        <f t="shared" si="40"/>
        <v>0</v>
      </c>
      <c r="AH58" s="12">
        <f t="shared" si="41"/>
        <v>93900000</v>
      </c>
      <c r="AI58" s="23">
        <f t="shared" si="42"/>
        <v>0</v>
      </c>
      <c r="AJ58" s="23">
        <f t="shared" si="30"/>
        <v>1.1413203876858243E-2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ht="24.95" customHeight="1" outlineLevel="1" x14ac:dyDescent="0.25">
      <c r="A59" s="18">
        <v>17</v>
      </c>
      <c r="B59" s="18"/>
      <c r="C59" s="32" t="s">
        <v>822</v>
      </c>
      <c r="D59" s="33">
        <v>45789</v>
      </c>
      <c r="E59" s="34" t="s">
        <v>342</v>
      </c>
      <c r="F59" s="34" t="s">
        <v>328</v>
      </c>
      <c r="G59" s="34" t="s">
        <v>329</v>
      </c>
      <c r="H59" s="36"/>
      <c r="I59" s="36"/>
      <c r="J59" s="86"/>
      <c r="K59" s="37">
        <v>35280000</v>
      </c>
      <c r="L59" s="19" t="s">
        <v>326</v>
      </c>
      <c r="M59" s="39"/>
      <c r="N59" s="40"/>
      <c r="O59" s="39"/>
      <c r="P59" s="35"/>
      <c r="Q59" s="35"/>
      <c r="R59" s="22"/>
      <c r="S59" s="22"/>
      <c r="T59" s="22"/>
      <c r="U59" s="12">
        <f t="shared" si="37"/>
        <v>0</v>
      </c>
      <c r="V59" s="22"/>
      <c r="W59" s="22"/>
      <c r="X59" s="37">
        <v>35280000</v>
      </c>
      <c r="Y59" s="12">
        <f t="shared" si="38"/>
        <v>35280000</v>
      </c>
      <c r="Z59" s="22"/>
      <c r="AA59" s="22"/>
      <c r="AB59" s="22"/>
      <c r="AC59" s="12">
        <f t="shared" si="39"/>
        <v>0</v>
      </c>
      <c r="AD59" s="22"/>
      <c r="AE59" s="22">
        <v>0</v>
      </c>
      <c r="AF59" s="22">
        <v>0</v>
      </c>
      <c r="AG59" s="12">
        <f t="shared" si="40"/>
        <v>0</v>
      </c>
      <c r="AH59" s="12">
        <f t="shared" si="41"/>
        <v>35280000</v>
      </c>
      <c r="AI59" s="23">
        <f t="shared" si="42"/>
        <v>0</v>
      </c>
      <c r="AJ59" s="23">
        <f t="shared" si="30"/>
        <v>4.288155833605525E-3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outlineLevel="1" x14ac:dyDescent="0.25">
      <c r="A60" s="18">
        <v>18</v>
      </c>
      <c r="B60" s="18"/>
      <c r="C60" s="32" t="s">
        <v>826</v>
      </c>
      <c r="D60" s="33">
        <v>45811</v>
      </c>
      <c r="E60" s="34" t="s">
        <v>827</v>
      </c>
      <c r="F60" s="34" t="s">
        <v>328</v>
      </c>
      <c r="G60" s="34" t="s">
        <v>329</v>
      </c>
      <c r="H60" s="36"/>
      <c r="I60" s="36"/>
      <c r="J60" s="86"/>
      <c r="K60" s="37">
        <v>27600000</v>
      </c>
      <c r="L60" s="19" t="s">
        <v>326</v>
      </c>
      <c r="M60" s="39"/>
      <c r="N60" s="40"/>
      <c r="O60" s="39"/>
      <c r="P60" s="35"/>
      <c r="Q60" s="35"/>
      <c r="R60" s="22"/>
      <c r="S60" s="22"/>
      <c r="T60" s="22"/>
      <c r="U60" s="12">
        <f t="shared" si="37"/>
        <v>0</v>
      </c>
      <c r="V60" s="22"/>
      <c r="W60" s="22"/>
      <c r="X60" s="37">
        <v>27600000</v>
      </c>
      <c r="Y60" s="12">
        <f t="shared" si="38"/>
        <v>27600000</v>
      </c>
      <c r="Z60" s="22"/>
      <c r="AA60" s="22"/>
      <c r="AB60" s="22"/>
      <c r="AC60" s="12">
        <f t="shared" si="39"/>
        <v>0</v>
      </c>
      <c r="AD60" s="22"/>
      <c r="AE60" s="22">
        <v>0</v>
      </c>
      <c r="AF60" s="22">
        <v>0</v>
      </c>
      <c r="AG60" s="12">
        <f t="shared" si="40"/>
        <v>0</v>
      </c>
      <c r="AH60" s="12">
        <f t="shared" si="41"/>
        <v>27600000</v>
      </c>
      <c r="AI60" s="23">
        <f t="shared" si="42"/>
        <v>0</v>
      </c>
      <c r="AJ60" s="23">
        <f t="shared" si="30"/>
        <v>3.3546797337730295E-3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ht="24.95" customHeight="1" outlineLevel="1" x14ac:dyDescent="0.25">
      <c r="A61" s="18">
        <v>19</v>
      </c>
      <c r="B61" s="18"/>
      <c r="C61" s="32" t="s">
        <v>829</v>
      </c>
      <c r="D61" s="33">
        <v>45813</v>
      </c>
      <c r="E61" s="34" t="s">
        <v>828</v>
      </c>
      <c r="F61" s="34" t="s">
        <v>328</v>
      </c>
      <c r="G61" s="34" t="s">
        <v>329</v>
      </c>
      <c r="H61" s="36"/>
      <c r="I61" s="36"/>
      <c r="J61" s="86"/>
      <c r="K61" s="37">
        <v>27600000</v>
      </c>
      <c r="L61" s="19" t="s">
        <v>326</v>
      </c>
      <c r="M61" s="39"/>
      <c r="N61" s="40"/>
      <c r="O61" s="39"/>
      <c r="P61" s="35"/>
      <c r="Q61" s="35"/>
      <c r="R61" s="22"/>
      <c r="S61" s="22"/>
      <c r="T61" s="22"/>
      <c r="U61" s="12">
        <f t="shared" si="37"/>
        <v>0</v>
      </c>
      <c r="V61" s="22"/>
      <c r="W61" s="22"/>
      <c r="X61" s="37">
        <v>27600000</v>
      </c>
      <c r="Y61" s="12">
        <f t="shared" si="38"/>
        <v>27600000</v>
      </c>
      <c r="Z61" s="22"/>
      <c r="AA61" s="22"/>
      <c r="AB61" s="22"/>
      <c r="AC61" s="12">
        <f t="shared" si="39"/>
        <v>0</v>
      </c>
      <c r="AD61" s="22"/>
      <c r="AE61" s="22">
        <v>0</v>
      </c>
      <c r="AF61" s="22">
        <v>0</v>
      </c>
      <c r="AG61" s="12">
        <f t="shared" si="40"/>
        <v>0</v>
      </c>
      <c r="AH61" s="12">
        <f t="shared" si="41"/>
        <v>27600000</v>
      </c>
      <c r="AI61" s="23">
        <f t="shared" si="42"/>
        <v>0</v>
      </c>
      <c r="AJ61" s="23">
        <f t="shared" si="30"/>
        <v>3.3546797337730295E-3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5">
      <c r="A62" s="18">
        <v>20</v>
      </c>
      <c r="B62" s="18"/>
      <c r="C62" s="32" t="s">
        <v>823</v>
      </c>
      <c r="D62" s="33">
        <v>45810</v>
      </c>
      <c r="E62" s="34" t="s">
        <v>353</v>
      </c>
      <c r="F62" s="34" t="s">
        <v>328</v>
      </c>
      <c r="G62" s="34" t="s">
        <v>329</v>
      </c>
      <c r="H62" s="36"/>
      <c r="I62" s="36"/>
      <c r="J62" s="86"/>
      <c r="K62" s="37">
        <v>154884100</v>
      </c>
      <c r="L62" s="19" t="s">
        <v>326</v>
      </c>
      <c r="M62" s="39"/>
      <c r="N62" s="40"/>
      <c r="O62" s="39"/>
      <c r="P62" s="35"/>
      <c r="Q62" s="35"/>
      <c r="R62" s="22"/>
      <c r="S62" s="22"/>
      <c r="T62" s="22"/>
      <c r="U62" s="12">
        <f t="shared" si="37"/>
        <v>0</v>
      </c>
      <c r="V62" s="22"/>
      <c r="W62" s="22"/>
      <c r="X62" s="37">
        <v>154884100</v>
      </c>
      <c r="Y62" s="12">
        <f t="shared" si="38"/>
        <v>154884100</v>
      </c>
      <c r="Z62" s="22"/>
      <c r="AA62" s="22"/>
      <c r="AB62" s="22"/>
      <c r="AC62" s="12">
        <f t="shared" si="39"/>
        <v>0</v>
      </c>
      <c r="AD62" s="22"/>
      <c r="AE62" s="22">
        <v>0</v>
      </c>
      <c r="AF62" s="22">
        <v>0</v>
      </c>
      <c r="AG62" s="12">
        <f t="shared" si="40"/>
        <v>0</v>
      </c>
      <c r="AH62" s="12">
        <f t="shared" si="41"/>
        <v>154884100</v>
      </c>
      <c r="AI62" s="23">
        <f t="shared" si="42"/>
        <v>0</v>
      </c>
      <c r="AJ62" s="23">
        <f t="shared" si="30"/>
        <v>1.8825599686727364E-2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ht="24.95" customHeight="1" outlineLevel="1" x14ac:dyDescent="0.25">
      <c r="A63" s="18">
        <v>21</v>
      </c>
      <c r="B63" s="18"/>
      <c r="C63" s="32" t="s">
        <v>824</v>
      </c>
      <c r="D63" s="33">
        <v>45810</v>
      </c>
      <c r="E63" s="34" t="s">
        <v>342</v>
      </c>
      <c r="F63" s="34" t="s">
        <v>328</v>
      </c>
      <c r="G63" s="34" t="s">
        <v>329</v>
      </c>
      <c r="H63" s="36"/>
      <c r="I63" s="36"/>
      <c r="J63" s="86"/>
      <c r="K63" s="37">
        <v>117530000</v>
      </c>
      <c r="L63" s="19" t="s">
        <v>326</v>
      </c>
      <c r="M63" s="39"/>
      <c r="N63" s="40"/>
      <c r="O63" s="39"/>
      <c r="P63" s="35"/>
      <c r="Q63" s="35"/>
      <c r="R63" s="22"/>
      <c r="S63" s="22"/>
      <c r="T63" s="22"/>
      <c r="U63" s="12">
        <f t="shared" si="37"/>
        <v>0</v>
      </c>
      <c r="V63" s="22"/>
      <c r="W63" s="22"/>
      <c r="X63" s="37">
        <v>117530000</v>
      </c>
      <c r="Y63" s="12">
        <f t="shared" si="38"/>
        <v>117530000</v>
      </c>
      <c r="Z63" s="22"/>
      <c r="AA63" s="22"/>
      <c r="AB63" s="22"/>
      <c r="AC63" s="12">
        <f t="shared" si="39"/>
        <v>0</v>
      </c>
      <c r="AD63" s="22"/>
      <c r="AE63" s="22">
        <v>0</v>
      </c>
      <c r="AF63" s="22">
        <v>0</v>
      </c>
      <c r="AG63" s="12">
        <f t="shared" si="40"/>
        <v>0</v>
      </c>
      <c r="AH63" s="12">
        <f t="shared" si="41"/>
        <v>117530000</v>
      </c>
      <c r="AI63" s="23">
        <f t="shared" si="42"/>
        <v>0</v>
      </c>
      <c r="AJ63" s="23">
        <f t="shared" si="30"/>
        <v>1.4285344532983484E-2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outlineLevel="1" x14ac:dyDescent="0.25">
      <c r="A64" s="18">
        <v>22</v>
      </c>
      <c r="B64" s="18"/>
      <c r="C64" s="32" t="s">
        <v>825</v>
      </c>
      <c r="D64" s="33">
        <v>45810</v>
      </c>
      <c r="E64" s="34" t="s">
        <v>811</v>
      </c>
      <c r="F64" s="34" t="s">
        <v>328</v>
      </c>
      <c r="G64" s="34" t="s">
        <v>329</v>
      </c>
      <c r="H64" s="36"/>
      <c r="I64" s="36"/>
      <c r="J64" s="86"/>
      <c r="K64" s="37">
        <v>167900000</v>
      </c>
      <c r="L64" s="19" t="s">
        <v>326</v>
      </c>
      <c r="M64" s="39"/>
      <c r="N64" s="40"/>
      <c r="O64" s="39"/>
      <c r="P64" s="35"/>
      <c r="Q64" s="35"/>
      <c r="R64" s="22"/>
      <c r="S64" s="22"/>
      <c r="T64" s="22"/>
      <c r="U64" s="12">
        <f t="shared" si="37"/>
        <v>0</v>
      </c>
      <c r="V64" s="22"/>
      <c r="W64" s="22"/>
      <c r="X64" s="37">
        <v>167900000</v>
      </c>
      <c r="Y64" s="12">
        <f t="shared" si="38"/>
        <v>167900000</v>
      </c>
      <c r="Z64" s="22"/>
      <c r="AA64" s="22"/>
      <c r="AB64" s="22"/>
      <c r="AC64" s="12">
        <f t="shared" si="39"/>
        <v>0</v>
      </c>
      <c r="AD64" s="22"/>
      <c r="AE64" s="22">
        <v>0</v>
      </c>
      <c r="AF64" s="22">
        <v>0</v>
      </c>
      <c r="AG64" s="12">
        <f t="shared" si="40"/>
        <v>0</v>
      </c>
      <c r="AH64" s="12">
        <f t="shared" si="41"/>
        <v>167900000</v>
      </c>
      <c r="AI64" s="23">
        <f t="shared" si="42"/>
        <v>0</v>
      </c>
      <c r="AJ64" s="23">
        <f t="shared" si="30"/>
        <v>2.0407635047119264E-2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ht="24.95" customHeight="1" outlineLevel="1" x14ac:dyDescent="0.25">
      <c r="A65" s="18">
        <v>23</v>
      </c>
      <c r="B65" s="18"/>
      <c r="C65" s="32"/>
      <c r="D65" s="33"/>
      <c r="E65" s="34" t="s">
        <v>807</v>
      </c>
      <c r="F65" s="34" t="s">
        <v>328</v>
      </c>
      <c r="G65" s="34" t="s">
        <v>329</v>
      </c>
      <c r="H65" s="36"/>
      <c r="I65" s="36"/>
      <c r="J65" s="86"/>
      <c r="K65" s="37">
        <v>40000000</v>
      </c>
      <c r="L65" s="19" t="s">
        <v>326</v>
      </c>
      <c r="M65" s="39"/>
      <c r="N65" s="40"/>
      <c r="O65" s="39"/>
      <c r="P65" s="35"/>
      <c r="Q65" s="35"/>
      <c r="R65" s="22"/>
      <c r="S65" s="22"/>
      <c r="T65" s="22"/>
      <c r="U65" s="12">
        <f t="shared" si="37"/>
        <v>0</v>
      </c>
      <c r="V65" s="22"/>
      <c r="W65" s="22"/>
      <c r="X65" s="37">
        <v>40000000</v>
      </c>
      <c r="Y65" s="12">
        <f t="shared" si="38"/>
        <v>40000000</v>
      </c>
      <c r="Z65" s="22"/>
      <c r="AA65" s="22"/>
      <c r="AB65" s="22"/>
      <c r="AC65" s="12">
        <f t="shared" si="39"/>
        <v>0</v>
      </c>
      <c r="AD65" s="22"/>
      <c r="AE65" s="22">
        <v>0</v>
      </c>
      <c r="AF65" s="22">
        <v>0</v>
      </c>
      <c r="AG65" s="12">
        <f t="shared" si="40"/>
        <v>0</v>
      </c>
      <c r="AH65" s="12">
        <f t="shared" si="41"/>
        <v>40000000</v>
      </c>
      <c r="AI65" s="23">
        <f t="shared" si="42"/>
        <v>0</v>
      </c>
      <c r="AJ65" s="23">
        <f t="shared" si="30"/>
        <v>4.8618546866275791E-3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5">
      <c r="A66" s="18">
        <v>24</v>
      </c>
      <c r="B66" s="18"/>
      <c r="C66" s="32"/>
      <c r="D66" s="33"/>
      <c r="E66" s="34" t="s">
        <v>808</v>
      </c>
      <c r="F66" s="34" t="s">
        <v>328</v>
      </c>
      <c r="G66" s="34" t="s">
        <v>329</v>
      </c>
      <c r="H66" s="36"/>
      <c r="I66" s="36"/>
      <c r="J66" s="86"/>
      <c r="K66" s="37">
        <v>12000000</v>
      </c>
      <c r="L66" s="19" t="s">
        <v>326</v>
      </c>
      <c r="M66" s="39"/>
      <c r="N66" s="40"/>
      <c r="O66" s="39"/>
      <c r="P66" s="35"/>
      <c r="Q66" s="35"/>
      <c r="R66" s="22"/>
      <c r="S66" s="22"/>
      <c r="T66" s="22"/>
      <c r="U66" s="12">
        <f t="shared" si="37"/>
        <v>0</v>
      </c>
      <c r="V66" s="22"/>
      <c r="W66" s="22"/>
      <c r="X66" s="37">
        <v>12000000</v>
      </c>
      <c r="Y66" s="12">
        <f t="shared" si="38"/>
        <v>12000000</v>
      </c>
      <c r="Z66" s="22"/>
      <c r="AA66" s="22"/>
      <c r="AB66" s="22"/>
      <c r="AC66" s="12">
        <f t="shared" si="39"/>
        <v>0</v>
      </c>
      <c r="AD66" s="22"/>
      <c r="AE66" s="22">
        <v>0</v>
      </c>
      <c r="AF66" s="22">
        <v>0</v>
      </c>
      <c r="AG66" s="12">
        <f t="shared" si="40"/>
        <v>0</v>
      </c>
      <c r="AH66" s="12">
        <f t="shared" si="41"/>
        <v>12000000</v>
      </c>
      <c r="AI66" s="23">
        <f t="shared" si="42"/>
        <v>0</v>
      </c>
      <c r="AJ66" s="23">
        <f t="shared" si="30"/>
        <v>1.4585564059882738E-3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5">
      <c r="A67" s="18">
        <v>25</v>
      </c>
      <c r="B67" s="18"/>
      <c r="C67" s="32"/>
      <c r="D67" s="33"/>
      <c r="E67" s="34" t="s">
        <v>808</v>
      </c>
      <c r="F67" s="34" t="s">
        <v>328</v>
      </c>
      <c r="G67" s="34" t="s">
        <v>329</v>
      </c>
      <c r="H67" s="36"/>
      <c r="I67" s="36"/>
      <c r="J67" s="86"/>
      <c r="K67" s="37">
        <v>12000000</v>
      </c>
      <c r="L67" s="19" t="s">
        <v>326</v>
      </c>
      <c r="M67" s="39"/>
      <c r="N67" s="40"/>
      <c r="O67" s="39"/>
      <c r="P67" s="35"/>
      <c r="Q67" s="35"/>
      <c r="R67" s="22"/>
      <c r="S67" s="22"/>
      <c r="T67" s="22"/>
      <c r="U67" s="12">
        <f t="shared" si="37"/>
        <v>0</v>
      </c>
      <c r="V67" s="22"/>
      <c r="W67" s="22"/>
      <c r="X67" s="37">
        <v>12000000</v>
      </c>
      <c r="Y67" s="12">
        <f t="shared" si="38"/>
        <v>12000000</v>
      </c>
      <c r="Z67" s="22"/>
      <c r="AA67" s="22"/>
      <c r="AB67" s="22"/>
      <c r="AC67" s="12">
        <f t="shared" si="39"/>
        <v>0</v>
      </c>
      <c r="AD67" s="22"/>
      <c r="AE67" s="22">
        <v>0</v>
      </c>
      <c r="AF67" s="22">
        <v>0</v>
      </c>
      <c r="AG67" s="12">
        <f t="shared" si="40"/>
        <v>0</v>
      </c>
      <c r="AH67" s="12">
        <f t="shared" si="41"/>
        <v>12000000</v>
      </c>
      <c r="AI67" s="23">
        <f t="shared" si="42"/>
        <v>0</v>
      </c>
      <c r="AJ67" s="23">
        <f t="shared" si="30"/>
        <v>1.4585564059882738E-3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outlineLevel="1" x14ac:dyDescent="0.25">
      <c r="A68" s="18">
        <v>26</v>
      </c>
      <c r="B68" s="18"/>
      <c r="C68" s="32"/>
      <c r="D68" s="33"/>
      <c r="E68" s="34" t="s">
        <v>812</v>
      </c>
      <c r="F68" s="34" t="s">
        <v>328</v>
      </c>
      <c r="G68" s="34" t="s">
        <v>329</v>
      </c>
      <c r="H68" s="36"/>
      <c r="I68" s="36"/>
      <c r="J68" s="86"/>
      <c r="K68" s="37">
        <v>12000000</v>
      </c>
      <c r="L68" s="19" t="s">
        <v>326</v>
      </c>
      <c r="M68" s="39"/>
      <c r="N68" s="40"/>
      <c r="O68" s="39"/>
      <c r="P68" s="35"/>
      <c r="Q68" s="35"/>
      <c r="R68" s="22"/>
      <c r="S68" s="22"/>
      <c r="T68" s="22"/>
      <c r="U68" s="12">
        <f t="shared" si="37"/>
        <v>0</v>
      </c>
      <c r="V68" s="22"/>
      <c r="W68" s="22"/>
      <c r="X68" s="37">
        <v>12000000</v>
      </c>
      <c r="Y68" s="12">
        <f t="shared" si="38"/>
        <v>12000000</v>
      </c>
      <c r="Z68" s="22"/>
      <c r="AA68" s="22"/>
      <c r="AB68" s="22"/>
      <c r="AC68" s="12">
        <f t="shared" si="39"/>
        <v>0</v>
      </c>
      <c r="AD68" s="22"/>
      <c r="AE68" s="22">
        <v>0</v>
      </c>
      <c r="AF68" s="22">
        <v>0</v>
      </c>
      <c r="AG68" s="12">
        <f t="shared" si="40"/>
        <v>0</v>
      </c>
      <c r="AH68" s="12">
        <f t="shared" si="41"/>
        <v>12000000</v>
      </c>
      <c r="AI68" s="23">
        <f t="shared" si="42"/>
        <v>0</v>
      </c>
      <c r="AJ68" s="23">
        <f t="shared" si="30"/>
        <v>1.4585564059882738E-3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outlineLevel="1" x14ac:dyDescent="0.25">
      <c r="A69" s="18">
        <v>27</v>
      </c>
      <c r="B69" s="18"/>
      <c r="C69" s="32"/>
      <c r="D69" s="33"/>
      <c r="E69" s="34"/>
      <c r="F69" s="34" t="s">
        <v>328</v>
      </c>
      <c r="G69" s="34" t="s">
        <v>329</v>
      </c>
      <c r="H69" s="36"/>
      <c r="I69" s="36"/>
      <c r="J69" s="86"/>
      <c r="K69" s="37">
        <v>50400000</v>
      </c>
      <c r="L69" s="19" t="s">
        <v>326</v>
      </c>
      <c r="M69" s="39"/>
      <c r="N69" s="40"/>
      <c r="O69" s="39"/>
      <c r="P69" s="35"/>
      <c r="Q69" s="35"/>
      <c r="R69" s="22"/>
      <c r="S69" s="22"/>
      <c r="T69" s="22"/>
      <c r="U69" s="12">
        <f t="shared" si="37"/>
        <v>0</v>
      </c>
      <c r="V69" s="22"/>
      <c r="W69" s="22"/>
      <c r="X69" s="37"/>
      <c r="Y69" s="12">
        <f t="shared" si="38"/>
        <v>0</v>
      </c>
      <c r="Z69" s="22"/>
      <c r="AA69" s="22"/>
      <c r="AB69" s="22"/>
      <c r="AC69" s="12">
        <f t="shared" si="39"/>
        <v>0</v>
      </c>
      <c r="AD69" s="22"/>
      <c r="AE69" s="22">
        <v>0</v>
      </c>
      <c r="AF69" s="22">
        <v>0</v>
      </c>
      <c r="AG69" s="12">
        <f t="shared" si="40"/>
        <v>0</v>
      </c>
      <c r="AH69" s="12">
        <f t="shared" si="41"/>
        <v>0</v>
      </c>
      <c r="AI69" s="23">
        <f t="shared" si="42"/>
        <v>0</v>
      </c>
      <c r="AJ69" s="23">
        <f t="shared" si="30"/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5">
      <c r="A70" s="18">
        <v>28</v>
      </c>
      <c r="B70" s="18"/>
      <c r="C70" s="32"/>
      <c r="D70" s="33"/>
      <c r="E70" s="34"/>
      <c r="F70" s="34" t="s">
        <v>328</v>
      </c>
      <c r="G70" s="34" t="s">
        <v>329</v>
      </c>
      <c r="H70" s="36"/>
      <c r="I70" s="36"/>
      <c r="J70" s="86"/>
      <c r="K70" s="37">
        <v>45000000</v>
      </c>
      <c r="L70" s="19" t="s">
        <v>326</v>
      </c>
      <c r="M70" s="39"/>
      <c r="N70" s="40"/>
      <c r="O70" s="39"/>
      <c r="P70" s="35"/>
      <c r="Q70" s="35"/>
      <c r="R70" s="22"/>
      <c r="S70" s="22"/>
      <c r="T70" s="22"/>
      <c r="U70" s="12">
        <f t="shared" si="37"/>
        <v>0</v>
      </c>
      <c r="V70" s="22"/>
      <c r="W70" s="22"/>
      <c r="X70" s="37"/>
      <c r="Y70" s="12">
        <f t="shared" si="38"/>
        <v>0</v>
      </c>
      <c r="Z70" s="22"/>
      <c r="AA70" s="22"/>
      <c r="AB70" s="22"/>
      <c r="AC70" s="12">
        <f t="shared" si="39"/>
        <v>0</v>
      </c>
      <c r="AD70" s="22"/>
      <c r="AE70" s="22">
        <v>0</v>
      </c>
      <c r="AF70" s="22">
        <v>0</v>
      </c>
      <c r="AG70" s="12">
        <f t="shared" si="40"/>
        <v>0</v>
      </c>
      <c r="AH70" s="12">
        <f t="shared" si="41"/>
        <v>0</v>
      </c>
      <c r="AI70" s="23">
        <f t="shared" si="42"/>
        <v>0</v>
      </c>
      <c r="AJ70" s="23">
        <f t="shared" si="30"/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5">
      <c r="A71" s="18">
        <v>29</v>
      </c>
      <c r="B71" s="18"/>
      <c r="C71" s="32"/>
      <c r="D71" s="33"/>
      <c r="E71" s="34"/>
      <c r="F71" s="34" t="s">
        <v>328</v>
      </c>
      <c r="G71" s="34" t="s">
        <v>329</v>
      </c>
      <c r="H71" s="36"/>
      <c r="I71" s="36"/>
      <c r="J71" s="86"/>
      <c r="K71" s="37">
        <v>16500000</v>
      </c>
      <c r="L71" s="19" t="s">
        <v>326</v>
      </c>
      <c r="M71" s="39"/>
      <c r="N71" s="40"/>
      <c r="O71" s="39"/>
      <c r="P71" s="35"/>
      <c r="Q71" s="35"/>
      <c r="R71" s="22"/>
      <c r="S71" s="22"/>
      <c r="T71" s="22"/>
      <c r="U71" s="12">
        <f t="shared" si="37"/>
        <v>0</v>
      </c>
      <c r="V71" s="22"/>
      <c r="W71" s="22"/>
      <c r="X71" s="37"/>
      <c r="Y71" s="12">
        <f t="shared" si="38"/>
        <v>0</v>
      </c>
      <c r="Z71" s="22"/>
      <c r="AA71" s="22"/>
      <c r="AB71" s="22"/>
      <c r="AC71" s="12">
        <f t="shared" si="39"/>
        <v>0</v>
      </c>
      <c r="AD71" s="22"/>
      <c r="AE71" s="22">
        <v>0</v>
      </c>
      <c r="AF71" s="22">
        <v>0</v>
      </c>
      <c r="AG71" s="12">
        <f t="shared" si="40"/>
        <v>0</v>
      </c>
      <c r="AH71" s="12">
        <f t="shared" si="41"/>
        <v>0</v>
      </c>
      <c r="AI71" s="23">
        <f t="shared" si="42"/>
        <v>0</v>
      </c>
      <c r="AJ71" s="23">
        <f t="shared" si="30"/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outlineLevel="1" x14ac:dyDescent="0.25">
      <c r="A72" s="18">
        <v>30</v>
      </c>
      <c r="B72" s="18"/>
      <c r="C72" s="32"/>
      <c r="D72" s="33"/>
      <c r="E72" s="34"/>
      <c r="F72" s="34" t="s">
        <v>328</v>
      </c>
      <c r="G72" s="34" t="s">
        <v>329</v>
      </c>
      <c r="H72" s="36"/>
      <c r="I72" s="36"/>
      <c r="J72" s="86"/>
      <c r="K72" s="37">
        <v>66378900</v>
      </c>
      <c r="L72" s="19" t="s">
        <v>326</v>
      </c>
      <c r="M72" s="39"/>
      <c r="N72" s="40"/>
      <c r="O72" s="39"/>
      <c r="P72" s="35"/>
      <c r="Q72" s="35"/>
      <c r="R72" s="22"/>
      <c r="S72" s="22"/>
      <c r="T72" s="22"/>
      <c r="U72" s="12">
        <f t="shared" si="37"/>
        <v>0</v>
      </c>
      <c r="V72" s="22"/>
      <c r="W72" s="22"/>
      <c r="X72" s="37"/>
      <c r="Y72" s="12">
        <f t="shared" si="38"/>
        <v>0</v>
      </c>
      <c r="Z72" s="22"/>
      <c r="AA72" s="22"/>
      <c r="AB72" s="22"/>
      <c r="AC72" s="12">
        <f t="shared" si="39"/>
        <v>0</v>
      </c>
      <c r="AD72" s="22"/>
      <c r="AE72" s="22">
        <v>0</v>
      </c>
      <c r="AF72" s="22">
        <v>0</v>
      </c>
      <c r="AG72" s="12">
        <f t="shared" si="40"/>
        <v>0</v>
      </c>
      <c r="AH72" s="12">
        <f t="shared" si="41"/>
        <v>0</v>
      </c>
      <c r="AI72" s="23">
        <f t="shared" si="42"/>
        <v>0</v>
      </c>
      <c r="AJ72" s="23">
        <f t="shared" si="30"/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customHeight="1" outlineLevel="1" x14ac:dyDescent="0.25">
      <c r="A73" s="18">
        <v>31</v>
      </c>
      <c r="B73" s="18"/>
      <c r="C73" s="32"/>
      <c r="D73" s="33"/>
      <c r="E73" s="34"/>
      <c r="F73" s="34" t="s">
        <v>328</v>
      </c>
      <c r="G73" s="34" t="s">
        <v>329</v>
      </c>
      <c r="H73" s="36"/>
      <c r="I73" s="36"/>
      <c r="J73" s="86"/>
      <c r="K73" s="37">
        <v>50370000</v>
      </c>
      <c r="L73" s="19" t="s">
        <v>326</v>
      </c>
      <c r="M73" s="39"/>
      <c r="N73" s="40"/>
      <c r="O73" s="39"/>
      <c r="P73" s="35"/>
      <c r="Q73" s="35"/>
      <c r="R73" s="22"/>
      <c r="S73" s="22"/>
      <c r="T73" s="22"/>
      <c r="U73" s="12">
        <f t="shared" si="37"/>
        <v>0</v>
      </c>
      <c r="V73" s="22"/>
      <c r="W73" s="22"/>
      <c r="X73" s="37"/>
      <c r="Y73" s="12">
        <f t="shared" si="38"/>
        <v>0</v>
      </c>
      <c r="Z73" s="22"/>
      <c r="AA73" s="22"/>
      <c r="AB73" s="22"/>
      <c r="AC73" s="12">
        <f t="shared" si="39"/>
        <v>0</v>
      </c>
      <c r="AD73" s="22"/>
      <c r="AE73" s="22">
        <v>0</v>
      </c>
      <c r="AF73" s="22">
        <v>0</v>
      </c>
      <c r="AG73" s="12">
        <f t="shared" si="40"/>
        <v>0</v>
      </c>
      <c r="AH73" s="12">
        <f t="shared" si="41"/>
        <v>0</v>
      </c>
      <c r="AI73" s="23">
        <f t="shared" si="42"/>
        <v>0</v>
      </c>
      <c r="AJ73" s="23">
        <f t="shared" si="30"/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32</v>
      </c>
      <c r="B74" s="18"/>
      <c r="C74" s="32"/>
      <c r="D74" s="33"/>
      <c r="E74" s="34"/>
      <c r="F74" s="34" t="s">
        <v>328</v>
      </c>
      <c r="G74" s="34" t="s">
        <v>329</v>
      </c>
      <c r="H74" s="36"/>
      <c r="I74" s="36"/>
      <c r="J74" s="86"/>
      <c r="K74" s="37">
        <v>50400000</v>
      </c>
      <c r="L74" s="19" t="s">
        <v>326</v>
      </c>
      <c r="M74" s="39"/>
      <c r="N74" s="40"/>
      <c r="O74" s="39"/>
      <c r="P74" s="35"/>
      <c r="Q74" s="35"/>
      <c r="R74" s="22"/>
      <c r="S74" s="22"/>
      <c r="T74" s="22"/>
      <c r="U74" s="12">
        <f t="shared" si="37"/>
        <v>0</v>
      </c>
      <c r="V74" s="22"/>
      <c r="W74" s="22"/>
      <c r="X74" s="37"/>
      <c r="Y74" s="12">
        <f t="shared" si="38"/>
        <v>0</v>
      </c>
      <c r="Z74" s="22"/>
      <c r="AA74" s="22"/>
      <c r="AB74" s="22"/>
      <c r="AC74" s="12">
        <f t="shared" si="39"/>
        <v>0</v>
      </c>
      <c r="AD74" s="22"/>
      <c r="AE74" s="22">
        <v>0</v>
      </c>
      <c r="AF74" s="22">
        <v>0</v>
      </c>
      <c r="AG74" s="12">
        <f t="shared" si="40"/>
        <v>0</v>
      </c>
      <c r="AH74" s="12">
        <f t="shared" si="41"/>
        <v>0</v>
      </c>
      <c r="AI74" s="23">
        <f t="shared" si="42"/>
        <v>0</v>
      </c>
      <c r="AJ74" s="23">
        <f t="shared" si="30"/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hidden="1" customHeight="1" outlineLevel="1" x14ac:dyDescent="0.25">
      <c r="A75" s="18">
        <v>33</v>
      </c>
      <c r="B75" s="18"/>
      <c r="C75" s="32"/>
      <c r="D75" s="33"/>
      <c r="E75" s="34"/>
      <c r="F75" s="34" t="s">
        <v>328</v>
      </c>
      <c r="G75" s="34" t="s">
        <v>329</v>
      </c>
      <c r="H75" s="36"/>
      <c r="I75" s="36"/>
      <c r="J75" s="86"/>
      <c r="K75" s="37"/>
      <c r="L75" s="38"/>
      <c r="M75" s="39"/>
      <c r="N75" s="40"/>
      <c r="O75" s="39"/>
      <c r="P75" s="35"/>
      <c r="Q75" s="35"/>
      <c r="R75" s="22"/>
      <c r="S75" s="22"/>
      <c r="T75" s="22"/>
      <c r="U75" s="12">
        <f t="shared" si="37"/>
        <v>0</v>
      </c>
      <c r="V75" s="22"/>
      <c r="W75" s="22"/>
      <c r="X75" s="22"/>
      <c r="Y75" s="12">
        <f t="shared" si="38"/>
        <v>0</v>
      </c>
      <c r="Z75" s="22"/>
      <c r="AA75" s="22"/>
      <c r="AB75" s="22"/>
      <c r="AC75" s="12">
        <f t="shared" si="39"/>
        <v>0</v>
      </c>
      <c r="AD75" s="22"/>
      <c r="AE75" s="22">
        <v>0</v>
      </c>
      <c r="AF75" s="22">
        <v>0</v>
      </c>
      <c r="AG75" s="12">
        <f t="shared" si="40"/>
        <v>0</v>
      </c>
      <c r="AH75" s="12">
        <f t="shared" si="41"/>
        <v>0</v>
      </c>
      <c r="AI75" s="23">
        <f t="shared" si="42"/>
        <v>0</v>
      </c>
      <c r="AJ75" s="23">
        <f t="shared" si="30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hidden="1" customHeight="1" outlineLevel="1" x14ac:dyDescent="0.25">
      <c r="A76" s="18">
        <v>34</v>
      </c>
      <c r="B76" s="18"/>
      <c r="C76" s="32"/>
      <c r="D76" s="33"/>
      <c r="E76" s="34"/>
      <c r="F76" s="34" t="s">
        <v>328</v>
      </c>
      <c r="G76" s="34" t="s">
        <v>329</v>
      </c>
      <c r="H76" s="36"/>
      <c r="I76" s="36"/>
      <c r="J76" s="86"/>
      <c r="K76" s="37"/>
      <c r="L76" s="38"/>
      <c r="M76" s="39"/>
      <c r="N76" s="40"/>
      <c r="O76" s="39"/>
      <c r="P76" s="35"/>
      <c r="Q76" s="35"/>
      <c r="R76" s="22"/>
      <c r="S76" s="22"/>
      <c r="T76" s="22"/>
      <c r="U76" s="12">
        <f t="shared" si="37"/>
        <v>0</v>
      </c>
      <c r="V76" s="22"/>
      <c r="W76" s="22"/>
      <c r="X76" s="22"/>
      <c r="Y76" s="12">
        <f t="shared" si="38"/>
        <v>0</v>
      </c>
      <c r="Z76" s="22"/>
      <c r="AA76" s="22"/>
      <c r="AB76" s="22"/>
      <c r="AC76" s="12">
        <f t="shared" si="39"/>
        <v>0</v>
      </c>
      <c r="AD76" s="22"/>
      <c r="AE76" s="22">
        <v>0</v>
      </c>
      <c r="AF76" s="22">
        <v>0</v>
      </c>
      <c r="AG76" s="12">
        <f t="shared" si="40"/>
        <v>0</v>
      </c>
      <c r="AH76" s="12">
        <f t="shared" si="41"/>
        <v>0</v>
      </c>
      <c r="AI76" s="23">
        <f t="shared" si="42"/>
        <v>0</v>
      </c>
      <c r="AJ76" s="23">
        <f t="shared" si="30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hidden="1" customHeight="1" outlineLevel="1" x14ac:dyDescent="0.25">
      <c r="A77" s="18">
        <v>35</v>
      </c>
      <c r="B77" s="18"/>
      <c r="C77" s="32"/>
      <c r="D77" s="33"/>
      <c r="E77" s="34"/>
      <c r="F77" s="34" t="s">
        <v>328</v>
      </c>
      <c r="G77" s="34" t="s">
        <v>329</v>
      </c>
      <c r="H77" s="36"/>
      <c r="I77" s="36"/>
      <c r="J77" s="86"/>
      <c r="K77" s="37"/>
      <c r="L77" s="38"/>
      <c r="M77" s="39"/>
      <c r="N77" s="40"/>
      <c r="O77" s="39"/>
      <c r="P77" s="35"/>
      <c r="Q77" s="35"/>
      <c r="R77" s="22"/>
      <c r="S77" s="22"/>
      <c r="T77" s="22"/>
      <c r="U77" s="12">
        <f t="shared" si="37"/>
        <v>0</v>
      </c>
      <c r="V77" s="22"/>
      <c r="W77" s="22"/>
      <c r="X77" s="22"/>
      <c r="Y77" s="12">
        <f t="shared" si="38"/>
        <v>0</v>
      </c>
      <c r="Z77" s="22"/>
      <c r="AA77" s="22"/>
      <c r="AB77" s="22"/>
      <c r="AC77" s="12">
        <f t="shared" si="39"/>
        <v>0</v>
      </c>
      <c r="AD77" s="22"/>
      <c r="AE77" s="22">
        <v>0</v>
      </c>
      <c r="AF77" s="22">
        <v>0</v>
      </c>
      <c r="AG77" s="12">
        <f t="shared" si="40"/>
        <v>0</v>
      </c>
      <c r="AH77" s="12">
        <f t="shared" si="41"/>
        <v>0</v>
      </c>
      <c r="AI77" s="23">
        <f t="shared" si="42"/>
        <v>0</v>
      </c>
      <c r="AJ77" s="23">
        <f t="shared" si="30"/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36</v>
      </c>
      <c r="B78" s="18"/>
      <c r="C78" s="32"/>
      <c r="D78" s="33"/>
      <c r="E78" s="34"/>
      <c r="F78" s="34" t="s">
        <v>328</v>
      </c>
      <c r="G78" s="34" t="s">
        <v>329</v>
      </c>
      <c r="H78" s="36"/>
      <c r="I78" s="36"/>
      <c r="J78" s="86"/>
      <c r="K78" s="37">
        <f>2154181000-SUM(K43:K74)</f>
        <v>410124600</v>
      </c>
      <c r="L78" s="38"/>
      <c r="M78" s="39"/>
      <c r="N78" s="40"/>
      <c r="O78" s="39"/>
      <c r="P78" s="35"/>
      <c r="Q78" s="35"/>
      <c r="R78" s="22"/>
      <c r="S78" s="22"/>
      <c r="T78" s="22"/>
      <c r="U78" s="12">
        <f t="shared" si="31"/>
        <v>0</v>
      </c>
      <c r="V78" s="22"/>
      <c r="W78" s="22"/>
      <c r="X78" s="22"/>
      <c r="Y78" s="12">
        <f t="shared" si="32"/>
        <v>0</v>
      </c>
      <c r="Z78" s="22"/>
      <c r="AA78" s="22"/>
      <c r="AB78" s="22"/>
      <c r="AC78" s="12">
        <f t="shared" si="33"/>
        <v>0</v>
      </c>
      <c r="AD78" s="22"/>
      <c r="AE78" s="22">
        <v>0</v>
      </c>
      <c r="AF78" s="22">
        <v>0</v>
      </c>
      <c r="AG78" s="12">
        <f t="shared" si="34"/>
        <v>0</v>
      </c>
      <c r="AH78" s="12">
        <f t="shared" si="35"/>
        <v>0</v>
      </c>
      <c r="AI78" s="23">
        <f t="shared" si="36"/>
        <v>0</v>
      </c>
      <c r="AJ78" s="23">
        <f t="shared" si="30"/>
        <v>0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37</v>
      </c>
      <c r="B79" s="18"/>
      <c r="C79" s="41"/>
      <c r="D79" s="42"/>
      <c r="E79" s="43"/>
      <c r="F79" s="35"/>
      <c r="G79" s="35"/>
      <c r="H79" s="44"/>
      <c r="I79" s="36"/>
      <c r="J79" s="86"/>
      <c r="K79" s="37"/>
      <c r="L79" s="38"/>
      <c r="M79" s="39"/>
      <c r="N79" s="40"/>
      <c r="O79" s="39"/>
      <c r="P79" s="35"/>
      <c r="Q79" s="35"/>
      <c r="R79" s="22"/>
      <c r="S79" s="22"/>
      <c r="T79" s="22"/>
      <c r="U79" s="12">
        <f>SUM(R79:T79)</f>
        <v>0</v>
      </c>
      <c r="V79" s="22"/>
      <c r="W79" s="22"/>
      <c r="X79" s="22"/>
      <c r="Y79" s="12">
        <f>SUM(V79:X79)</f>
        <v>0</v>
      </c>
      <c r="Z79" s="22"/>
      <c r="AA79" s="22"/>
      <c r="AB79" s="22"/>
      <c r="AC79" s="12">
        <f>SUM(Z79:AB79)</f>
        <v>0</v>
      </c>
      <c r="AD79" s="22"/>
      <c r="AE79" s="22">
        <v>0</v>
      </c>
      <c r="AF79" s="22">
        <v>0</v>
      </c>
      <c r="AG79" s="12">
        <f>SUM(AD79:AF79)</f>
        <v>0</v>
      </c>
      <c r="AH79" s="12">
        <f>SUM(U79,Y79,AC79,AG79)</f>
        <v>0</v>
      </c>
      <c r="AI79" s="23">
        <f>IF(ISERROR(AH79/J79),0,AH79/J79)</f>
        <v>0</v>
      </c>
      <c r="AJ79" s="23">
        <f t="shared" si="30"/>
        <v>0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s="30" customFormat="1" ht="24.95" customHeight="1" x14ac:dyDescent="0.25">
      <c r="A80" s="87" t="s">
        <v>53</v>
      </c>
      <c r="B80" s="87"/>
      <c r="C80" s="87"/>
      <c r="D80" s="87"/>
      <c r="E80" s="87"/>
      <c r="F80" s="87"/>
      <c r="G80" s="87"/>
      <c r="H80" s="87"/>
      <c r="I80" s="87"/>
      <c r="J80" s="25">
        <f>SUM(J43:J79)</f>
        <v>2274091000</v>
      </c>
      <c r="K80" s="25">
        <f>SUM(K43:K79)</f>
        <v>2154181000</v>
      </c>
      <c r="L80" s="26"/>
      <c r="M80" s="25">
        <f>SUM(M43:M79)</f>
        <v>0</v>
      </c>
      <c r="N80" s="25">
        <f>SUM(N43:N79)</f>
        <v>0</v>
      </c>
      <c r="O80" s="25">
        <f>SUM(O43:O79)</f>
        <v>0</v>
      </c>
      <c r="P80" s="27"/>
      <c r="Q80" s="28"/>
      <c r="R80" s="25">
        <f t="shared" ref="R80:AH80" si="43">SUM(R43:R79)</f>
        <v>37120500</v>
      </c>
      <c r="S80" s="25">
        <f t="shared" si="43"/>
        <v>49494000</v>
      </c>
      <c r="T80" s="25">
        <f t="shared" si="43"/>
        <v>31338900</v>
      </c>
      <c r="U80" s="25">
        <f t="shared" si="43"/>
        <v>117953400</v>
      </c>
      <c r="V80" s="25">
        <f t="shared" si="43"/>
        <v>124350000</v>
      </c>
      <c r="W80" s="25">
        <f t="shared" si="43"/>
        <v>522010000</v>
      </c>
      <c r="X80" s="25">
        <f t="shared" si="43"/>
        <v>700694100</v>
      </c>
      <c r="Y80" s="25">
        <f t="shared" si="43"/>
        <v>1347054100</v>
      </c>
      <c r="Z80" s="25">
        <f t="shared" si="43"/>
        <v>0</v>
      </c>
      <c r="AA80" s="25">
        <f t="shared" si="43"/>
        <v>0</v>
      </c>
      <c r="AB80" s="25">
        <f t="shared" si="43"/>
        <v>0</v>
      </c>
      <c r="AC80" s="25">
        <f t="shared" si="43"/>
        <v>0</v>
      </c>
      <c r="AD80" s="25">
        <f t="shared" si="43"/>
        <v>0</v>
      </c>
      <c r="AE80" s="25">
        <f t="shared" si="43"/>
        <v>0</v>
      </c>
      <c r="AF80" s="25">
        <f t="shared" si="43"/>
        <v>0</v>
      </c>
      <c r="AG80" s="25">
        <f t="shared" si="43"/>
        <v>0</v>
      </c>
      <c r="AH80" s="25">
        <f t="shared" si="43"/>
        <v>1465007500</v>
      </c>
      <c r="AI80" s="29">
        <f>IF(ISERROR(AH80/J80),0,AH80/J80)</f>
        <v>0.64421674418481933</v>
      </c>
      <c r="AJ80" s="29">
        <f>IF(ISERROR(AH80/$AH$229),0,AH80/$AH$229)</f>
        <v>0.17806633949548883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x14ac:dyDescent="0.25">
      <c r="A81" s="85" t="s">
        <v>54</v>
      </c>
      <c r="B81" s="85"/>
      <c r="C81" s="85"/>
      <c r="D81" s="85"/>
      <c r="E81" s="85"/>
      <c r="F81" s="8"/>
      <c r="G81" s="9"/>
      <c r="H81" s="10"/>
      <c r="I81" s="10"/>
      <c r="J81" s="11"/>
      <c r="K81" s="12"/>
      <c r="L81" s="13"/>
      <c r="M81" s="14"/>
      <c r="N81" s="14"/>
      <c r="O81" s="14"/>
      <c r="P81" s="9"/>
      <c r="Q81" s="15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6"/>
      <c r="AJ81" s="17"/>
    </row>
    <row r="82" spans="1:106" ht="24.95" customHeight="1" outlineLevel="1" x14ac:dyDescent="0.2">
      <c r="A82" s="18">
        <v>1</v>
      </c>
      <c r="B82" s="18"/>
      <c r="C82" s="32" t="s">
        <v>838</v>
      </c>
      <c r="D82" s="33">
        <v>45786</v>
      </c>
      <c r="E82" s="19" t="s">
        <v>830</v>
      </c>
      <c r="F82" s="34" t="s">
        <v>328</v>
      </c>
      <c r="G82" s="34" t="s">
        <v>329</v>
      </c>
      <c r="H82" s="20"/>
      <c r="I82" s="20"/>
      <c r="J82" s="86">
        <v>951654500</v>
      </c>
      <c r="K82" s="21">
        <v>65730000</v>
      </c>
      <c r="L82" s="19" t="s">
        <v>326</v>
      </c>
      <c r="M82" s="22"/>
      <c r="N82" s="22"/>
      <c r="O82" s="22"/>
      <c r="P82" s="19"/>
      <c r="Q82" s="19"/>
      <c r="R82" s="22"/>
      <c r="S82" s="22"/>
      <c r="T82" s="22"/>
      <c r="U82" s="12">
        <f>SUM(R82:T82)</f>
        <v>0</v>
      </c>
      <c r="V82" s="22"/>
      <c r="W82" s="21">
        <v>65730000</v>
      </c>
      <c r="X82" s="22"/>
      <c r="Y82" s="12">
        <f>SUM(V82:X82)</f>
        <v>65730000</v>
      </c>
      <c r="Z82" s="22"/>
      <c r="AA82" s="22"/>
      <c r="AB82" s="22"/>
      <c r="AC82" s="12">
        <f>SUM(Z82:AB82)</f>
        <v>0</v>
      </c>
      <c r="AD82" s="22"/>
      <c r="AE82" s="22"/>
      <c r="AF82" s="22"/>
      <c r="AG82" s="12">
        <f>SUM(AD82:AF82)</f>
        <v>0</v>
      </c>
      <c r="AH82" s="12">
        <f>SUM(U82,Y82,AC82,AG82)</f>
        <v>65730000</v>
      </c>
      <c r="AI82" s="23">
        <f>IF(ISERROR(AH82/J82),0,AH82/J82)</f>
        <v>6.9069184247014012E-2</v>
      </c>
      <c r="AJ82" s="23">
        <f t="shared" ref="AJ82:AJ93" si="44">IF(ISERROR(AH82/$AH$229),"-",AH82/$AH$229)</f>
        <v>7.9892427138007691E-3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">
      <c r="A83" s="18">
        <v>2</v>
      </c>
      <c r="B83" s="18"/>
      <c r="C83" s="32" t="s">
        <v>839</v>
      </c>
      <c r="D83" s="33">
        <v>45786</v>
      </c>
      <c r="E83" s="19" t="s">
        <v>831</v>
      </c>
      <c r="F83" s="34" t="s">
        <v>328</v>
      </c>
      <c r="G83" s="34" t="s">
        <v>329</v>
      </c>
      <c r="H83" s="20"/>
      <c r="I83" s="20"/>
      <c r="J83" s="86"/>
      <c r="K83" s="21">
        <v>35280000</v>
      </c>
      <c r="L83" s="19" t="s">
        <v>326</v>
      </c>
      <c r="M83" s="22"/>
      <c r="N83" s="22"/>
      <c r="O83" s="22"/>
      <c r="P83" s="19"/>
      <c r="Q83" s="19"/>
      <c r="R83" s="22"/>
      <c r="S83" s="22"/>
      <c r="T83" s="22"/>
      <c r="U83" s="12">
        <f t="shared" ref="U83:U92" si="45">SUM(R83:T83)</f>
        <v>0</v>
      </c>
      <c r="V83" s="22"/>
      <c r="W83" s="21">
        <v>35280000</v>
      </c>
      <c r="X83" s="22"/>
      <c r="Y83" s="12">
        <f t="shared" ref="Y83:Y92" si="46">SUM(V83:X83)</f>
        <v>35280000</v>
      </c>
      <c r="Z83" s="22"/>
      <c r="AA83" s="22"/>
      <c r="AB83" s="22"/>
      <c r="AC83" s="12">
        <f t="shared" ref="AC83:AC92" si="47">SUM(Z83:AB83)</f>
        <v>0</v>
      </c>
      <c r="AD83" s="22"/>
      <c r="AE83" s="22"/>
      <c r="AF83" s="22"/>
      <c r="AG83" s="12">
        <f t="shared" ref="AG83:AG92" si="48">SUM(AD83:AF83)</f>
        <v>0</v>
      </c>
      <c r="AH83" s="12">
        <f t="shared" ref="AH83:AH92" si="49">SUM(U83,Y83,AC83,AG83)</f>
        <v>35280000</v>
      </c>
      <c r="AI83" s="23">
        <f t="shared" ref="AI83:AI92" si="50">IF(ISERROR(AH83/J83),0,AH83/J83)</f>
        <v>0</v>
      </c>
      <c r="AJ83" s="23">
        <f t="shared" si="44"/>
        <v>4.288155833605525E-3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">
      <c r="A84" s="18">
        <v>3</v>
      </c>
      <c r="B84" s="18"/>
      <c r="C84" s="32" t="s">
        <v>840</v>
      </c>
      <c r="D84" s="33">
        <v>45784</v>
      </c>
      <c r="E84" s="19" t="s">
        <v>832</v>
      </c>
      <c r="F84" s="34" t="s">
        <v>328</v>
      </c>
      <c r="G84" s="34" t="s">
        <v>329</v>
      </c>
      <c r="H84" s="20"/>
      <c r="I84" s="20"/>
      <c r="J84" s="86"/>
      <c r="K84" s="21">
        <v>50400000</v>
      </c>
      <c r="L84" s="19" t="s">
        <v>326</v>
      </c>
      <c r="M84" s="22"/>
      <c r="N84" s="22"/>
      <c r="O84" s="22"/>
      <c r="P84" s="19"/>
      <c r="Q84" s="19"/>
      <c r="R84" s="22"/>
      <c r="S84" s="22"/>
      <c r="T84" s="22"/>
      <c r="U84" s="12">
        <f t="shared" si="45"/>
        <v>0</v>
      </c>
      <c r="V84" s="22"/>
      <c r="W84" s="21">
        <v>50400000</v>
      </c>
      <c r="X84" s="22"/>
      <c r="Y84" s="12">
        <f t="shared" si="46"/>
        <v>50400000</v>
      </c>
      <c r="Z84" s="22"/>
      <c r="AA84" s="22"/>
      <c r="AB84" s="22"/>
      <c r="AC84" s="12">
        <f t="shared" si="47"/>
        <v>0</v>
      </c>
      <c r="AD84" s="22"/>
      <c r="AE84" s="22"/>
      <c r="AF84" s="22"/>
      <c r="AG84" s="12">
        <f t="shared" si="48"/>
        <v>0</v>
      </c>
      <c r="AH84" s="12">
        <f t="shared" si="49"/>
        <v>50400000</v>
      </c>
      <c r="AI84" s="23">
        <f t="shared" si="50"/>
        <v>0</v>
      </c>
      <c r="AJ84" s="23">
        <f t="shared" si="44"/>
        <v>6.1259369051507497E-3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">
      <c r="A85" s="18">
        <v>4</v>
      </c>
      <c r="B85" s="18"/>
      <c r="C85" s="32" t="s">
        <v>435</v>
      </c>
      <c r="D85" s="33">
        <v>45791</v>
      </c>
      <c r="E85" s="19" t="s">
        <v>830</v>
      </c>
      <c r="F85" s="34" t="s">
        <v>328</v>
      </c>
      <c r="G85" s="34" t="s">
        <v>329</v>
      </c>
      <c r="H85" s="20"/>
      <c r="I85" s="20"/>
      <c r="J85" s="86"/>
      <c r="K85" s="21">
        <v>25760000</v>
      </c>
      <c r="L85" s="19" t="s">
        <v>326</v>
      </c>
      <c r="M85" s="22"/>
      <c r="N85" s="22"/>
      <c r="O85" s="22"/>
      <c r="P85" s="19"/>
      <c r="Q85" s="19"/>
      <c r="R85" s="22"/>
      <c r="S85" s="22"/>
      <c r="T85" s="22"/>
      <c r="U85" s="12">
        <f t="shared" si="45"/>
        <v>0</v>
      </c>
      <c r="V85" s="22"/>
      <c r="W85" s="21">
        <v>25760000</v>
      </c>
      <c r="X85" s="22"/>
      <c r="Y85" s="12">
        <f t="shared" si="46"/>
        <v>25760000</v>
      </c>
      <c r="Z85" s="22"/>
      <c r="AA85" s="22"/>
      <c r="AB85" s="22"/>
      <c r="AC85" s="12">
        <f t="shared" si="47"/>
        <v>0</v>
      </c>
      <c r="AD85" s="22"/>
      <c r="AE85" s="22"/>
      <c r="AF85" s="22"/>
      <c r="AG85" s="12">
        <f t="shared" si="48"/>
        <v>0</v>
      </c>
      <c r="AH85" s="12">
        <f t="shared" si="49"/>
        <v>25760000</v>
      </c>
      <c r="AI85" s="23">
        <f t="shared" si="50"/>
        <v>0</v>
      </c>
      <c r="AJ85" s="23">
        <f t="shared" si="44"/>
        <v>3.1310344181881607E-3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">
      <c r="A86" s="18">
        <v>5</v>
      </c>
      <c r="B86" s="18"/>
      <c r="C86" s="32" t="s">
        <v>559</v>
      </c>
      <c r="D86" s="33">
        <v>45800</v>
      </c>
      <c r="E86" s="19" t="s">
        <v>334</v>
      </c>
      <c r="F86" s="34" t="s">
        <v>328</v>
      </c>
      <c r="G86" s="34" t="s">
        <v>329</v>
      </c>
      <c r="H86" s="20"/>
      <c r="I86" s="20"/>
      <c r="J86" s="86"/>
      <c r="K86" s="21">
        <v>29696400</v>
      </c>
      <c r="L86" s="19" t="s">
        <v>326</v>
      </c>
      <c r="M86" s="22"/>
      <c r="N86" s="22"/>
      <c r="O86" s="22"/>
      <c r="P86" s="19"/>
      <c r="Q86" s="19"/>
      <c r="R86" s="22"/>
      <c r="S86" s="22"/>
      <c r="T86" s="22"/>
      <c r="U86" s="12">
        <f t="shared" si="45"/>
        <v>0</v>
      </c>
      <c r="V86" s="22"/>
      <c r="W86" s="21">
        <v>29696400</v>
      </c>
      <c r="X86" s="22"/>
      <c r="Y86" s="12">
        <f t="shared" si="46"/>
        <v>29696400</v>
      </c>
      <c r="Z86" s="22"/>
      <c r="AA86" s="22"/>
      <c r="AB86" s="22"/>
      <c r="AC86" s="12">
        <f t="shared" si="47"/>
        <v>0</v>
      </c>
      <c r="AD86" s="22"/>
      <c r="AE86" s="22"/>
      <c r="AF86" s="22"/>
      <c r="AG86" s="12">
        <f t="shared" si="48"/>
        <v>0</v>
      </c>
      <c r="AH86" s="12">
        <f t="shared" si="49"/>
        <v>29696400</v>
      </c>
      <c r="AI86" s="23">
        <f t="shared" si="50"/>
        <v>0</v>
      </c>
      <c r="AJ86" s="23">
        <f t="shared" si="44"/>
        <v>3.6094895378991809E-3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">
      <c r="A87" s="18">
        <v>6</v>
      </c>
      <c r="B87" s="18"/>
      <c r="C87" s="32" t="s">
        <v>841</v>
      </c>
      <c r="D87" s="33">
        <v>45784</v>
      </c>
      <c r="E87" s="19" t="s">
        <v>833</v>
      </c>
      <c r="F87" s="34" t="s">
        <v>328</v>
      </c>
      <c r="G87" s="34" t="s">
        <v>329</v>
      </c>
      <c r="H87" s="20"/>
      <c r="I87" s="20"/>
      <c r="J87" s="86"/>
      <c r="K87" s="21">
        <v>117530000</v>
      </c>
      <c r="L87" s="19" t="s">
        <v>326</v>
      </c>
      <c r="M87" s="22"/>
      <c r="N87" s="22"/>
      <c r="O87" s="22"/>
      <c r="P87" s="19"/>
      <c r="Q87" s="19"/>
      <c r="R87" s="22"/>
      <c r="S87" s="22"/>
      <c r="T87" s="22"/>
      <c r="U87" s="12">
        <f t="shared" si="45"/>
        <v>0</v>
      </c>
      <c r="V87" s="22"/>
      <c r="W87" s="21">
        <v>117530000</v>
      </c>
      <c r="X87" s="22"/>
      <c r="Y87" s="12">
        <f t="shared" si="46"/>
        <v>117530000</v>
      </c>
      <c r="Z87" s="22"/>
      <c r="AA87" s="22"/>
      <c r="AB87" s="22"/>
      <c r="AC87" s="12">
        <f t="shared" si="47"/>
        <v>0</v>
      </c>
      <c r="AD87" s="22"/>
      <c r="AE87" s="22"/>
      <c r="AF87" s="22"/>
      <c r="AG87" s="12">
        <f t="shared" si="48"/>
        <v>0</v>
      </c>
      <c r="AH87" s="12">
        <f t="shared" si="49"/>
        <v>117530000</v>
      </c>
      <c r="AI87" s="23">
        <f t="shared" si="50"/>
        <v>0</v>
      </c>
      <c r="AJ87" s="23">
        <f t="shared" si="44"/>
        <v>1.4285344532983484E-2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">
      <c r="A88" s="18">
        <v>7</v>
      </c>
      <c r="B88" s="18"/>
      <c r="C88" s="32" t="s">
        <v>836</v>
      </c>
      <c r="D88" s="33">
        <v>45792</v>
      </c>
      <c r="E88" s="19" t="s">
        <v>834</v>
      </c>
      <c r="F88" s="34" t="s">
        <v>328</v>
      </c>
      <c r="G88" s="34" t="s">
        <v>329</v>
      </c>
      <c r="H88" s="20"/>
      <c r="I88" s="20"/>
      <c r="J88" s="86"/>
      <c r="K88" s="21">
        <v>50400000</v>
      </c>
      <c r="L88" s="19" t="s">
        <v>326</v>
      </c>
      <c r="M88" s="22"/>
      <c r="N88" s="22"/>
      <c r="O88" s="22"/>
      <c r="P88" s="19"/>
      <c r="Q88" s="19"/>
      <c r="R88" s="22"/>
      <c r="S88" s="22"/>
      <c r="T88" s="22"/>
      <c r="U88" s="12">
        <f t="shared" si="45"/>
        <v>0</v>
      </c>
      <c r="V88" s="22"/>
      <c r="W88" s="22"/>
      <c r="X88" s="21">
        <v>50400000</v>
      </c>
      <c r="Y88" s="12">
        <f t="shared" si="46"/>
        <v>50400000</v>
      </c>
      <c r="Z88" s="22"/>
      <c r="AA88" s="22"/>
      <c r="AB88" s="22"/>
      <c r="AC88" s="12">
        <f t="shared" si="47"/>
        <v>0</v>
      </c>
      <c r="AD88" s="22"/>
      <c r="AE88" s="22"/>
      <c r="AF88" s="22"/>
      <c r="AG88" s="12">
        <f t="shared" si="48"/>
        <v>0</v>
      </c>
      <c r="AH88" s="12">
        <f t="shared" si="49"/>
        <v>50400000</v>
      </c>
      <c r="AI88" s="23">
        <f t="shared" si="50"/>
        <v>0</v>
      </c>
      <c r="AJ88" s="23">
        <f t="shared" si="44"/>
        <v>6.1259369051507497E-3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customHeight="1" outlineLevel="1" x14ac:dyDescent="0.2">
      <c r="A89" s="18">
        <v>8</v>
      </c>
      <c r="B89" s="18"/>
      <c r="C89" s="32" t="s">
        <v>499</v>
      </c>
      <c r="D89" s="33">
        <v>45800</v>
      </c>
      <c r="E89" s="19" t="s">
        <v>831</v>
      </c>
      <c r="F89" s="34" t="s">
        <v>328</v>
      </c>
      <c r="G89" s="34" t="s">
        <v>329</v>
      </c>
      <c r="H89" s="20"/>
      <c r="I89" s="20"/>
      <c r="J89" s="86"/>
      <c r="K89" s="21">
        <v>77442050</v>
      </c>
      <c r="L89" s="19" t="s">
        <v>326</v>
      </c>
      <c r="M89" s="22"/>
      <c r="N89" s="22"/>
      <c r="O89" s="22"/>
      <c r="P89" s="19"/>
      <c r="Q89" s="19"/>
      <c r="R89" s="22"/>
      <c r="S89" s="22"/>
      <c r="T89" s="22"/>
      <c r="U89" s="12">
        <f t="shared" si="45"/>
        <v>0</v>
      </c>
      <c r="V89" s="22"/>
      <c r="W89" s="22"/>
      <c r="X89" s="21">
        <v>77442050</v>
      </c>
      <c r="Y89" s="12">
        <f t="shared" si="46"/>
        <v>77442050</v>
      </c>
      <c r="Z89" s="22"/>
      <c r="AA89" s="22"/>
      <c r="AB89" s="22"/>
      <c r="AC89" s="12">
        <f t="shared" si="47"/>
        <v>0</v>
      </c>
      <c r="AD89" s="22"/>
      <c r="AE89" s="22"/>
      <c r="AF89" s="22"/>
      <c r="AG89" s="12">
        <f t="shared" si="48"/>
        <v>0</v>
      </c>
      <c r="AH89" s="12">
        <f t="shared" si="49"/>
        <v>77442050</v>
      </c>
      <c r="AI89" s="23">
        <f t="shared" si="50"/>
        <v>0</v>
      </c>
      <c r="AJ89" s="23">
        <f t="shared" si="44"/>
        <v>9.4127998433636822E-3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">
      <c r="A90" s="18">
        <v>9</v>
      </c>
      <c r="B90" s="18"/>
      <c r="C90" s="32" t="s">
        <v>837</v>
      </c>
      <c r="D90" s="33">
        <v>45812</v>
      </c>
      <c r="E90" s="19" t="s">
        <v>835</v>
      </c>
      <c r="F90" s="34" t="s">
        <v>328</v>
      </c>
      <c r="G90" s="34" t="s">
        <v>329</v>
      </c>
      <c r="H90" s="20"/>
      <c r="I90" s="20"/>
      <c r="J90" s="86"/>
      <c r="K90" s="21">
        <v>22500000</v>
      </c>
      <c r="L90" s="19" t="s">
        <v>326</v>
      </c>
      <c r="M90" s="22"/>
      <c r="N90" s="22"/>
      <c r="O90" s="22"/>
      <c r="P90" s="19"/>
      <c r="Q90" s="19"/>
      <c r="R90" s="22"/>
      <c r="S90" s="22"/>
      <c r="T90" s="22"/>
      <c r="U90" s="12">
        <f t="shared" si="45"/>
        <v>0</v>
      </c>
      <c r="V90" s="22"/>
      <c r="W90" s="22"/>
      <c r="X90" s="21">
        <v>22500000</v>
      </c>
      <c r="Y90" s="12">
        <f t="shared" si="46"/>
        <v>22500000</v>
      </c>
      <c r="Z90" s="22"/>
      <c r="AA90" s="22"/>
      <c r="AB90" s="22"/>
      <c r="AC90" s="12">
        <f t="shared" si="47"/>
        <v>0</v>
      </c>
      <c r="AD90" s="22"/>
      <c r="AE90" s="22"/>
      <c r="AF90" s="22"/>
      <c r="AG90" s="12">
        <f t="shared" si="48"/>
        <v>0</v>
      </c>
      <c r="AH90" s="12">
        <f t="shared" si="49"/>
        <v>22500000</v>
      </c>
      <c r="AI90" s="23">
        <f t="shared" si="50"/>
        <v>0</v>
      </c>
      <c r="AJ90" s="23">
        <f t="shared" si="44"/>
        <v>2.7347932612280133E-3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">
      <c r="A91" s="18">
        <v>10</v>
      </c>
      <c r="B91" s="18"/>
      <c r="C91" s="19"/>
      <c r="D91" s="20"/>
      <c r="E91" s="19"/>
      <c r="F91" s="34" t="s">
        <v>328</v>
      </c>
      <c r="G91" s="34" t="s">
        <v>329</v>
      </c>
      <c r="H91" s="20"/>
      <c r="I91" s="20"/>
      <c r="J91" s="86"/>
      <c r="K91" s="21">
        <f>951654500-SUM(K82:K90)</f>
        <v>476916050</v>
      </c>
      <c r="L91" s="19" t="s">
        <v>326</v>
      </c>
      <c r="M91" s="22"/>
      <c r="N91" s="22"/>
      <c r="O91" s="22"/>
      <c r="P91" s="19"/>
      <c r="Q91" s="19"/>
      <c r="R91" s="22"/>
      <c r="S91" s="22"/>
      <c r="T91" s="22"/>
      <c r="U91" s="12">
        <f t="shared" si="45"/>
        <v>0</v>
      </c>
      <c r="V91" s="22"/>
      <c r="W91" s="22"/>
      <c r="X91" s="22"/>
      <c r="Y91" s="12">
        <f t="shared" si="46"/>
        <v>0</v>
      </c>
      <c r="Z91" s="22"/>
      <c r="AA91" s="22"/>
      <c r="AB91" s="22"/>
      <c r="AC91" s="12">
        <f t="shared" si="47"/>
        <v>0</v>
      </c>
      <c r="AD91" s="22"/>
      <c r="AE91" s="22"/>
      <c r="AF91" s="22"/>
      <c r="AG91" s="12">
        <f t="shared" si="48"/>
        <v>0</v>
      </c>
      <c r="AH91" s="12">
        <f t="shared" si="49"/>
        <v>0</v>
      </c>
      <c r="AI91" s="23">
        <f t="shared" si="50"/>
        <v>0</v>
      </c>
      <c r="AJ91" s="23">
        <f t="shared" si="44"/>
        <v>0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">
      <c r="A92" s="18">
        <v>11</v>
      </c>
      <c r="B92" s="18"/>
      <c r="C92" s="19"/>
      <c r="D92" s="20"/>
      <c r="E92" s="19"/>
      <c r="F92" s="19"/>
      <c r="G92" s="19"/>
      <c r="H92" s="20"/>
      <c r="I92" s="20"/>
      <c r="J92" s="86"/>
      <c r="K92" s="21"/>
      <c r="L92" s="19" t="s">
        <v>326</v>
      </c>
      <c r="M92" s="22"/>
      <c r="N92" s="22"/>
      <c r="O92" s="22"/>
      <c r="P92" s="19"/>
      <c r="Q92" s="19"/>
      <c r="R92" s="22"/>
      <c r="S92" s="22"/>
      <c r="T92" s="22"/>
      <c r="U92" s="12">
        <f t="shared" si="45"/>
        <v>0</v>
      </c>
      <c r="V92" s="22"/>
      <c r="W92" s="22"/>
      <c r="X92" s="22"/>
      <c r="Y92" s="12">
        <f t="shared" si="46"/>
        <v>0</v>
      </c>
      <c r="Z92" s="22"/>
      <c r="AA92" s="22"/>
      <c r="AB92" s="22"/>
      <c r="AC92" s="12">
        <f t="shared" si="47"/>
        <v>0</v>
      </c>
      <c r="AD92" s="22"/>
      <c r="AE92" s="22"/>
      <c r="AF92" s="22"/>
      <c r="AG92" s="12">
        <f t="shared" si="48"/>
        <v>0</v>
      </c>
      <c r="AH92" s="12">
        <f t="shared" si="49"/>
        <v>0</v>
      </c>
      <c r="AI92" s="23">
        <f t="shared" si="50"/>
        <v>0</v>
      </c>
      <c r="AJ92" s="23">
        <f t="shared" si="44"/>
        <v>0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">
      <c r="A93" s="18">
        <v>12</v>
      </c>
      <c r="B93" s="18"/>
      <c r="C93" s="19"/>
      <c r="D93" s="20"/>
      <c r="E93" s="19"/>
      <c r="F93" s="19"/>
      <c r="G93" s="19"/>
      <c r="H93" s="20"/>
      <c r="I93" s="20"/>
      <c r="J93" s="86"/>
      <c r="K93" s="21"/>
      <c r="L93" s="19"/>
      <c r="M93" s="22"/>
      <c r="N93" s="22"/>
      <c r="O93" s="22"/>
      <c r="P93" s="19"/>
      <c r="Q93" s="19"/>
      <c r="R93" s="22"/>
      <c r="S93" s="22"/>
      <c r="T93" s="22"/>
      <c r="U93" s="12">
        <f>SUM(R93:T93)</f>
        <v>0</v>
      </c>
      <c r="V93" s="22"/>
      <c r="W93" s="22"/>
      <c r="X93" s="22"/>
      <c r="Y93" s="12">
        <f>SUM(V93:X93)</f>
        <v>0</v>
      </c>
      <c r="Z93" s="22"/>
      <c r="AA93" s="22"/>
      <c r="AB93" s="22"/>
      <c r="AC93" s="12">
        <f>SUM(Z93:AB93)</f>
        <v>0</v>
      </c>
      <c r="AD93" s="22"/>
      <c r="AE93" s="22"/>
      <c r="AF93" s="22"/>
      <c r="AG93" s="12">
        <f>SUM(AD93:AF93)</f>
        <v>0</v>
      </c>
      <c r="AH93" s="12">
        <f>SUM(U93,Y93,AC93,AG93)</f>
        <v>0</v>
      </c>
      <c r="AI93" s="23">
        <f>IF(ISERROR(AH93/J93),0,AH93/J93)</f>
        <v>0</v>
      </c>
      <c r="AJ93" s="23">
        <f t="shared" si="44"/>
        <v>0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s="30" customFormat="1" ht="24.95" customHeight="1" x14ac:dyDescent="0.25">
      <c r="A94" s="87" t="s">
        <v>55</v>
      </c>
      <c r="B94" s="87"/>
      <c r="C94" s="87"/>
      <c r="D94" s="87"/>
      <c r="E94" s="87"/>
      <c r="F94" s="87"/>
      <c r="G94" s="87"/>
      <c r="H94" s="87"/>
      <c r="I94" s="87"/>
      <c r="J94" s="25">
        <f>SUM(J82:J93)</f>
        <v>951654500</v>
      </c>
      <c r="K94" s="25">
        <f>SUM(K82:K93)</f>
        <v>951654500</v>
      </c>
      <c r="L94" s="26"/>
      <c r="M94" s="25">
        <f>SUM(M82:M93)</f>
        <v>0</v>
      </c>
      <c r="N94" s="25">
        <f>SUM(N82:N93)</f>
        <v>0</v>
      </c>
      <c r="O94" s="25">
        <f>SUM(O82:O93)</f>
        <v>0</v>
      </c>
      <c r="P94" s="27"/>
      <c r="Q94" s="28"/>
      <c r="R94" s="25">
        <f t="shared" ref="R94:AH94" si="51">SUM(R82:R93)</f>
        <v>0</v>
      </c>
      <c r="S94" s="25">
        <f t="shared" si="51"/>
        <v>0</v>
      </c>
      <c r="T94" s="25">
        <f t="shared" si="51"/>
        <v>0</v>
      </c>
      <c r="U94" s="25">
        <f t="shared" si="51"/>
        <v>0</v>
      </c>
      <c r="V94" s="25">
        <f t="shared" si="51"/>
        <v>0</v>
      </c>
      <c r="W94" s="25">
        <f>SUM(W82:W93)</f>
        <v>324396400</v>
      </c>
      <c r="X94" s="25">
        <f t="shared" si="51"/>
        <v>150342050</v>
      </c>
      <c r="Y94" s="25">
        <f t="shared" si="51"/>
        <v>474738450</v>
      </c>
      <c r="Z94" s="25">
        <f t="shared" si="51"/>
        <v>0</v>
      </c>
      <c r="AA94" s="25">
        <f t="shared" si="51"/>
        <v>0</v>
      </c>
      <c r="AB94" s="25">
        <f t="shared" si="51"/>
        <v>0</v>
      </c>
      <c r="AC94" s="25">
        <f t="shared" si="51"/>
        <v>0</v>
      </c>
      <c r="AD94" s="25">
        <f t="shared" si="51"/>
        <v>0</v>
      </c>
      <c r="AE94" s="25">
        <f t="shared" si="51"/>
        <v>0</v>
      </c>
      <c r="AF94" s="25">
        <f t="shared" si="51"/>
        <v>0</v>
      </c>
      <c r="AG94" s="25">
        <f t="shared" si="51"/>
        <v>0</v>
      </c>
      <c r="AH94" s="25">
        <f t="shared" si="51"/>
        <v>474738450</v>
      </c>
      <c r="AI94" s="29">
        <f>IF(ISERROR(AH94/J94),0,AH94/J94)</f>
        <v>0.49885588729943481</v>
      </c>
      <c r="AJ94" s="29">
        <f>IF(ISERROR(AH94/$AH$229),0,AH94/$AH$229)</f>
        <v>5.7702733951370315E-2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x14ac:dyDescent="0.25">
      <c r="A95" s="85" t="s">
        <v>56</v>
      </c>
      <c r="B95" s="85"/>
      <c r="C95" s="85"/>
      <c r="D95" s="85"/>
      <c r="E95" s="85"/>
      <c r="F95" s="8"/>
      <c r="G95" s="9"/>
      <c r="H95" s="10"/>
      <c r="I95" s="10"/>
      <c r="J95" s="11"/>
      <c r="K95" s="12"/>
      <c r="L95" s="13"/>
      <c r="M95" s="14"/>
      <c r="N95" s="14"/>
      <c r="O95" s="14"/>
      <c r="P95" s="9"/>
      <c r="Q95" s="15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6"/>
      <c r="AJ95" s="17"/>
    </row>
    <row r="96" spans="1:106" ht="24.95" customHeight="1" outlineLevel="1" x14ac:dyDescent="0.2">
      <c r="A96" s="18">
        <v>1</v>
      </c>
      <c r="B96" s="18"/>
      <c r="C96" s="34" t="s">
        <v>347</v>
      </c>
      <c r="D96" s="73">
        <v>45733</v>
      </c>
      <c r="E96" s="43" t="s">
        <v>346</v>
      </c>
      <c r="F96" s="34" t="s">
        <v>328</v>
      </c>
      <c r="G96" s="34" t="s">
        <v>329</v>
      </c>
      <c r="H96" s="20"/>
      <c r="I96" s="20"/>
      <c r="J96" s="86">
        <v>1428010250</v>
      </c>
      <c r="K96" s="21">
        <v>33000000</v>
      </c>
      <c r="L96" s="19" t="s">
        <v>326</v>
      </c>
      <c r="M96" s="22"/>
      <c r="N96" s="22"/>
      <c r="O96" s="22"/>
      <c r="P96" s="19"/>
      <c r="Q96" s="19"/>
      <c r="R96" s="22"/>
      <c r="S96" s="22"/>
      <c r="T96" s="22">
        <v>33000000</v>
      </c>
      <c r="U96" s="12">
        <f>SUM(R96:T96)</f>
        <v>33000000</v>
      </c>
      <c r="V96" s="22"/>
      <c r="W96" s="22"/>
      <c r="X96" s="22"/>
      <c r="Y96" s="12">
        <f>SUM(V96:X96)</f>
        <v>0</v>
      </c>
      <c r="Z96" s="22"/>
      <c r="AA96" s="22"/>
      <c r="AB96" s="22"/>
      <c r="AC96" s="12">
        <f>SUM(Z96:AB96)</f>
        <v>0</v>
      </c>
      <c r="AD96" s="22"/>
      <c r="AE96" s="22"/>
      <c r="AF96" s="22"/>
      <c r="AG96" s="12">
        <f>SUM(AD96:AF96)</f>
        <v>0</v>
      </c>
      <c r="AH96" s="12">
        <f>SUM(U96,Y96,AC96,AG96)</f>
        <v>33000000</v>
      </c>
      <c r="AI96" s="23">
        <f>IF(ISERROR(AH96/J96),0,AH96/J96)</f>
        <v>2.3109077823496013E-2</v>
      </c>
      <c r="AJ96" s="23">
        <f t="shared" ref="AJ96:AJ109" si="52">IF(ISERROR(AH96/$AH$229),"-",AH96/$AH$229)</f>
        <v>4.0110301164677526E-3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">
      <c r="A97" s="18">
        <v>2</v>
      </c>
      <c r="B97" s="18"/>
      <c r="C97" s="34" t="s">
        <v>498</v>
      </c>
      <c r="D97" s="73">
        <v>45706</v>
      </c>
      <c r="E97" s="43" t="s">
        <v>842</v>
      </c>
      <c r="F97" s="34" t="s">
        <v>328</v>
      </c>
      <c r="G97" s="34" t="s">
        <v>329</v>
      </c>
      <c r="H97" s="20"/>
      <c r="I97" s="20"/>
      <c r="J97" s="86"/>
      <c r="K97" s="21">
        <v>7200000</v>
      </c>
      <c r="L97" s="19" t="s">
        <v>326</v>
      </c>
      <c r="M97" s="22"/>
      <c r="N97" s="22"/>
      <c r="O97" s="22"/>
      <c r="P97" s="19"/>
      <c r="Q97" s="19"/>
      <c r="R97" s="22"/>
      <c r="S97" s="22"/>
      <c r="T97" s="22"/>
      <c r="U97" s="12">
        <f t="shared" ref="U97:U107" si="53">SUM(R97:T97)</f>
        <v>0</v>
      </c>
      <c r="V97" s="21">
        <v>7200000</v>
      </c>
      <c r="W97" s="22"/>
      <c r="X97" s="22"/>
      <c r="Y97" s="12">
        <f t="shared" ref="Y97:Y107" si="54">SUM(V97:X97)</f>
        <v>7200000</v>
      </c>
      <c r="Z97" s="22"/>
      <c r="AA97" s="22"/>
      <c r="AB97" s="22"/>
      <c r="AC97" s="12">
        <f t="shared" ref="AC97:AC107" si="55">SUM(Z97:AB97)</f>
        <v>0</v>
      </c>
      <c r="AD97" s="22"/>
      <c r="AE97" s="22"/>
      <c r="AF97" s="22"/>
      <c r="AG97" s="12">
        <f t="shared" ref="AG97:AG107" si="56">SUM(AD97:AF97)</f>
        <v>0</v>
      </c>
      <c r="AH97" s="12">
        <f t="shared" ref="AH97:AH107" si="57">SUM(U97,Y97,AC97,AG97)</f>
        <v>7200000</v>
      </c>
      <c r="AI97" s="23">
        <f t="shared" ref="AI97:AI107" si="58">IF(ISERROR(AH97/J97),0,AH97/J97)</f>
        <v>0</v>
      </c>
      <c r="AJ97" s="23">
        <f t="shared" si="52"/>
        <v>8.751338435929642E-4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ht="24.95" customHeight="1" outlineLevel="1" x14ac:dyDescent="0.2">
      <c r="A98" s="18">
        <v>3</v>
      </c>
      <c r="B98" s="18"/>
      <c r="C98" s="34" t="s">
        <v>846</v>
      </c>
      <c r="D98" s="73">
        <v>45757</v>
      </c>
      <c r="E98" s="43" t="s">
        <v>845</v>
      </c>
      <c r="F98" s="34" t="s">
        <v>328</v>
      </c>
      <c r="G98" s="34" t="s">
        <v>329</v>
      </c>
      <c r="H98" s="20"/>
      <c r="I98" s="20"/>
      <c r="J98" s="86"/>
      <c r="K98" s="21">
        <v>43500000</v>
      </c>
      <c r="L98" s="19" t="s">
        <v>326</v>
      </c>
      <c r="M98" s="22"/>
      <c r="N98" s="22"/>
      <c r="O98" s="22"/>
      <c r="P98" s="19"/>
      <c r="Q98" s="19"/>
      <c r="R98" s="22"/>
      <c r="S98" s="22"/>
      <c r="T98" s="22"/>
      <c r="U98" s="12">
        <f t="shared" si="53"/>
        <v>0</v>
      </c>
      <c r="V98" s="21">
        <v>43500000</v>
      </c>
      <c r="W98" s="22"/>
      <c r="X98" s="22"/>
      <c r="Y98" s="12">
        <f t="shared" si="54"/>
        <v>43500000</v>
      </c>
      <c r="Z98" s="22"/>
      <c r="AA98" s="22"/>
      <c r="AB98" s="22"/>
      <c r="AC98" s="12">
        <f t="shared" si="55"/>
        <v>0</v>
      </c>
      <c r="AD98" s="22"/>
      <c r="AE98" s="22"/>
      <c r="AF98" s="22"/>
      <c r="AG98" s="12">
        <f t="shared" si="56"/>
        <v>0</v>
      </c>
      <c r="AH98" s="12">
        <f t="shared" si="57"/>
        <v>43500000</v>
      </c>
      <c r="AI98" s="23">
        <f t="shared" si="58"/>
        <v>0</v>
      </c>
      <c r="AJ98" s="23">
        <f t="shared" si="52"/>
        <v>5.2872669717074919E-3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outlineLevel="1" x14ac:dyDescent="0.2">
      <c r="A99" s="18">
        <v>4</v>
      </c>
      <c r="B99" s="18"/>
      <c r="C99" s="34" t="s">
        <v>399</v>
      </c>
      <c r="D99" s="73">
        <v>45762</v>
      </c>
      <c r="E99" s="43" t="s">
        <v>843</v>
      </c>
      <c r="F99" s="34" t="s">
        <v>328</v>
      </c>
      <c r="G99" s="34" t="s">
        <v>329</v>
      </c>
      <c r="H99" s="20"/>
      <c r="I99" s="20"/>
      <c r="J99" s="86"/>
      <c r="K99" s="21">
        <v>151200000</v>
      </c>
      <c r="L99" s="19" t="s">
        <v>326</v>
      </c>
      <c r="M99" s="22"/>
      <c r="N99" s="22"/>
      <c r="O99" s="22"/>
      <c r="P99" s="19"/>
      <c r="Q99" s="19"/>
      <c r="R99" s="22"/>
      <c r="S99" s="22"/>
      <c r="T99" s="22"/>
      <c r="U99" s="12">
        <f t="shared" si="53"/>
        <v>0</v>
      </c>
      <c r="V99" s="21">
        <v>151200000</v>
      </c>
      <c r="W99" s="22"/>
      <c r="X99" s="22"/>
      <c r="Y99" s="12">
        <f t="shared" si="54"/>
        <v>151200000</v>
      </c>
      <c r="Z99" s="22"/>
      <c r="AA99" s="22"/>
      <c r="AB99" s="22"/>
      <c r="AC99" s="12">
        <f t="shared" si="55"/>
        <v>0</v>
      </c>
      <c r="AD99" s="22"/>
      <c r="AE99" s="22"/>
      <c r="AF99" s="22"/>
      <c r="AG99" s="12">
        <f t="shared" si="56"/>
        <v>0</v>
      </c>
      <c r="AH99" s="12">
        <f t="shared" si="57"/>
        <v>151200000</v>
      </c>
      <c r="AI99" s="23">
        <f t="shared" si="58"/>
        <v>0</v>
      </c>
      <c r="AJ99" s="23">
        <f t="shared" si="52"/>
        <v>1.8377810715452247E-2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</row>
    <row r="100" spans="1:106" ht="24.95" customHeight="1" outlineLevel="1" x14ac:dyDescent="0.2">
      <c r="A100" s="18">
        <v>5</v>
      </c>
      <c r="B100" s="18"/>
      <c r="C100" s="34" t="s">
        <v>844</v>
      </c>
      <c r="D100" s="73">
        <v>45757</v>
      </c>
      <c r="E100" s="43" t="s">
        <v>842</v>
      </c>
      <c r="F100" s="34" t="s">
        <v>328</v>
      </c>
      <c r="G100" s="34" t="s">
        <v>329</v>
      </c>
      <c r="H100" s="20"/>
      <c r="I100" s="20"/>
      <c r="J100" s="86"/>
      <c r="K100" s="21">
        <v>194700000</v>
      </c>
      <c r="L100" s="19" t="s">
        <v>326</v>
      </c>
      <c r="M100" s="22"/>
      <c r="N100" s="22"/>
      <c r="O100" s="22"/>
      <c r="P100" s="19"/>
      <c r="Q100" s="19"/>
      <c r="R100" s="22"/>
      <c r="S100" s="22"/>
      <c r="T100" s="22"/>
      <c r="U100" s="12">
        <f t="shared" si="53"/>
        <v>0</v>
      </c>
      <c r="V100" s="21">
        <v>194700000</v>
      </c>
      <c r="W100" s="22"/>
      <c r="X100" s="22"/>
      <c r="Y100" s="12">
        <f t="shared" si="54"/>
        <v>194700000</v>
      </c>
      <c r="Z100" s="22"/>
      <c r="AA100" s="22"/>
      <c r="AB100" s="22"/>
      <c r="AC100" s="12">
        <f t="shared" si="55"/>
        <v>0</v>
      </c>
      <c r="AD100" s="22"/>
      <c r="AE100" s="22"/>
      <c r="AF100" s="22"/>
      <c r="AG100" s="12">
        <f t="shared" si="56"/>
        <v>0</v>
      </c>
      <c r="AH100" s="12">
        <f t="shared" si="57"/>
        <v>194700000</v>
      </c>
      <c r="AI100" s="23">
        <f t="shared" si="58"/>
        <v>0</v>
      </c>
      <c r="AJ100" s="23">
        <f t="shared" si="52"/>
        <v>2.3665077687159742E-2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">
      <c r="A101" s="18">
        <v>6</v>
      </c>
      <c r="B101" s="18"/>
      <c r="C101" s="34" t="s">
        <v>855</v>
      </c>
      <c r="D101" s="73">
        <v>45785</v>
      </c>
      <c r="E101" s="43" t="s">
        <v>854</v>
      </c>
      <c r="F101" s="34" t="s">
        <v>328</v>
      </c>
      <c r="G101" s="34" t="s">
        <v>329</v>
      </c>
      <c r="H101" s="20"/>
      <c r="I101" s="20"/>
      <c r="J101" s="86"/>
      <c r="K101" s="21">
        <v>194700000</v>
      </c>
      <c r="L101" s="19" t="s">
        <v>326</v>
      </c>
      <c r="M101" s="22"/>
      <c r="N101" s="22"/>
      <c r="O101" s="22"/>
      <c r="P101" s="19"/>
      <c r="Q101" s="19"/>
      <c r="R101" s="22"/>
      <c r="S101" s="22"/>
      <c r="T101" s="22"/>
      <c r="U101" s="12">
        <f t="shared" si="53"/>
        <v>0</v>
      </c>
      <c r="V101" s="22"/>
      <c r="W101" s="21">
        <v>194700000</v>
      </c>
      <c r="X101" s="22"/>
      <c r="Y101" s="12">
        <f t="shared" si="54"/>
        <v>194700000</v>
      </c>
      <c r="Z101" s="22"/>
      <c r="AA101" s="22"/>
      <c r="AB101" s="22"/>
      <c r="AC101" s="12">
        <f t="shared" si="55"/>
        <v>0</v>
      </c>
      <c r="AD101" s="22"/>
      <c r="AE101" s="22"/>
      <c r="AF101" s="22"/>
      <c r="AG101" s="12">
        <f t="shared" si="56"/>
        <v>0</v>
      </c>
      <c r="AH101" s="12">
        <f t="shared" si="57"/>
        <v>194700000</v>
      </c>
      <c r="AI101" s="23">
        <f t="shared" si="58"/>
        <v>0</v>
      </c>
      <c r="AJ101" s="23">
        <f t="shared" si="52"/>
        <v>2.3665077687159742E-2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">
      <c r="A102" s="18">
        <v>7</v>
      </c>
      <c r="B102" s="18"/>
      <c r="C102" s="34" t="s">
        <v>851</v>
      </c>
      <c r="D102" s="73">
        <v>45764</v>
      </c>
      <c r="E102" s="43" t="s">
        <v>850</v>
      </c>
      <c r="F102" s="34" t="s">
        <v>328</v>
      </c>
      <c r="G102" s="34" t="s">
        <v>329</v>
      </c>
      <c r="H102" s="20"/>
      <c r="I102" s="20"/>
      <c r="J102" s="86"/>
      <c r="K102" s="21">
        <v>50400000</v>
      </c>
      <c r="L102" s="19" t="s">
        <v>326</v>
      </c>
      <c r="M102" s="22"/>
      <c r="N102" s="22"/>
      <c r="O102" s="22"/>
      <c r="P102" s="19"/>
      <c r="Q102" s="19"/>
      <c r="R102" s="22"/>
      <c r="S102" s="22"/>
      <c r="T102" s="22"/>
      <c r="U102" s="12">
        <f t="shared" si="53"/>
        <v>0</v>
      </c>
      <c r="V102" s="22"/>
      <c r="W102" s="21">
        <v>50400000</v>
      </c>
      <c r="X102" s="22"/>
      <c r="Y102" s="12">
        <f t="shared" si="54"/>
        <v>50400000</v>
      </c>
      <c r="Z102" s="22"/>
      <c r="AA102" s="22"/>
      <c r="AB102" s="22"/>
      <c r="AC102" s="12">
        <f t="shared" si="55"/>
        <v>0</v>
      </c>
      <c r="AD102" s="22"/>
      <c r="AE102" s="22"/>
      <c r="AF102" s="22"/>
      <c r="AG102" s="12">
        <f t="shared" si="56"/>
        <v>0</v>
      </c>
      <c r="AH102" s="12">
        <f t="shared" si="57"/>
        <v>50400000</v>
      </c>
      <c r="AI102" s="23">
        <f t="shared" si="58"/>
        <v>0</v>
      </c>
      <c r="AJ102" s="23">
        <f t="shared" si="52"/>
        <v>6.1259369051507497E-3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">
      <c r="A103" s="18">
        <v>8</v>
      </c>
      <c r="B103" s="18"/>
      <c r="C103" s="34" t="s">
        <v>849</v>
      </c>
      <c r="D103" s="73">
        <v>45792</v>
      </c>
      <c r="E103" s="43" t="s">
        <v>848</v>
      </c>
      <c r="F103" s="34" t="s">
        <v>328</v>
      </c>
      <c r="G103" s="34" t="s">
        <v>329</v>
      </c>
      <c r="H103" s="20"/>
      <c r="I103" s="20"/>
      <c r="J103" s="86"/>
      <c r="K103" s="21">
        <v>15750000</v>
      </c>
      <c r="L103" s="19" t="s">
        <v>326</v>
      </c>
      <c r="M103" s="22"/>
      <c r="N103" s="22"/>
      <c r="O103" s="22"/>
      <c r="P103" s="19"/>
      <c r="Q103" s="19"/>
      <c r="R103" s="22"/>
      <c r="S103" s="22"/>
      <c r="T103" s="22"/>
      <c r="U103" s="12">
        <f t="shared" si="53"/>
        <v>0</v>
      </c>
      <c r="V103" s="22"/>
      <c r="W103" s="21">
        <v>15750000</v>
      </c>
      <c r="X103" s="22"/>
      <c r="Y103" s="12">
        <f t="shared" si="54"/>
        <v>15750000</v>
      </c>
      <c r="Z103" s="22"/>
      <c r="AA103" s="22"/>
      <c r="AB103" s="22"/>
      <c r="AC103" s="12">
        <f t="shared" si="55"/>
        <v>0</v>
      </c>
      <c r="AD103" s="22"/>
      <c r="AE103" s="22"/>
      <c r="AF103" s="22"/>
      <c r="AG103" s="12">
        <f t="shared" si="56"/>
        <v>0</v>
      </c>
      <c r="AH103" s="12">
        <f t="shared" si="57"/>
        <v>15750000</v>
      </c>
      <c r="AI103" s="23">
        <f t="shared" si="58"/>
        <v>0</v>
      </c>
      <c r="AJ103" s="23">
        <f t="shared" si="52"/>
        <v>1.9143552828596092E-3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">
      <c r="A104" s="18">
        <v>9</v>
      </c>
      <c r="B104" s="18"/>
      <c r="C104" s="34" t="s">
        <v>847</v>
      </c>
      <c r="D104" s="73">
        <v>45616</v>
      </c>
      <c r="E104" s="43" t="s">
        <v>334</v>
      </c>
      <c r="F104" s="34" t="s">
        <v>328</v>
      </c>
      <c r="G104" s="34" t="s">
        <v>329</v>
      </c>
      <c r="H104" s="20"/>
      <c r="I104" s="20"/>
      <c r="J104" s="86"/>
      <c r="K104" s="21">
        <v>39173625</v>
      </c>
      <c r="L104" s="19" t="s">
        <v>326</v>
      </c>
      <c r="M104" s="22"/>
      <c r="N104" s="22"/>
      <c r="O104" s="22"/>
      <c r="P104" s="19"/>
      <c r="Q104" s="19"/>
      <c r="R104" s="22"/>
      <c r="S104" s="22"/>
      <c r="T104" s="22"/>
      <c r="U104" s="12">
        <f t="shared" si="53"/>
        <v>0</v>
      </c>
      <c r="V104" s="22"/>
      <c r="W104" s="21">
        <v>39173625</v>
      </c>
      <c r="X104" s="22"/>
      <c r="Y104" s="12">
        <f t="shared" si="54"/>
        <v>39173625</v>
      </c>
      <c r="Z104" s="22"/>
      <c r="AA104" s="22"/>
      <c r="AB104" s="22"/>
      <c r="AC104" s="12">
        <f t="shared" si="55"/>
        <v>0</v>
      </c>
      <c r="AD104" s="22"/>
      <c r="AE104" s="22"/>
      <c r="AF104" s="22"/>
      <c r="AG104" s="12">
        <f t="shared" si="56"/>
        <v>0</v>
      </c>
      <c r="AH104" s="12">
        <f t="shared" si="57"/>
        <v>39173625</v>
      </c>
      <c r="AI104" s="23">
        <f t="shared" si="58"/>
        <v>0</v>
      </c>
      <c r="AJ104" s="23">
        <f t="shared" si="52"/>
        <v>4.7614118074610322E-3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">
      <c r="A105" s="18">
        <v>10</v>
      </c>
      <c r="B105" s="18"/>
      <c r="C105" s="34" t="s">
        <v>853</v>
      </c>
      <c r="D105" s="73">
        <v>45800</v>
      </c>
      <c r="E105" s="43" t="s">
        <v>852</v>
      </c>
      <c r="F105" s="34" t="s">
        <v>328</v>
      </c>
      <c r="G105" s="34" t="s">
        <v>329</v>
      </c>
      <c r="H105" s="20"/>
      <c r="I105" s="20"/>
      <c r="J105" s="86"/>
      <c r="K105" s="21">
        <v>38640000</v>
      </c>
      <c r="L105" s="19" t="s">
        <v>326</v>
      </c>
      <c r="M105" s="22"/>
      <c r="N105" s="22"/>
      <c r="O105" s="22"/>
      <c r="P105" s="19"/>
      <c r="Q105" s="19"/>
      <c r="R105" s="22"/>
      <c r="S105" s="22"/>
      <c r="T105" s="22"/>
      <c r="U105" s="12">
        <f t="shared" si="53"/>
        <v>0</v>
      </c>
      <c r="V105" s="22"/>
      <c r="W105" s="21">
        <v>38640000</v>
      </c>
      <c r="X105" s="22"/>
      <c r="Y105" s="12">
        <f t="shared" si="54"/>
        <v>38640000</v>
      </c>
      <c r="Z105" s="22"/>
      <c r="AA105" s="22"/>
      <c r="AB105" s="22"/>
      <c r="AC105" s="12">
        <f t="shared" si="55"/>
        <v>0</v>
      </c>
      <c r="AD105" s="22"/>
      <c r="AE105" s="22"/>
      <c r="AF105" s="22"/>
      <c r="AG105" s="12">
        <f t="shared" si="56"/>
        <v>0</v>
      </c>
      <c r="AH105" s="12">
        <f t="shared" si="57"/>
        <v>38640000</v>
      </c>
      <c r="AI105" s="23">
        <f t="shared" si="58"/>
        <v>0</v>
      </c>
      <c r="AJ105" s="23">
        <f t="shared" si="52"/>
        <v>4.6965516272822411E-3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hidden="1" customHeight="1" outlineLevel="1" x14ac:dyDescent="0.2">
      <c r="A106" s="18">
        <v>11</v>
      </c>
      <c r="B106" s="18"/>
      <c r="C106" s="34"/>
      <c r="D106" s="73"/>
      <c r="E106" s="43"/>
      <c r="F106" s="34"/>
      <c r="G106" s="34"/>
      <c r="H106" s="20"/>
      <c r="I106" s="20"/>
      <c r="J106" s="86"/>
      <c r="K106" s="21"/>
      <c r="L106" s="19"/>
      <c r="M106" s="22"/>
      <c r="N106" s="22"/>
      <c r="O106" s="22"/>
      <c r="P106" s="19"/>
      <c r="Q106" s="19"/>
      <c r="R106" s="22"/>
      <c r="S106" s="22"/>
      <c r="T106" s="22"/>
      <c r="U106" s="12">
        <f t="shared" si="53"/>
        <v>0</v>
      </c>
      <c r="V106" s="22"/>
      <c r="W106" s="22"/>
      <c r="X106" s="22"/>
      <c r="Y106" s="12">
        <f t="shared" si="54"/>
        <v>0</v>
      </c>
      <c r="Z106" s="22"/>
      <c r="AA106" s="22"/>
      <c r="AB106" s="22"/>
      <c r="AC106" s="12">
        <f t="shared" si="55"/>
        <v>0</v>
      </c>
      <c r="AD106" s="22"/>
      <c r="AE106" s="22"/>
      <c r="AF106" s="22"/>
      <c r="AG106" s="12">
        <f t="shared" si="56"/>
        <v>0</v>
      </c>
      <c r="AH106" s="12">
        <f t="shared" si="57"/>
        <v>0</v>
      </c>
      <c r="AI106" s="23">
        <f t="shared" si="58"/>
        <v>0</v>
      </c>
      <c r="AJ106" s="23">
        <f t="shared" si="52"/>
        <v>0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hidden="1" customHeight="1" outlineLevel="1" x14ac:dyDescent="0.2">
      <c r="A107" s="18">
        <v>12</v>
      </c>
      <c r="B107" s="18"/>
      <c r="C107" s="34"/>
      <c r="D107" s="73"/>
      <c r="E107" s="43"/>
      <c r="F107" s="34"/>
      <c r="G107" s="34"/>
      <c r="H107" s="20"/>
      <c r="I107" s="20"/>
      <c r="J107" s="86"/>
      <c r="K107" s="21"/>
      <c r="L107" s="19"/>
      <c r="M107" s="22"/>
      <c r="N107" s="22"/>
      <c r="O107" s="22"/>
      <c r="P107" s="19"/>
      <c r="Q107" s="19"/>
      <c r="R107" s="22"/>
      <c r="S107" s="22"/>
      <c r="T107" s="22"/>
      <c r="U107" s="12">
        <f t="shared" si="53"/>
        <v>0</v>
      </c>
      <c r="V107" s="22"/>
      <c r="W107" s="22"/>
      <c r="X107" s="22"/>
      <c r="Y107" s="12">
        <f t="shared" si="54"/>
        <v>0</v>
      </c>
      <c r="Z107" s="22"/>
      <c r="AA107" s="22"/>
      <c r="AB107" s="22"/>
      <c r="AC107" s="12">
        <f t="shared" si="55"/>
        <v>0</v>
      </c>
      <c r="AD107" s="22"/>
      <c r="AE107" s="22"/>
      <c r="AF107" s="22"/>
      <c r="AG107" s="12">
        <f t="shared" si="56"/>
        <v>0</v>
      </c>
      <c r="AH107" s="12">
        <f t="shared" si="57"/>
        <v>0</v>
      </c>
      <c r="AI107" s="23">
        <f t="shared" si="58"/>
        <v>0</v>
      </c>
      <c r="AJ107" s="23">
        <f t="shared" si="52"/>
        <v>0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">
      <c r="A108" s="18">
        <v>13</v>
      </c>
      <c r="B108" s="18"/>
      <c r="C108" s="34"/>
      <c r="D108" s="73"/>
      <c r="E108" s="43"/>
      <c r="F108" s="34"/>
      <c r="G108" s="34"/>
      <c r="H108" s="20"/>
      <c r="I108" s="20"/>
      <c r="J108" s="86"/>
      <c r="K108" s="21">
        <f>1428010250-SUM(K96:K107)</f>
        <v>659746625</v>
      </c>
      <c r="L108" s="19"/>
      <c r="M108" s="22"/>
      <c r="N108" s="22"/>
      <c r="O108" s="22"/>
      <c r="P108" s="19"/>
      <c r="Q108" s="19"/>
      <c r="R108" s="22"/>
      <c r="S108" s="22"/>
      <c r="T108" s="22"/>
      <c r="U108" s="12">
        <f>SUM(R108:T108)</f>
        <v>0</v>
      </c>
      <c r="V108" s="22"/>
      <c r="W108" s="22"/>
      <c r="X108" s="22"/>
      <c r="Y108" s="12">
        <f>SUM(V108:X108)</f>
        <v>0</v>
      </c>
      <c r="Z108" s="22"/>
      <c r="AA108" s="22"/>
      <c r="AB108" s="22"/>
      <c r="AC108" s="12">
        <f>SUM(Z108:AB108)</f>
        <v>0</v>
      </c>
      <c r="AD108" s="22"/>
      <c r="AE108" s="22"/>
      <c r="AF108" s="22"/>
      <c r="AG108" s="12">
        <f>SUM(AD108:AF108)</f>
        <v>0</v>
      </c>
      <c r="AH108" s="12">
        <f>SUM(U108,Y108,AC108,AG108)</f>
        <v>0</v>
      </c>
      <c r="AI108" s="23">
        <f>IF(ISERROR(AH108/J108),0,AH108/J108)</f>
        <v>0</v>
      </c>
      <c r="AJ108" s="23">
        <f t="shared" si="52"/>
        <v>0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">
      <c r="A109" s="18">
        <v>14</v>
      </c>
      <c r="B109" s="18"/>
      <c r="C109" s="34"/>
      <c r="D109" s="73"/>
      <c r="E109" s="43"/>
      <c r="F109" s="34"/>
      <c r="G109" s="34"/>
      <c r="H109" s="20"/>
      <c r="I109" s="20"/>
      <c r="J109" s="86"/>
      <c r="K109" s="21"/>
      <c r="L109" s="19"/>
      <c r="M109" s="22"/>
      <c r="N109" s="22"/>
      <c r="O109" s="22"/>
      <c r="P109" s="19"/>
      <c r="Q109" s="19"/>
      <c r="R109" s="22"/>
      <c r="S109" s="22"/>
      <c r="T109" s="22"/>
      <c r="U109" s="12">
        <f>SUM(R109:T109)</f>
        <v>0</v>
      </c>
      <c r="V109" s="22"/>
      <c r="W109" s="22"/>
      <c r="X109" s="22"/>
      <c r="Y109" s="12">
        <f>SUM(V109:X109)</f>
        <v>0</v>
      </c>
      <c r="Z109" s="22"/>
      <c r="AA109" s="22"/>
      <c r="AB109" s="22"/>
      <c r="AC109" s="12">
        <f>SUM(Z109:AB109)</f>
        <v>0</v>
      </c>
      <c r="AD109" s="22"/>
      <c r="AE109" s="22"/>
      <c r="AF109" s="22"/>
      <c r="AG109" s="12">
        <f>SUM(AD109:AF109)</f>
        <v>0</v>
      </c>
      <c r="AH109" s="12">
        <f>SUM(U109,Y109,AC109,AG109)</f>
        <v>0</v>
      </c>
      <c r="AI109" s="23">
        <f>IF(ISERROR(AH109/J109),0,AH109/J109)</f>
        <v>0</v>
      </c>
      <c r="AJ109" s="23">
        <f t="shared" si="52"/>
        <v>0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s="30" customFormat="1" ht="24.95" customHeight="1" x14ac:dyDescent="0.25">
      <c r="A110" s="87" t="s">
        <v>57</v>
      </c>
      <c r="B110" s="87"/>
      <c r="C110" s="87"/>
      <c r="D110" s="87"/>
      <c r="E110" s="87"/>
      <c r="F110" s="87"/>
      <c r="G110" s="87"/>
      <c r="H110" s="87"/>
      <c r="I110" s="87"/>
      <c r="J110" s="25">
        <f>SUM(J96:J109)</f>
        <v>1428010250</v>
      </c>
      <c r="K110" s="25">
        <f>SUM(K96:K109)</f>
        <v>1428010250</v>
      </c>
      <c r="L110" s="26"/>
      <c r="M110" s="25">
        <f>SUM(M96:M109)</f>
        <v>0</v>
      </c>
      <c r="N110" s="25">
        <f>SUM(N96:N109)</f>
        <v>0</v>
      </c>
      <c r="O110" s="25">
        <f>SUM(O96:O109)</f>
        <v>0</v>
      </c>
      <c r="P110" s="27"/>
      <c r="Q110" s="28"/>
      <c r="R110" s="25">
        <f t="shared" ref="R110:AH110" si="59">SUM(R96:R109)</f>
        <v>0</v>
      </c>
      <c r="S110" s="25">
        <f t="shared" si="59"/>
        <v>0</v>
      </c>
      <c r="T110" s="25">
        <f t="shared" si="59"/>
        <v>33000000</v>
      </c>
      <c r="U110" s="25">
        <f t="shared" si="59"/>
        <v>33000000</v>
      </c>
      <c r="V110" s="25">
        <f t="shared" si="59"/>
        <v>396600000</v>
      </c>
      <c r="W110" s="25">
        <f t="shared" si="59"/>
        <v>338663625</v>
      </c>
      <c r="X110" s="25">
        <f t="shared" si="59"/>
        <v>0</v>
      </c>
      <c r="Y110" s="25">
        <f t="shared" si="59"/>
        <v>735263625</v>
      </c>
      <c r="Z110" s="25">
        <f t="shared" si="59"/>
        <v>0</v>
      </c>
      <c r="AA110" s="25">
        <f t="shared" si="59"/>
        <v>0</v>
      </c>
      <c r="AB110" s="25">
        <f t="shared" si="59"/>
        <v>0</v>
      </c>
      <c r="AC110" s="25">
        <f t="shared" si="59"/>
        <v>0</v>
      </c>
      <c r="AD110" s="25">
        <f t="shared" si="59"/>
        <v>0</v>
      </c>
      <c r="AE110" s="25">
        <f t="shared" si="59"/>
        <v>0</v>
      </c>
      <c r="AF110" s="25">
        <f t="shared" si="59"/>
        <v>0</v>
      </c>
      <c r="AG110" s="25">
        <f t="shared" si="59"/>
        <v>0</v>
      </c>
      <c r="AH110" s="25">
        <f t="shared" si="59"/>
        <v>768263625</v>
      </c>
      <c r="AI110" s="29">
        <f>IF(ISERROR(AH110/J110),0,AH110/J110)</f>
        <v>0.53799587572988361</v>
      </c>
      <c r="AJ110" s="29">
        <f>IF(ISERROR(AH110/$AH$229),0,AH110/$AH$229)</f>
        <v>9.337965264429357E-2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x14ac:dyDescent="0.25">
      <c r="A111" s="85" t="s">
        <v>58</v>
      </c>
      <c r="B111" s="85"/>
      <c r="C111" s="85"/>
      <c r="D111" s="85"/>
      <c r="E111" s="85"/>
      <c r="F111" s="8"/>
      <c r="G111" s="9"/>
      <c r="H111" s="45"/>
      <c r="I111" s="45"/>
      <c r="J111" s="11"/>
      <c r="K111" s="12"/>
      <c r="L111" s="13"/>
      <c r="M111" s="14"/>
      <c r="N111" s="14"/>
      <c r="O111" s="14"/>
      <c r="P111" s="9"/>
      <c r="Q111" s="15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6"/>
      <c r="AJ111" s="17"/>
    </row>
    <row r="112" spans="1:106" ht="24.95" customHeight="1" outlineLevel="1" x14ac:dyDescent="0.2">
      <c r="A112" s="18">
        <v>1</v>
      </c>
      <c r="B112" s="18"/>
      <c r="C112" s="34" t="s">
        <v>350</v>
      </c>
      <c r="D112" s="73">
        <v>45288</v>
      </c>
      <c r="E112" s="43" t="s">
        <v>348</v>
      </c>
      <c r="F112" s="34" t="s">
        <v>328</v>
      </c>
      <c r="G112" s="34" t="s">
        <v>329</v>
      </c>
      <c r="H112" s="20"/>
      <c r="I112" s="20"/>
      <c r="J112" s="86">
        <v>1987871700</v>
      </c>
      <c r="K112" s="21">
        <v>145770000</v>
      </c>
      <c r="L112" s="19" t="s">
        <v>326</v>
      </c>
      <c r="M112" s="22"/>
      <c r="N112" s="22"/>
      <c r="O112" s="22"/>
      <c r="P112" s="19"/>
      <c r="Q112" s="19"/>
      <c r="R112" s="21">
        <v>145770000</v>
      </c>
      <c r="S112" s="22"/>
      <c r="T112" s="22"/>
      <c r="U112" s="12">
        <f>SUM(R112:T112)</f>
        <v>145770000</v>
      </c>
      <c r="V112" s="22"/>
      <c r="W112" s="22"/>
      <c r="X112" s="22"/>
      <c r="Y112" s="12">
        <f>SUM(V112:X112)</f>
        <v>0</v>
      </c>
      <c r="Z112" s="22"/>
      <c r="AA112" s="22"/>
      <c r="AB112" s="22"/>
      <c r="AC112" s="12">
        <f>SUM(Z112:AB112)</f>
        <v>0</v>
      </c>
      <c r="AD112" s="22"/>
      <c r="AE112" s="22"/>
      <c r="AF112" s="22"/>
      <c r="AG112" s="12">
        <f>SUM(AD112:AF112)</f>
        <v>0</v>
      </c>
      <c r="AH112" s="12">
        <f>SUM(U112,Y112,AC112,AG112)</f>
        <v>145770000</v>
      </c>
      <c r="AI112" s="23">
        <f>IF(ISERROR(AH112/J112),0,AH112/J112)</f>
        <v>7.3329682192266238E-2</v>
      </c>
      <c r="AJ112" s="23">
        <f t="shared" ref="AJ112:AJ132" si="60">IF(ISERROR(AH112/$AH$229),"-",AH112/$AH$229)</f>
        <v>1.7717813941742554E-2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">
      <c r="A113" s="18">
        <v>2</v>
      </c>
      <c r="B113" s="18"/>
      <c r="C113" s="34" t="s">
        <v>351</v>
      </c>
      <c r="D113" s="73">
        <v>45655</v>
      </c>
      <c r="E113" s="43" t="s">
        <v>349</v>
      </c>
      <c r="F113" s="34" t="s">
        <v>328</v>
      </c>
      <c r="G113" s="34" t="s">
        <v>329</v>
      </c>
      <c r="H113" s="20"/>
      <c r="I113" s="20"/>
      <c r="J113" s="86"/>
      <c r="K113" s="21">
        <v>50850000</v>
      </c>
      <c r="L113" s="19" t="s">
        <v>326</v>
      </c>
      <c r="M113" s="22"/>
      <c r="N113" s="22"/>
      <c r="O113" s="22"/>
      <c r="P113" s="19"/>
      <c r="Q113" s="19"/>
      <c r="R113" s="21">
        <v>50850000</v>
      </c>
      <c r="S113" s="22"/>
      <c r="T113" s="22"/>
      <c r="U113" s="12">
        <f t="shared" ref="U113:U131" si="61">SUM(R113:T113)</f>
        <v>50850000</v>
      </c>
      <c r="V113" s="22"/>
      <c r="W113" s="22"/>
      <c r="X113" s="22"/>
      <c r="Y113" s="12">
        <f t="shared" ref="Y113:Y131" si="62">SUM(V113:X113)</f>
        <v>0</v>
      </c>
      <c r="Z113" s="22"/>
      <c r="AA113" s="22"/>
      <c r="AB113" s="22"/>
      <c r="AC113" s="12">
        <f t="shared" ref="AC113:AC131" si="63">SUM(Z113:AB113)</f>
        <v>0</v>
      </c>
      <c r="AD113" s="22"/>
      <c r="AE113" s="22"/>
      <c r="AF113" s="22"/>
      <c r="AG113" s="12">
        <f t="shared" ref="AG113:AG131" si="64">SUM(AD113:AF113)</f>
        <v>0</v>
      </c>
      <c r="AH113" s="12">
        <f t="shared" ref="AH113:AH131" si="65">SUM(U113,Y113,AC113,AG113)</f>
        <v>50850000</v>
      </c>
      <c r="AI113" s="23">
        <f t="shared" ref="AI113:AI131" si="66">IF(ISERROR(AH113/J113),0,AH113/J113)</f>
        <v>0</v>
      </c>
      <c r="AJ113" s="23">
        <f t="shared" si="60"/>
        <v>6.1806327703753097E-3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">
      <c r="A114" s="18">
        <v>3</v>
      </c>
      <c r="B114" s="18"/>
      <c r="C114" s="34" t="s">
        <v>352</v>
      </c>
      <c r="D114" s="73">
        <v>45288</v>
      </c>
      <c r="E114" s="43" t="s">
        <v>349</v>
      </c>
      <c r="F114" s="34" t="s">
        <v>328</v>
      </c>
      <c r="G114" s="34" t="s">
        <v>329</v>
      </c>
      <c r="H114" s="20"/>
      <c r="I114" s="20"/>
      <c r="J114" s="86"/>
      <c r="K114" s="21">
        <v>51968700</v>
      </c>
      <c r="L114" s="19" t="s">
        <v>326</v>
      </c>
      <c r="M114" s="22"/>
      <c r="N114" s="22"/>
      <c r="O114" s="22"/>
      <c r="P114" s="19"/>
      <c r="Q114" s="19"/>
      <c r="R114" s="22"/>
      <c r="S114" s="21">
        <v>51968700</v>
      </c>
      <c r="T114" s="22"/>
      <c r="U114" s="12">
        <f t="shared" si="61"/>
        <v>51968700</v>
      </c>
      <c r="V114" s="22"/>
      <c r="W114" s="22"/>
      <c r="X114" s="22"/>
      <c r="Y114" s="12">
        <f t="shared" si="62"/>
        <v>0</v>
      </c>
      <c r="Z114" s="22"/>
      <c r="AA114" s="22"/>
      <c r="AB114" s="22"/>
      <c r="AC114" s="12">
        <f t="shared" si="63"/>
        <v>0</v>
      </c>
      <c r="AD114" s="22"/>
      <c r="AE114" s="22"/>
      <c r="AF114" s="22"/>
      <c r="AG114" s="12">
        <f t="shared" si="64"/>
        <v>0</v>
      </c>
      <c r="AH114" s="12">
        <f t="shared" si="65"/>
        <v>51968700</v>
      </c>
      <c r="AI114" s="23">
        <f t="shared" si="66"/>
        <v>0</v>
      </c>
      <c r="AJ114" s="23">
        <f t="shared" si="60"/>
        <v>6.3166066913235668E-3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">
      <c r="A115" s="18">
        <v>5</v>
      </c>
      <c r="B115" s="18"/>
      <c r="C115" s="34" t="s">
        <v>869</v>
      </c>
      <c r="D115" s="73">
        <v>45656</v>
      </c>
      <c r="E115" s="43" t="s">
        <v>348</v>
      </c>
      <c r="F115" s="34" t="s">
        <v>328</v>
      </c>
      <c r="G115" s="34" t="s">
        <v>329</v>
      </c>
      <c r="H115" s="20"/>
      <c r="I115" s="20"/>
      <c r="J115" s="86"/>
      <c r="K115" s="21">
        <v>48000000</v>
      </c>
      <c r="L115" s="19" t="s">
        <v>326</v>
      </c>
      <c r="M115" s="22"/>
      <c r="N115" s="22"/>
      <c r="O115" s="22"/>
      <c r="P115" s="19"/>
      <c r="Q115" s="19"/>
      <c r="R115" s="22"/>
      <c r="S115" s="22"/>
      <c r="T115" s="22"/>
      <c r="U115" s="12">
        <f t="shared" ref="U115:U129" si="67">SUM(R115:T115)</f>
        <v>0</v>
      </c>
      <c r="V115" s="21">
        <v>48000000</v>
      </c>
      <c r="W115" s="22"/>
      <c r="X115" s="22"/>
      <c r="Y115" s="12">
        <f t="shared" ref="Y115:Y129" si="68">SUM(V115:X115)</f>
        <v>48000000</v>
      </c>
      <c r="Z115" s="22"/>
      <c r="AA115" s="22"/>
      <c r="AB115" s="22"/>
      <c r="AC115" s="12">
        <f t="shared" ref="AC115:AC129" si="69">SUM(Z115:AB115)</f>
        <v>0</v>
      </c>
      <c r="AD115" s="22"/>
      <c r="AE115" s="22"/>
      <c r="AF115" s="22"/>
      <c r="AG115" s="12">
        <f t="shared" ref="AG115:AG129" si="70">SUM(AD115:AF115)</f>
        <v>0</v>
      </c>
      <c r="AH115" s="12">
        <f t="shared" ref="AH115:AH129" si="71">SUM(U115,Y115,AC115,AG115)</f>
        <v>48000000</v>
      </c>
      <c r="AI115" s="23">
        <f t="shared" ref="AI115:AI129" si="72">IF(ISERROR(AH115/J115),0,AH115/J115)</f>
        <v>0</v>
      </c>
      <c r="AJ115" s="23">
        <f t="shared" si="60"/>
        <v>5.8342256239530951E-3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customHeight="1" outlineLevel="1" x14ac:dyDescent="0.2">
      <c r="A116" s="18">
        <v>5</v>
      </c>
      <c r="B116" s="18"/>
      <c r="C116" s="34" t="s">
        <v>437</v>
      </c>
      <c r="D116" s="73">
        <v>45771</v>
      </c>
      <c r="E116" s="43" t="s">
        <v>858</v>
      </c>
      <c r="F116" s="34" t="s">
        <v>328</v>
      </c>
      <c r="G116" s="34" t="s">
        <v>329</v>
      </c>
      <c r="H116" s="20"/>
      <c r="I116" s="20"/>
      <c r="J116" s="86"/>
      <c r="K116" s="21">
        <v>50400000</v>
      </c>
      <c r="L116" s="19" t="s">
        <v>326</v>
      </c>
      <c r="M116" s="22"/>
      <c r="N116" s="22"/>
      <c r="O116" s="22"/>
      <c r="P116" s="19"/>
      <c r="Q116" s="19"/>
      <c r="R116" s="22"/>
      <c r="S116" s="22"/>
      <c r="T116" s="22"/>
      <c r="U116" s="12">
        <f t="shared" si="67"/>
        <v>0</v>
      </c>
      <c r="V116" s="22"/>
      <c r="W116" s="21">
        <v>50400000</v>
      </c>
      <c r="X116" s="22"/>
      <c r="Y116" s="12">
        <f t="shared" si="68"/>
        <v>50400000</v>
      </c>
      <c r="Z116" s="22"/>
      <c r="AA116" s="22"/>
      <c r="AB116" s="22"/>
      <c r="AC116" s="12">
        <f t="shared" si="69"/>
        <v>0</v>
      </c>
      <c r="AD116" s="22"/>
      <c r="AE116" s="22"/>
      <c r="AF116" s="22"/>
      <c r="AG116" s="12">
        <f t="shared" si="70"/>
        <v>0</v>
      </c>
      <c r="AH116" s="12">
        <f t="shared" si="71"/>
        <v>50400000</v>
      </c>
      <c r="AI116" s="23">
        <f t="shared" si="72"/>
        <v>0</v>
      </c>
      <c r="AJ116" s="23">
        <f t="shared" si="60"/>
        <v>6.1259369051507497E-3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customHeight="1" outlineLevel="1" x14ac:dyDescent="0.2">
      <c r="A117" s="18">
        <v>5</v>
      </c>
      <c r="B117" s="18"/>
      <c r="C117" s="34" t="s">
        <v>443</v>
      </c>
      <c r="D117" s="73">
        <v>45771</v>
      </c>
      <c r="E117" s="43" t="s">
        <v>859</v>
      </c>
      <c r="F117" s="34" t="s">
        <v>328</v>
      </c>
      <c r="G117" s="34" t="s">
        <v>329</v>
      </c>
      <c r="H117" s="20"/>
      <c r="I117" s="20"/>
      <c r="J117" s="86"/>
      <c r="K117" s="21">
        <v>50400000</v>
      </c>
      <c r="L117" s="19" t="s">
        <v>326</v>
      </c>
      <c r="M117" s="22"/>
      <c r="N117" s="22"/>
      <c r="O117" s="22"/>
      <c r="P117" s="19"/>
      <c r="Q117" s="19"/>
      <c r="R117" s="22"/>
      <c r="S117" s="22"/>
      <c r="T117" s="22"/>
      <c r="U117" s="12">
        <f t="shared" si="67"/>
        <v>0</v>
      </c>
      <c r="V117" s="22"/>
      <c r="W117" s="21">
        <v>50400000</v>
      </c>
      <c r="X117" s="22"/>
      <c r="Y117" s="12">
        <f t="shared" si="68"/>
        <v>50400000</v>
      </c>
      <c r="Z117" s="22"/>
      <c r="AA117" s="22"/>
      <c r="AB117" s="22"/>
      <c r="AC117" s="12">
        <f t="shared" si="69"/>
        <v>0</v>
      </c>
      <c r="AD117" s="22"/>
      <c r="AE117" s="22"/>
      <c r="AF117" s="22"/>
      <c r="AG117" s="12">
        <f t="shared" si="70"/>
        <v>0</v>
      </c>
      <c r="AH117" s="12">
        <f t="shared" si="71"/>
        <v>50400000</v>
      </c>
      <c r="AI117" s="23">
        <f t="shared" si="72"/>
        <v>0</v>
      </c>
      <c r="AJ117" s="23">
        <f t="shared" si="60"/>
        <v>6.1259369051507497E-3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customHeight="1" outlineLevel="1" x14ac:dyDescent="0.2">
      <c r="A118" s="18">
        <v>5</v>
      </c>
      <c r="B118" s="18"/>
      <c r="C118" s="34" t="s">
        <v>562</v>
      </c>
      <c r="D118" s="73">
        <v>45783</v>
      </c>
      <c r="E118" s="43" t="s">
        <v>334</v>
      </c>
      <c r="F118" s="34" t="s">
        <v>328</v>
      </c>
      <c r="G118" s="34" t="s">
        <v>329</v>
      </c>
      <c r="H118" s="20"/>
      <c r="I118" s="20"/>
      <c r="J118" s="86"/>
      <c r="K118" s="21">
        <v>30450000</v>
      </c>
      <c r="L118" s="19" t="s">
        <v>326</v>
      </c>
      <c r="M118" s="22"/>
      <c r="N118" s="22"/>
      <c r="O118" s="22"/>
      <c r="P118" s="19"/>
      <c r="Q118" s="19"/>
      <c r="R118" s="22"/>
      <c r="S118" s="22"/>
      <c r="T118" s="22"/>
      <c r="U118" s="12">
        <f t="shared" si="67"/>
        <v>0</v>
      </c>
      <c r="V118" s="22"/>
      <c r="W118" s="21">
        <v>30450000</v>
      </c>
      <c r="X118" s="22"/>
      <c r="Y118" s="12">
        <f t="shared" si="68"/>
        <v>30450000</v>
      </c>
      <c r="Z118" s="22"/>
      <c r="AA118" s="22"/>
      <c r="AB118" s="22"/>
      <c r="AC118" s="12">
        <f t="shared" si="69"/>
        <v>0</v>
      </c>
      <c r="AD118" s="22"/>
      <c r="AE118" s="22"/>
      <c r="AF118" s="22"/>
      <c r="AG118" s="12">
        <f t="shared" si="70"/>
        <v>0</v>
      </c>
      <c r="AH118" s="12">
        <f t="shared" si="71"/>
        <v>30450000</v>
      </c>
      <c r="AI118" s="23">
        <f t="shared" si="72"/>
        <v>0</v>
      </c>
      <c r="AJ118" s="23">
        <f t="shared" si="60"/>
        <v>3.7010868801952445E-3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ht="24.95" customHeight="1" outlineLevel="1" x14ac:dyDescent="0.2">
      <c r="A119" s="18">
        <v>5</v>
      </c>
      <c r="B119" s="18"/>
      <c r="C119" s="34" t="s">
        <v>870</v>
      </c>
      <c r="D119" s="73">
        <v>45783</v>
      </c>
      <c r="E119" s="43" t="s">
        <v>860</v>
      </c>
      <c r="F119" s="34" t="s">
        <v>328</v>
      </c>
      <c r="G119" s="34" t="s">
        <v>329</v>
      </c>
      <c r="H119" s="20"/>
      <c r="I119" s="20"/>
      <c r="J119" s="86"/>
      <c r="K119" s="21">
        <v>50400000</v>
      </c>
      <c r="L119" s="19" t="s">
        <v>326</v>
      </c>
      <c r="M119" s="22"/>
      <c r="N119" s="22"/>
      <c r="O119" s="22"/>
      <c r="P119" s="19"/>
      <c r="Q119" s="19"/>
      <c r="R119" s="22"/>
      <c r="S119" s="22"/>
      <c r="T119" s="22"/>
      <c r="U119" s="12">
        <f t="shared" si="67"/>
        <v>0</v>
      </c>
      <c r="V119" s="22"/>
      <c r="W119" s="21">
        <v>50400000</v>
      </c>
      <c r="X119" s="22"/>
      <c r="Y119" s="12">
        <f t="shared" si="68"/>
        <v>50400000</v>
      </c>
      <c r="Z119" s="22"/>
      <c r="AA119" s="22"/>
      <c r="AB119" s="22"/>
      <c r="AC119" s="12">
        <f t="shared" si="69"/>
        <v>0</v>
      </c>
      <c r="AD119" s="22"/>
      <c r="AE119" s="22"/>
      <c r="AF119" s="22"/>
      <c r="AG119" s="12">
        <f t="shared" si="70"/>
        <v>0</v>
      </c>
      <c r="AH119" s="12">
        <f t="shared" si="71"/>
        <v>50400000</v>
      </c>
      <c r="AI119" s="23">
        <f t="shared" si="72"/>
        <v>0</v>
      </c>
      <c r="AJ119" s="23">
        <f t="shared" si="60"/>
        <v>6.1259369051507497E-3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24.95" customHeight="1" outlineLevel="1" x14ac:dyDescent="0.2">
      <c r="A120" s="18">
        <v>5</v>
      </c>
      <c r="B120" s="18"/>
      <c r="C120" s="34" t="s">
        <v>871</v>
      </c>
      <c r="D120" s="73">
        <v>45793</v>
      </c>
      <c r="E120" s="43" t="s">
        <v>861</v>
      </c>
      <c r="F120" s="34" t="s">
        <v>328</v>
      </c>
      <c r="G120" s="34" t="s">
        <v>329</v>
      </c>
      <c r="H120" s="20"/>
      <c r="I120" s="20"/>
      <c r="J120" s="86"/>
      <c r="K120" s="21">
        <v>100800000</v>
      </c>
      <c r="L120" s="19" t="s">
        <v>326</v>
      </c>
      <c r="M120" s="22"/>
      <c r="N120" s="22"/>
      <c r="O120" s="22"/>
      <c r="P120" s="19"/>
      <c r="Q120" s="19"/>
      <c r="R120" s="22"/>
      <c r="S120" s="22"/>
      <c r="T120" s="22"/>
      <c r="U120" s="12">
        <f t="shared" si="67"/>
        <v>0</v>
      </c>
      <c r="V120" s="22"/>
      <c r="W120" s="21">
        <v>100800000</v>
      </c>
      <c r="X120" s="22"/>
      <c r="Y120" s="12">
        <f t="shared" si="68"/>
        <v>100800000</v>
      </c>
      <c r="Z120" s="22"/>
      <c r="AA120" s="22"/>
      <c r="AB120" s="22"/>
      <c r="AC120" s="12">
        <f t="shared" si="69"/>
        <v>0</v>
      </c>
      <c r="AD120" s="22"/>
      <c r="AE120" s="22"/>
      <c r="AF120" s="22"/>
      <c r="AG120" s="12">
        <f t="shared" si="70"/>
        <v>0</v>
      </c>
      <c r="AH120" s="12">
        <f t="shared" si="71"/>
        <v>100800000</v>
      </c>
      <c r="AI120" s="23">
        <f t="shared" si="72"/>
        <v>0</v>
      </c>
      <c r="AJ120" s="23">
        <f t="shared" si="60"/>
        <v>1.2251873810301499E-2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1:106" ht="24.95" customHeight="1" outlineLevel="1" x14ac:dyDescent="0.2">
      <c r="A121" s="18">
        <v>5</v>
      </c>
      <c r="B121" s="18"/>
      <c r="C121" s="34" t="s">
        <v>872</v>
      </c>
      <c r="D121" s="73">
        <v>45803</v>
      </c>
      <c r="E121" s="43" t="s">
        <v>862</v>
      </c>
      <c r="F121" s="34" t="s">
        <v>328</v>
      </c>
      <c r="G121" s="34" t="s">
        <v>329</v>
      </c>
      <c r="H121" s="20"/>
      <c r="I121" s="20"/>
      <c r="J121" s="86"/>
      <c r="K121" s="21">
        <v>55200000</v>
      </c>
      <c r="L121" s="19" t="s">
        <v>326</v>
      </c>
      <c r="M121" s="22"/>
      <c r="N121" s="22"/>
      <c r="O121" s="22"/>
      <c r="P121" s="19"/>
      <c r="Q121" s="19"/>
      <c r="R121" s="22"/>
      <c r="S121" s="22"/>
      <c r="T121" s="22"/>
      <c r="U121" s="12">
        <f t="shared" si="67"/>
        <v>0</v>
      </c>
      <c r="V121" s="22"/>
      <c r="W121" s="21">
        <v>55200000</v>
      </c>
      <c r="X121" s="22"/>
      <c r="Y121" s="12">
        <f t="shared" si="68"/>
        <v>55200000</v>
      </c>
      <c r="Z121" s="22"/>
      <c r="AA121" s="22"/>
      <c r="AB121" s="22"/>
      <c r="AC121" s="12">
        <f t="shared" si="69"/>
        <v>0</v>
      </c>
      <c r="AD121" s="22"/>
      <c r="AE121" s="22"/>
      <c r="AF121" s="22"/>
      <c r="AG121" s="12">
        <f t="shared" si="70"/>
        <v>0</v>
      </c>
      <c r="AH121" s="12">
        <f t="shared" si="71"/>
        <v>55200000</v>
      </c>
      <c r="AI121" s="23">
        <f t="shared" si="72"/>
        <v>0</v>
      </c>
      <c r="AJ121" s="23">
        <f t="shared" si="60"/>
        <v>6.709359467546059E-3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ht="24.95" customHeight="1" outlineLevel="1" x14ac:dyDescent="0.2">
      <c r="A122" s="18">
        <v>5</v>
      </c>
      <c r="B122" s="18"/>
      <c r="C122" s="34" t="s">
        <v>814</v>
      </c>
      <c r="D122" s="73">
        <v>45793</v>
      </c>
      <c r="E122" s="43" t="s">
        <v>863</v>
      </c>
      <c r="F122" s="34" t="s">
        <v>328</v>
      </c>
      <c r="G122" s="34" t="s">
        <v>329</v>
      </c>
      <c r="H122" s="20"/>
      <c r="I122" s="20"/>
      <c r="J122" s="86"/>
      <c r="K122" s="21">
        <v>50400000</v>
      </c>
      <c r="L122" s="19" t="s">
        <v>326</v>
      </c>
      <c r="M122" s="22"/>
      <c r="N122" s="22"/>
      <c r="O122" s="22"/>
      <c r="P122" s="19"/>
      <c r="Q122" s="19"/>
      <c r="R122" s="22"/>
      <c r="S122" s="22"/>
      <c r="T122" s="22"/>
      <c r="U122" s="12">
        <f t="shared" si="67"/>
        <v>0</v>
      </c>
      <c r="V122" s="22"/>
      <c r="W122" s="22"/>
      <c r="X122" s="21">
        <v>50400000</v>
      </c>
      <c r="Y122" s="12">
        <f t="shared" si="68"/>
        <v>50400000</v>
      </c>
      <c r="Z122" s="22"/>
      <c r="AA122" s="22"/>
      <c r="AB122" s="22"/>
      <c r="AC122" s="12">
        <f t="shared" si="69"/>
        <v>0</v>
      </c>
      <c r="AD122" s="22"/>
      <c r="AE122" s="22"/>
      <c r="AF122" s="22"/>
      <c r="AG122" s="12">
        <f t="shared" si="70"/>
        <v>0</v>
      </c>
      <c r="AH122" s="12">
        <f t="shared" si="71"/>
        <v>50400000</v>
      </c>
      <c r="AI122" s="23">
        <f t="shared" si="72"/>
        <v>0</v>
      </c>
      <c r="AJ122" s="23">
        <f t="shared" si="60"/>
        <v>6.1259369051507497E-3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24.95" customHeight="1" outlineLevel="1" x14ac:dyDescent="0.2">
      <c r="A123" s="18">
        <v>5</v>
      </c>
      <c r="B123" s="18"/>
      <c r="C123" s="34" t="s">
        <v>395</v>
      </c>
      <c r="D123" s="73">
        <v>45789</v>
      </c>
      <c r="E123" s="43" t="s">
        <v>864</v>
      </c>
      <c r="F123" s="34" t="s">
        <v>328</v>
      </c>
      <c r="G123" s="34" t="s">
        <v>329</v>
      </c>
      <c r="H123" s="20"/>
      <c r="I123" s="20"/>
      <c r="J123" s="86"/>
      <c r="K123" s="21">
        <v>35280000</v>
      </c>
      <c r="L123" s="19" t="s">
        <v>326</v>
      </c>
      <c r="M123" s="22"/>
      <c r="N123" s="22"/>
      <c r="O123" s="22"/>
      <c r="P123" s="19"/>
      <c r="Q123" s="19"/>
      <c r="R123" s="22"/>
      <c r="S123" s="22"/>
      <c r="T123" s="22"/>
      <c r="U123" s="12">
        <f t="shared" si="67"/>
        <v>0</v>
      </c>
      <c r="V123" s="22"/>
      <c r="W123" s="22"/>
      <c r="X123" s="21">
        <v>35280000</v>
      </c>
      <c r="Y123" s="12">
        <f t="shared" si="68"/>
        <v>35280000</v>
      </c>
      <c r="Z123" s="22"/>
      <c r="AA123" s="22"/>
      <c r="AB123" s="22"/>
      <c r="AC123" s="12">
        <f t="shared" si="69"/>
        <v>0</v>
      </c>
      <c r="AD123" s="22"/>
      <c r="AE123" s="22"/>
      <c r="AF123" s="22"/>
      <c r="AG123" s="12">
        <f t="shared" si="70"/>
        <v>0</v>
      </c>
      <c r="AH123" s="12">
        <f t="shared" si="71"/>
        <v>35280000</v>
      </c>
      <c r="AI123" s="23">
        <f t="shared" si="72"/>
        <v>0</v>
      </c>
      <c r="AJ123" s="23">
        <f t="shared" si="60"/>
        <v>4.288155833605525E-3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24.95" customHeight="1" outlineLevel="1" x14ac:dyDescent="0.2">
      <c r="A124" s="18">
        <v>5</v>
      </c>
      <c r="B124" s="18"/>
      <c r="C124" s="34" t="s">
        <v>873</v>
      </c>
      <c r="D124" s="73">
        <v>45807</v>
      </c>
      <c r="E124" s="43" t="s">
        <v>348</v>
      </c>
      <c r="F124" s="34" t="s">
        <v>328</v>
      </c>
      <c r="G124" s="34" t="s">
        <v>329</v>
      </c>
      <c r="H124" s="20"/>
      <c r="I124" s="20"/>
      <c r="J124" s="86"/>
      <c r="K124" s="21">
        <v>117530000</v>
      </c>
      <c r="L124" s="19" t="s">
        <v>326</v>
      </c>
      <c r="M124" s="22"/>
      <c r="N124" s="22"/>
      <c r="O124" s="22"/>
      <c r="P124" s="19"/>
      <c r="Q124" s="19"/>
      <c r="R124" s="22"/>
      <c r="S124" s="22"/>
      <c r="T124" s="22"/>
      <c r="U124" s="12">
        <f t="shared" si="67"/>
        <v>0</v>
      </c>
      <c r="V124" s="22"/>
      <c r="W124" s="22"/>
      <c r="X124" s="21">
        <v>117530000</v>
      </c>
      <c r="Y124" s="12">
        <f t="shared" si="68"/>
        <v>117530000</v>
      </c>
      <c r="Z124" s="22"/>
      <c r="AA124" s="22"/>
      <c r="AB124" s="22"/>
      <c r="AC124" s="12">
        <f t="shared" si="69"/>
        <v>0</v>
      </c>
      <c r="AD124" s="22"/>
      <c r="AE124" s="22"/>
      <c r="AF124" s="22"/>
      <c r="AG124" s="12">
        <f t="shared" si="70"/>
        <v>0</v>
      </c>
      <c r="AH124" s="12">
        <f t="shared" si="71"/>
        <v>117530000</v>
      </c>
      <c r="AI124" s="23">
        <f t="shared" si="72"/>
        <v>0</v>
      </c>
      <c r="AJ124" s="23">
        <f t="shared" si="60"/>
        <v>1.4285344532983484E-2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ht="24.95" customHeight="1" outlineLevel="1" x14ac:dyDescent="0.2">
      <c r="A125" s="18">
        <v>5</v>
      </c>
      <c r="B125" s="18"/>
      <c r="C125" s="34" t="s">
        <v>856</v>
      </c>
      <c r="D125" s="73">
        <v>45811</v>
      </c>
      <c r="E125" s="43" t="s">
        <v>865</v>
      </c>
      <c r="F125" s="34" t="s">
        <v>328</v>
      </c>
      <c r="G125" s="34" t="s">
        <v>329</v>
      </c>
      <c r="H125" s="20"/>
      <c r="I125" s="20"/>
      <c r="J125" s="86"/>
      <c r="K125" s="21">
        <v>22500000</v>
      </c>
      <c r="L125" s="19" t="s">
        <v>326</v>
      </c>
      <c r="M125" s="22"/>
      <c r="N125" s="22"/>
      <c r="O125" s="22"/>
      <c r="P125" s="19"/>
      <c r="Q125" s="19"/>
      <c r="R125" s="22"/>
      <c r="S125" s="22"/>
      <c r="T125" s="22"/>
      <c r="U125" s="12">
        <f t="shared" si="67"/>
        <v>0</v>
      </c>
      <c r="V125" s="22"/>
      <c r="W125" s="22"/>
      <c r="X125" s="21">
        <v>22500000</v>
      </c>
      <c r="Y125" s="12">
        <f t="shared" si="68"/>
        <v>22500000</v>
      </c>
      <c r="Z125" s="22"/>
      <c r="AA125" s="22"/>
      <c r="AB125" s="22"/>
      <c r="AC125" s="12">
        <f t="shared" si="69"/>
        <v>0</v>
      </c>
      <c r="AD125" s="22"/>
      <c r="AE125" s="22"/>
      <c r="AF125" s="22"/>
      <c r="AG125" s="12">
        <f t="shared" si="70"/>
        <v>0</v>
      </c>
      <c r="AH125" s="12">
        <f t="shared" si="71"/>
        <v>22500000</v>
      </c>
      <c r="AI125" s="23">
        <f t="shared" si="72"/>
        <v>0</v>
      </c>
      <c r="AJ125" s="23">
        <f t="shared" si="60"/>
        <v>2.7347932612280133E-3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ht="24.95" customHeight="1" outlineLevel="1" x14ac:dyDescent="0.2">
      <c r="A126" s="18">
        <v>5</v>
      </c>
      <c r="B126" s="18"/>
      <c r="C126" s="34" t="s">
        <v>857</v>
      </c>
      <c r="D126" s="73">
        <v>45812</v>
      </c>
      <c r="E126" s="43" t="s">
        <v>866</v>
      </c>
      <c r="F126" s="34" t="s">
        <v>328</v>
      </c>
      <c r="G126" s="34" t="s">
        <v>329</v>
      </c>
      <c r="H126" s="20"/>
      <c r="I126" s="20"/>
      <c r="J126" s="86"/>
      <c r="K126" s="21">
        <v>50400000</v>
      </c>
      <c r="L126" s="19" t="s">
        <v>326</v>
      </c>
      <c r="M126" s="22"/>
      <c r="N126" s="22"/>
      <c r="O126" s="22"/>
      <c r="P126" s="19"/>
      <c r="Q126" s="19"/>
      <c r="R126" s="22"/>
      <c r="S126" s="22"/>
      <c r="T126" s="22"/>
      <c r="U126" s="12">
        <f t="shared" si="67"/>
        <v>0</v>
      </c>
      <c r="V126" s="22"/>
      <c r="W126" s="22"/>
      <c r="X126" s="21">
        <v>50400000</v>
      </c>
      <c r="Y126" s="12">
        <f t="shared" si="68"/>
        <v>50400000</v>
      </c>
      <c r="Z126" s="22"/>
      <c r="AA126" s="22"/>
      <c r="AB126" s="22"/>
      <c r="AC126" s="12">
        <f t="shared" si="69"/>
        <v>0</v>
      </c>
      <c r="AD126" s="22"/>
      <c r="AE126" s="22"/>
      <c r="AF126" s="22"/>
      <c r="AG126" s="12">
        <f t="shared" si="70"/>
        <v>0</v>
      </c>
      <c r="AH126" s="12">
        <f t="shared" si="71"/>
        <v>50400000</v>
      </c>
      <c r="AI126" s="23">
        <f t="shared" si="72"/>
        <v>0</v>
      </c>
      <c r="AJ126" s="23">
        <f t="shared" si="60"/>
        <v>6.1259369051507497E-3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ht="24.95" customHeight="1" outlineLevel="1" x14ac:dyDescent="0.2">
      <c r="A127" s="18">
        <v>5</v>
      </c>
      <c r="B127" s="18"/>
      <c r="C127" s="34" t="s">
        <v>794</v>
      </c>
      <c r="D127" s="73">
        <v>45818</v>
      </c>
      <c r="E127" s="43" t="s">
        <v>867</v>
      </c>
      <c r="F127" s="34" t="s">
        <v>328</v>
      </c>
      <c r="G127" s="34" t="s">
        <v>329</v>
      </c>
      <c r="H127" s="20"/>
      <c r="I127" s="20"/>
      <c r="J127" s="86"/>
      <c r="K127" s="21">
        <v>22500000</v>
      </c>
      <c r="L127" s="19" t="s">
        <v>326</v>
      </c>
      <c r="M127" s="22"/>
      <c r="N127" s="22"/>
      <c r="O127" s="22"/>
      <c r="P127" s="19"/>
      <c r="Q127" s="19"/>
      <c r="R127" s="22"/>
      <c r="S127" s="22"/>
      <c r="T127" s="22"/>
      <c r="U127" s="12">
        <f t="shared" si="67"/>
        <v>0</v>
      </c>
      <c r="V127" s="22"/>
      <c r="W127" s="22"/>
      <c r="X127" s="21">
        <v>22500000</v>
      </c>
      <c r="Y127" s="12">
        <f t="shared" si="68"/>
        <v>22500000</v>
      </c>
      <c r="Z127" s="22"/>
      <c r="AA127" s="22"/>
      <c r="AB127" s="22"/>
      <c r="AC127" s="12">
        <f t="shared" si="69"/>
        <v>0</v>
      </c>
      <c r="AD127" s="22"/>
      <c r="AE127" s="22"/>
      <c r="AF127" s="22"/>
      <c r="AG127" s="12">
        <f t="shared" si="70"/>
        <v>0</v>
      </c>
      <c r="AH127" s="12">
        <f t="shared" si="71"/>
        <v>22500000</v>
      </c>
      <c r="AI127" s="23">
        <f t="shared" si="72"/>
        <v>0</v>
      </c>
      <c r="AJ127" s="23">
        <f t="shared" si="60"/>
        <v>2.7347932612280133E-3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1:106" ht="24.95" customHeight="1" outlineLevel="1" x14ac:dyDescent="0.2">
      <c r="A128" s="18">
        <v>5</v>
      </c>
      <c r="B128" s="18"/>
      <c r="C128" s="34" t="s">
        <v>595</v>
      </c>
      <c r="D128" s="73">
        <v>45797</v>
      </c>
      <c r="E128" s="43" t="s">
        <v>868</v>
      </c>
      <c r="F128" s="34" t="s">
        <v>328</v>
      </c>
      <c r="G128" s="34" t="s">
        <v>329</v>
      </c>
      <c r="H128" s="20"/>
      <c r="I128" s="20"/>
      <c r="J128" s="86"/>
      <c r="K128" s="21">
        <v>50400000</v>
      </c>
      <c r="L128" s="19" t="s">
        <v>326</v>
      </c>
      <c r="M128" s="22"/>
      <c r="N128" s="22"/>
      <c r="O128" s="22"/>
      <c r="P128" s="19"/>
      <c r="Q128" s="19"/>
      <c r="R128" s="22"/>
      <c r="S128" s="22"/>
      <c r="T128" s="22"/>
      <c r="U128" s="12">
        <f t="shared" si="67"/>
        <v>0</v>
      </c>
      <c r="V128" s="22"/>
      <c r="W128" s="22"/>
      <c r="X128" s="21">
        <v>50400000</v>
      </c>
      <c r="Y128" s="12">
        <f t="shared" si="68"/>
        <v>50400000</v>
      </c>
      <c r="Z128" s="22"/>
      <c r="AA128" s="22"/>
      <c r="AB128" s="22"/>
      <c r="AC128" s="12">
        <f t="shared" si="69"/>
        <v>0</v>
      </c>
      <c r="AD128" s="22"/>
      <c r="AE128" s="22"/>
      <c r="AF128" s="22"/>
      <c r="AG128" s="12">
        <f t="shared" si="70"/>
        <v>0</v>
      </c>
      <c r="AH128" s="12">
        <f t="shared" si="71"/>
        <v>50400000</v>
      </c>
      <c r="AI128" s="23">
        <f t="shared" si="72"/>
        <v>0</v>
      </c>
      <c r="AJ128" s="23">
        <f t="shared" si="60"/>
        <v>6.1259369051507497E-3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1:106" ht="24.95" customHeight="1" outlineLevel="1" x14ac:dyDescent="0.2">
      <c r="A129" s="18">
        <v>5</v>
      </c>
      <c r="B129" s="18"/>
      <c r="C129" s="34"/>
      <c r="D129" s="73"/>
      <c r="E129" s="43"/>
      <c r="F129" s="34"/>
      <c r="G129" s="34"/>
      <c r="H129" s="20"/>
      <c r="I129" s="20"/>
      <c r="J129" s="86"/>
      <c r="K129" s="21"/>
      <c r="L129" s="19"/>
      <c r="M129" s="22"/>
      <c r="N129" s="22"/>
      <c r="O129" s="22"/>
      <c r="P129" s="19"/>
      <c r="Q129" s="19"/>
      <c r="R129" s="22"/>
      <c r="S129" s="22"/>
      <c r="T129" s="22"/>
      <c r="U129" s="12">
        <f t="shared" si="67"/>
        <v>0</v>
      </c>
      <c r="V129" s="22"/>
      <c r="W129" s="22"/>
      <c r="X129" s="22"/>
      <c r="Y129" s="12">
        <f t="shared" si="68"/>
        <v>0</v>
      </c>
      <c r="Z129" s="22"/>
      <c r="AA129" s="22"/>
      <c r="AB129" s="22"/>
      <c r="AC129" s="12">
        <f t="shared" si="69"/>
        <v>0</v>
      </c>
      <c r="AD129" s="22"/>
      <c r="AE129" s="22"/>
      <c r="AF129" s="22"/>
      <c r="AG129" s="12">
        <f t="shared" si="70"/>
        <v>0</v>
      </c>
      <c r="AH129" s="12">
        <f t="shared" si="71"/>
        <v>0</v>
      </c>
      <c r="AI129" s="23">
        <f t="shared" si="72"/>
        <v>0</v>
      </c>
      <c r="AJ129" s="23">
        <f t="shared" si="60"/>
        <v>0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1:106" ht="24.95" customHeight="1" outlineLevel="1" x14ac:dyDescent="0.2">
      <c r="A130" s="18">
        <v>4</v>
      </c>
      <c r="B130" s="18"/>
      <c r="C130" s="34"/>
      <c r="D130" s="73"/>
      <c r="E130" s="43"/>
      <c r="F130" s="34"/>
      <c r="G130" s="34"/>
      <c r="H130" s="20"/>
      <c r="I130" s="20"/>
      <c r="J130" s="86"/>
      <c r="K130" s="21">
        <f>1987871700-SUM(K112:K128)</f>
        <v>1004623000</v>
      </c>
      <c r="L130" s="19"/>
      <c r="M130" s="22"/>
      <c r="N130" s="22"/>
      <c r="O130" s="22"/>
      <c r="P130" s="19"/>
      <c r="Q130" s="19"/>
      <c r="R130" s="22"/>
      <c r="S130" s="22"/>
      <c r="T130" s="22"/>
      <c r="U130" s="12">
        <f t="shared" si="61"/>
        <v>0</v>
      </c>
      <c r="V130" s="22"/>
      <c r="W130" s="22"/>
      <c r="X130" s="22"/>
      <c r="Y130" s="12">
        <f t="shared" si="62"/>
        <v>0</v>
      </c>
      <c r="Z130" s="22"/>
      <c r="AA130" s="22"/>
      <c r="AB130" s="22"/>
      <c r="AC130" s="12">
        <f t="shared" si="63"/>
        <v>0</v>
      </c>
      <c r="AD130" s="22"/>
      <c r="AE130" s="22"/>
      <c r="AF130" s="22"/>
      <c r="AG130" s="12">
        <f t="shared" si="64"/>
        <v>0</v>
      </c>
      <c r="AH130" s="12">
        <f t="shared" si="65"/>
        <v>0</v>
      </c>
      <c r="AI130" s="23">
        <f t="shared" si="66"/>
        <v>0</v>
      </c>
      <c r="AJ130" s="23">
        <f t="shared" si="60"/>
        <v>0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1:106" ht="24.95" customHeight="1" outlineLevel="1" x14ac:dyDescent="0.2">
      <c r="A131" s="18">
        <v>5</v>
      </c>
      <c r="B131" s="18"/>
      <c r="C131" s="34"/>
      <c r="D131" s="73"/>
      <c r="E131" s="43"/>
      <c r="F131" s="34"/>
      <c r="G131" s="34"/>
      <c r="H131" s="20"/>
      <c r="I131" s="20"/>
      <c r="J131" s="86"/>
      <c r="K131" s="21"/>
      <c r="L131" s="19"/>
      <c r="M131" s="22"/>
      <c r="N131" s="22"/>
      <c r="O131" s="22"/>
      <c r="P131" s="19"/>
      <c r="Q131" s="19"/>
      <c r="R131" s="22"/>
      <c r="S131" s="22"/>
      <c r="T131" s="22"/>
      <c r="U131" s="12">
        <f t="shared" si="61"/>
        <v>0</v>
      </c>
      <c r="V131" s="22"/>
      <c r="W131" s="22"/>
      <c r="X131" s="22"/>
      <c r="Y131" s="12">
        <f t="shared" si="62"/>
        <v>0</v>
      </c>
      <c r="Z131" s="22"/>
      <c r="AA131" s="22"/>
      <c r="AB131" s="22"/>
      <c r="AC131" s="12">
        <f t="shared" si="63"/>
        <v>0</v>
      </c>
      <c r="AD131" s="22"/>
      <c r="AE131" s="22"/>
      <c r="AF131" s="22"/>
      <c r="AG131" s="12">
        <f t="shared" si="64"/>
        <v>0</v>
      </c>
      <c r="AH131" s="12">
        <f t="shared" si="65"/>
        <v>0</v>
      </c>
      <c r="AI131" s="23">
        <f t="shared" si="66"/>
        <v>0</v>
      </c>
      <c r="AJ131" s="23">
        <f t="shared" si="60"/>
        <v>0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24.95" customHeight="1" outlineLevel="1" x14ac:dyDescent="0.2">
      <c r="A132" s="18">
        <v>6</v>
      </c>
      <c r="B132" s="18"/>
      <c r="C132" s="34"/>
      <c r="D132" s="73"/>
      <c r="E132" s="43"/>
      <c r="F132" s="34"/>
      <c r="G132" s="34"/>
      <c r="H132" s="20"/>
      <c r="I132" s="20"/>
      <c r="J132" s="86"/>
      <c r="K132" s="21"/>
      <c r="L132" s="19"/>
      <c r="M132" s="22"/>
      <c r="N132" s="22"/>
      <c r="O132" s="22"/>
      <c r="P132" s="19"/>
      <c r="Q132" s="19"/>
      <c r="R132" s="22"/>
      <c r="S132" s="22"/>
      <c r="T132" s="22"/>
      <c r="U132" s="12">
        <f>SUM(R132:T132)</f>
        <v>0</v>
      </c>
      <c r="V132" s="22"/>
      <c r="W132" s="22"/>
      <c r="X132" s="22"/>
      <c r="Y132" s="12">
        <f>SUM(V132:X132)</f>
        <v>0</v>
      </c>
      <c r="Z132" s="22"/>
      <c r="AA132" s="22"/>
      <c r="AB132" s="22"/>
      <c r="AC132" s="12">
        <f>SUM(Z132:AB132)</f>
        <v>0</v>
      </c>
      <c r="AD132" s="22"/>
      <c r="AE132" s="22"/>
      <c r="AF132" s="22"/>
      <c r="AG132" s="12">
        <f>SUM(AD132:AF132)</f>
        <v>0</v>
      </c>
      <c r="AH132" s="12">
        <f>SUM(U132,Y132,AC132,AG132)</f>
        <v>0</v>
      </c>
      <c r="AI132" s="23">
        <f>IF(ISERROR(AH132/J132),0,AH132/J132)</f>
        <v>0</v>
      </c>
      <c r="AJ132" s="23">
        <f t="shared" si="60"/>
        <v>0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s="30" customFormat="1" ht="24.95" customHeight="1" x14ac:dyDescent="0.25">
      <c r="A133" s="87" t="s">
        <v>59</v>
      </c>
      <c r="B133" s="87"/>
      <c r="C133" s="87"/>
      <c r="D133" s="87"/>
      <c r="E133" s="87"/>
      <c r="F133" s="87"/>
      <c r="G133" s="87"/>
      <c r="H133" s="87"/>
      <c r="I133" s="87"/>
      <c r="J133" s="25">
        <f>SUM(J112:J132)</f>
        <v>1987871700</v>
      </c>
      <c r="K133" s="25">
        <f>SUM(K112:K132)</f>
        <v>1987871700</v>
      </c>
      <c r="L133" s="26"/>
      <c r="M133" s="25">
        <f>SUM(M112:M132)</f>
        <v>0</v>
      </c>
      <c r="N133" s="25">
        <f>SUM(N112:N132)</f>
        <v>0</v>
      </c>
      <c r="O133" s="25">
        <f>SUM(O112:O132)</f>
        <v>0</v>
      </c>
      <c r="P133" s="27"/>
      <c r="Q133" s="28"/>
      <c r="R133" s="25">
        <f t="shared" ref="R133:AH133" si="73">SUM(R112:R132)</f>
        <v>196620000</v>
      </c>
      <c r="S133" s="25">
        <f t="shared" si="73"/>
        <v>51968700</v>
      </c>
      <c r="T133" s="25">
        <f t="shared" si="73"/>
        <v>0</v>
      </c>
      <c r="U133" s="25">
        <f t="shared" si="73"/>
        <v>248588700</v>
      </c>
      <c r="V133" s="25">
        <f t="shared" si="73"/>
        <v>48000000</v>
      </c>
      <c r="W133" s="25">
        <f t="shared" si="73"/>
        <v>337650000</v>
      </c>
      <c r="X133" s="25">
        <f t="shared" si="73"/>
        <v>349010000</v>
      </c>
      <c r="Y133" s="25">
        <f t="shared" si="73"/>
        <v>734660000</v>
      </c>
      <c r="Z133" s="25">
        <f t="shared" si="73"/>
        <v>0</v>
      </c>
      <c r="AA133" s="25">
        <f t="shared" si="73"/>
        <v>0</v>
      </c>
      <c r="AB133" s="25">
        <f t="shared" si="73"/>
        <v>0</v>
      </c>
      <c r="AC133" s="25">
        <f t="shared" si="73"/>
        <v>0</v>
      </c>
      <c r="AD133" s="25">
        <f t="shared" si="73"/>
        <v>0</v>
      </c>
      <c r="AE133" s="25">
        <f t="shared" si="73"/>
        <v>0</v>
      </c>
      <c r="AF133" s="25">
        <f t="shared" si="73"/>
        <v>0</v>
      </c>
      <c r="AG133" s="25">
        <f t="shared" si="73"/>
        <v>0</v>
      </c>
      <c r="AH133" s="25">
        <f t="shared" si="73"/>
        <v>983248700</v>
      </c>
      <c r="AI133" s="29">
        <f>IF(ISERROR(AH133/J133),0,AH133/J133)</f>
        <v>0.49462382305658859</v>
      </c>
      <c r="AJ133" s="29">
        <f>IF(ISERROR(AH133/$AH$229),0,AH133/$AH$229)</f>
        <v>0.11951030750538687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ht="24.95" customHeight="1" x14ac:dyDescent="0.25">
      <c r="A134" s="85" t="s">
        <v>60</v>
      </c>
      <c r="B134" s="85"/>
      <c r="C134" s="85"/>
      <c r="D134" s="85"/>
      <c r="E134" s="85"/>
      <c r="F134" s="8"/>
      <c r="G134" s="9"/>
      <c r="H134" s="10"/>
      <c r="I134" s="10"/>
      <c r="J134" s="11"/>
      <c r="K134" s="12"/>
      <c r="L134" s="13"/>
      <c r="M134" s="14"/>
      <c r="N134" s="14"/>
      <c r="O134" s="14"/>
      <c r="P134" s="9"/>
      <c r="Q134" s="15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6"/>
      <c r="AJ134" s="17"/>
    </row>
    <row r="135" spans="1:106" ht="24.95" customHeight="1" outlineLevel="1" x14ac:dyDescent="0.25">
      <c r="A135" s="18">
        <v>1</v>
      </c>
      <c r="B135" s="18"/>
      <c r="C135" s="32" t="s">
        <v>875</v>
      </c>
      <c r="D135" s="33">
        <v>45800</v>
      </c>
      <c r="E135" s="43" t="s">
        <v>874</v>
      </c>
      <c r="F135" s="34" t="s">
        <v>328</v>
      </c>
      <c r="G135" s="34" t="s">
        <v>329</v>
      </c>
      <c r="H135" s="46"/>
      <c r="I135" s="46"/>
      <c r="J135" s="86">
        <v>733566500</v>
      </c>
      <c r="K135" s="37">
        <v>85200000</v>
      </c>
      <c r="L135" s="19" t="s">
        <v>326</v>
      </c>
      <c r="M135" s="39"/>
      <c r="N135" s="40"/>
      <c r="O135" s="39"/>
      <c r="P135" s="35"/>
      <c r="Q135" s="35"/>
      <c r="R135" s="22"/>
      <c r="S135" s="22"/>
      <c r="T135" s="22"/>
      <c r="U135" s="12">
        <f>SUM(R135:T135)</f>
        <v>0</v>
      </c>
      <c r="V135" s="22"/>
      <c r="W135" s="22"/>
      <c r="X135" s="37">
        <v>85200000</v>
      </c>
      <c r="Y135" s="12">
        <f>SUM(V135:X135)</f>
        <v>85200000</v>
      </c>
      <c r="Z135" s="22"/>
      <c r="AA135" s="22"/>
      <c r="AB135" s="22"/>
      <c r="AC135" s="12">
        <f>SUM(Z135:AB135)</f>
        <v>0</v>
      </c>
      <c r="AD135" s="22"/>
      <c r="AE135" s="22">
        <v>0</v>
      </c>
      <c r="AF135" s="22">
        <v>0</v>
      </c>
      <c r="AG135" s="12">
        <f>SUM(AD135:AF135)</f>
        <v>0</v>
      </c>
      <c r="AH135" s="12">
        <f>SUM(U135,Y135,AC135,AG135)</f>
        <v>85200000</v>
      </c>
      <c r="AI135" s="23">
        <f>IF(ISERROR(AH135/J135),0,AH135/J135)</f>
        <v>0.11614488938630649</v>
      </c>
      <c r="AJ135" s="23">
        <f t="shared" ref="AJ135:AJ142" si="74">IF(ISERROR(AH135/$AH$229),"-",AH135/$AH$229)</f>
        <v>1.0355750482516744E-2</v>
      </c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1:106" ht="24.95" customHeight="1" outlineLevel="1" x14ac:dyDescent="0.25">
      <c r="A136" s="18">
        <v>1</v>
      </c>
      <c r="B136" s="18"/>
      <c r="C136" s="32" t="s">
        <v>877</v>
      </c>
      <c r="D136" s="33">
        <v>45804</v>
      </c>
      <c r="E136" s="43" t="s">
        <v>876</v>
      </c>
      <c r="F136" s="34" t="s">
        <v>328</v>
      </c>
      <c r="G136" s="34" t="s">
        <v>329</v>
      </c>
      <c r="H136" s="46"/>
      <c r="I136" s="46"/>
      <c r="J136" s="86"/>
      <c r="K136" s="37">
        <v>18400000</v>
      </c>
      <c r="L136" s="19" t="s">
        <v>326</v>
      </c>
      <c r="M136" s="39"/>
      <c r="N136" s="40"/>
      <c r="O136" s="39"/>
      <c r="P136" s="35"/>
      <c r="Q136" s="35"/>
      <c r="R136" s="22"/>
      <c r="S136" s="22"/>
      <c r="T136" s="22"/>
      <c r="U136" s="12">
        <f t="shared" ref="U136:U141" si="75">SUM(R136:T136)</f>
        <v>0</v>
      </c>
      <c r="V136" s="22"/>
      <c r="W136" s="22"/>
      <c r="X136" s="37">
        <v>18400000</v>
      </c>
      <c r="Y136" s="12">
        <f t="shared" ref="Y136:Y141" si="76">SUM(V136:X136)</f>
        <v>18400000</v>
      </c>
      <c r="Z136" s="22"/>
      <c r="AA136" s="22"/>
      <c r="AB136" s="22"/>
      <c r="AC136" s="12">
        <f t="shared" ref="AC136:AC141" si="77">SUM(Z136:AB136)</f>
        <v>0</v>
      </c>
      <c r="AD136" s="22"/>
      <c r="AE136" s="22">
        <v>0</v>
      </c>
      <c r="AF136" s="22">
        <v>0</v>
      </c>
      <c r="AG136" s="12">
        <f t="shared" ref="AG136:AG141" si="78">SUM(AD136:AF136)</f>
        <v>0</v>
      </c>
      <c r="AH136" s="12">
        <f t="shared" ref="AH136:AH141" si="79">SUM(U136,Y136,AC136,AG136)</f>
        <v>18400000</v>
      </c>
      <c r="AI136" s="23">
        <f t="shared" ref="AI136:AI141" si="80">IF(ISERROR(AH136/J136),0,AH136/J136)</f>
        <v>0</v>
      </c>
      <c r="AJ136" s="23">
        <f t="shared" si="74"/>
        <v>2.2364531558486862E-3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1:106" ht="24.95" customHeight="1" outlineLevel="1" x14ac:dyDescent="0.25">
      <c r="A137" s="18">
        <v>1</v>
      </c>
      <c r="B137" s="18"/>
      <c r="C137" s="32" t="s">
        <v>879</v>
      </c>
      <c r="D137" s="33">
        <v>45799</v>
      </c>
      <c r="E137" s="43" t="s">
        <v>878</v>
      </c>
      <c r="F137" s="34" t="s">
        <v>328</v>
      </c>
      <c r="G137" s="34" t="s">
        <v>329</v>
      </c>
      <c r="H137" s="46"/>
      <c r="I137" s="46"/>
      <c r="J137" s="86"/>
      <c r="K137" s="37">
        <v>34800000</v>
      </c>
      <c r="L137" s="19" t="s">
        <v>326</v>
      </c>
      <c r="M137" s="39"/>
      <c r="N137" s="40"/>
      <c r="O137" s="39"/>
      <c r="P137" s="35"/>
      <c r="Q137" s="35"/>
      <c r="R137" s="22"/>
      <c r="S137" s="22"/>
      <c r="T137" s="22"/>
      <c r="U137" s="12">
        <f t="shared" si="75"/>
        <v>0</v>
      </c>
      <c r="V137" s="22"/>
      <c r="W137" s="22"/>
      <c r="X137" s="37">
        <v>34800000</v>
      </c>
      <c r="Y137" s="12">
        <f t="shared" si="76"/>
        <v>34800000</v>
      </c>
      <c r="Z137" s="22"/>
      <c r="AA137" s="22"/>
      <c r="AB137" s="22"/>
      <c r="AC137" s="12">
        <f t="shared" si="77"/>
        <v>0</v>
      </c>
      <c r="AD137" s="22"/>
      <c r="AE137" s="22">
        <v>0</v>
      </c>
      <c r="AF137" s="22">
        <v>0</v>
      </c>
      <c r="AG137" s="12">
        <f t="shared" si="78"/>
        <v>0</v>
      </c>
      <c r="AH137" s="12">
        <f t="shared" si="79"/>
        <v>34800000</v>
      </c>
      <c r="AI137" s="23">
        <f t="shared" si="80"/>
        <v>0</v>
      </c>
      <c r="AJ137" s="23">
        <f t="shared" si="74"/>
        <v>4.2298135773659942E-3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ht="24.95" customHeight="1" outlineLevel="1" x14ac:dyDescent="0.25">
      <c r="A138" s="18">
        <v>1</v>
      </c>
      <c r="B138" s="18"/>
      <c r="C138" s="32" t="s">
        <v>880</v>
      </c>
      <c r="D138" s="33">
        <v>45793</v>
      </c>
      <c r="E138" s="34" t="s">
        <v>831</v>
      </c>
      <c r="F138" s="34" t="s">
        <v>328</v>
      </c>
      <c r="G138" s="34" t="s">
        <v>329</v>
      </c>
      <c r="H138" s="46"/>
      <c r="I138" s="46"/>
      <c r="J138" s="86"/>
      <c r="K138" s="37">
        <v>35280000</v>
      </c>
      <c r="L138" s="19" t="s">
        <v>326</v>
      </c>
      <c r="M138" s="39"/>
      <c r="N138" s="40"/>
      <c r="O138" s="39"/>
      <c r="P138" s="35"/>
      <c r="Q138" s="35"/>
      <c r="R138" s="22"/>
      <c r="S138" s="22"/>
      <c r="T138" s="22"/>
      <c r="U138" s="12">
        <f t="shared" si="75"/>
        <v>0</v>
      </c>
      <c r="V138" s="22"/>
      <c r="W138" s="22"/>
      <c r="X138" s="37">
        <v>35280000</v>
      </c>
      <c r="Y138" s="12">
        <f t="shared" si="76"/>
        <v>35280000</v>
      </c>
      <c r="Z138" s="22"/>
      <c r="AA138" s="22"/>
      <c r="AB138" s="22"/>
      <c r="AC138" s="12">
        <f t="shared" si="77"/>
        <v>0</v>
      </c>
      <c r="AD138" s="22"/>
      <c r="AE138" s="22">
        <v>0</v>
      </c>
      <c r="AF138" s="22">
        <v>0</v>
      </c>
      <c r="AG138" s="12">
        <f t="shared" si="78"/>
        <v>0</v>
      </c>
      <c r="AH138" s="12">
        <f t="shared" si="79"/>
        <v>35280000</v>
      </c>
      <c r="AI138" s="23">
        <f t="shared" si="80"/>
        <v>0</v>
      </c>
      <c r="AJ138" s="23">
        <f t="shared" si="74"/>
        <v>4.288155833605525E-3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1:106" ht="24.95" customHeight="1" outlineLevel="1" x14ac:dyDescent="0.25">
      <c r="A139" s="18">
        <v>1</v>
      </c>
      <c r="B139" s="18"/>
      <c r="C139" s="32" t="s">
        <v>881</v>
      </c>
      <c r="D139" s="33">
        <v>45799</v>
      </c>
      <c r="E139" s="34" t="s">
        <v>334</v>
      </c>
      <c r="F139" s="34" t="s">
        <v>328</v>
      </c>
      <c r="G139" s="34" t="s">
        <v>329</v>
      </c>
      <c r="H139" s="46"/>
      <c r="I139" s="46"/>
      <c r="J139" s="86"/>
      <c r="K139" s="37">
        <v>24360000</v>
      </c>
      <c r="L139" s="19" t="s">
        <v>326</v>
      </c>
      <c r="M139" s="39"/>
      <c r="N139" s="40"/>
      <c r="O139" s="39"/>
      <c r="P139" s="35"/>
      <c r="Q139" s="35"/>
      <c r="R139" s="22"/>
      <c r="S139" s="22"/>
      <c r="T139" s="22"/>
      <c r="U139" s="12">
        <f t="shared" si="75"/>
        <v>0</v>
      </c>
      <c r="V139" s="22"/>
      <c r="W139" s="22"/>
      <c r="X139" s="37">
        <v>24360000</v>
      </c>
      <c r="Y139" s="12">
        <f t="shared" si="76"/>
        <v>24360000</v>
      </c>
      <c r="Z139" s="22"/>
      <c r="AA139" s="22"/>
      <c r="AB139" s="22"/>
      <c r="AC139" s="12">
        <f t="shared" si="77"/>
        <v>0</v>
      </c>
      <c r="AD139" s="22"/>
      <c r="AE139" s="22">
        <v>0</v>
      </c>
      <c r="AF139" s="22">
        <v>0</v>
      </c>
      <c r="AG139" s="12">
        <f t="shared" si="78"/>
        <v>0</v>
      </c>
      <c r="AH139" s="12">
        <f t="shared" si="79"/>
        <v>24360000</v>
      </c>
      <c r="AI139" s="23">
        <f t="shared" si="80"/>
        <v>0</v>
      </c>
      <c r="AJ139" s="23">
        <f t="shared" si="74"/>
        <v>2.9608695041561956E-3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ht="24.95" customHeight="1" outlineLevel="1" x14ac:dyDescent="0.25">
      <c r="A140" s="18">
        <v>1</v>
      </c>
      <c r="B140" s="18"/>
      <c r="C140" s="32"/>
      <c r="D140" s="33"/>
      <c r="E140" s="34"/>
      <c r="F140" s="34"/>
      <c r="G140" s="34"/>
      <c r="H140" s="46"/>
      <c r="I140" s="46"/>
      <c r="J140" s="86"/>
      <c r="K140" s="37"/>
      <c r="L140" s="19"/>
      <c r="M140" s="39"/>
      <c r="N140" s="40"/>
      <c r="O140" s="39"/>
      <c r="P140" s="35"/>
      <c r="Q140" s="35"/>
      <c r="R140" s="22"/>
      <c r="S140" s="22"/>
      <c r="T140" s="22"/>
      <c r="U140" s="12">
        <f t="shared" si="75"/>
        <v>0</v>
      </c>
      <c r="V140" s="22"/>
      <c r="W140" s="22"/>
      <c r="X140" s="22"/>
      <c r="Y140" s="12">
        <f t="shared" si="76"/>
        <v>0</v>
      </c>
      <c r="Z140" s="22"/>
      <c r="AA140" s="22"/>
      <c r="AB140" s="22"/>
      <c r="AC140" s="12">
        <f t="shared" si="77"/>
        <v>0</v>
      </c>
      <c r="AD140" s="22"/>
      <c r="AE140" s="22">
        <v>0</v>
      </c>
      <c r="AF140" s="22">
        <v>0</v>
      </c>
      <c r="AG140" s="12">
        <f t="shared" si="78"/>
        <v>0</v>
      </c>
      <c r="AH140" s="12">
        <f t="shared" si="79"/>
        <v>0</v>
      </c>
      <c r="AI140" s="23">
        <f t="shared" si="80"/>
        <v>0</v>
      </c>
      <c r="AJ140" s="23">
        <f t="shared" si="74"/>
        <v>0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 ht="24.95" customHeight="1" outlineLevel="1" x14ac:dyDescent="0.25">
      <c r="A141" s="18">
        <v>1</v>
      </c>
      <c r="B141" s="18"/>
      <c r="C141" s="32"/>
      <c r="D141" s="33"/>
      <c r="E141" s="34"/>
      <c r="F141" s="35"/>
      <c r="G141" s="35"/>
      <c r="H141" s="46"/>
      <c r="I141" s="46"/>
      <c r="J141" s="86"/>
      <c r="K141" s="37">
        <f>733566500-SUM(K135:K140)</f>
        <v>535526500</v>
      </c>
      <c r="L141" s="38"/>
      <c r="M141" s="39"/>
      <c r="N141" s="40"/>
      <c r="O141" s="39"/>
      <c r="P141" s="35"/>
      <c r="Q141" s="35"/>
      <c r="R141" s="22"/>
      <c r="S141" s="22"/>
      <c r="T141" s="22"/>
      <c r="U141" s="12">
        <f t="shared" si="75"/>
        <v>0</v>
      </c>
      <c r="V141" s="22"/>
      <c r="W141" s="22"/>
      <c r="X141" s="22"/>
      <c r="Y141" s="12">
        <f t="shared" si="76"/>
        <v>0</v>
      </c>
      <c r="Z141" s="22"/>
      <c r="AA141" s="22"/>
      <c r="AB141" s="22"/>
      <c r="AC141" s="12">
        <f t="shared" si="77"/>
        <v>0</v>
      </c>
      <c r="AD141" s="22"/>
      <c r="AE141" s="22">
        <v>0</v>
      </c>
      <c r="AF141" s="22">
        <v>0</v>
      </c>
      <c r="AG141" s="12">
        <f t="shared" si="78"/>
        <v>0</v>
      </c>
      <c r="AH141" s="12">
        <f t="shared" si="79"/>
        <v>0</v>
      </c>
      <c r="AI141" s="23">
        <f t="shared" si="80"/>
        <v>0</v>
      </c>
      <c r="AJ141" s="23">
        <f t="shared" si="74"/>
        <v>0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1:106" ht="24.95" customHeight="1" outlineLevel="1" x14ac:dyDescent="0.2">
      <c r="A142" s="18">
        <v>2</v>
      </c>
      <c r="B142" s="18"/>
      <c r="C142" s="19"/>
      <c r="D142" s="20"/>
      <c r="E142" s="19"/>
      <c r="F142" s="19"/>
      <c r="G142" s="19"/>
      <c r="H142" s="20"/>
      <c r="I142" s="20"/>
      <c r="J142" s="86"/>
      <c r="K142" s="21"/>
      <c r="L142" s="19"/>
      <c r="M142" s="22"/>
      <c r="N142" s="22"/>
      <c r="O142" s="22"/>
      <c r="P142" s="19"/>
      <c r="Q142" s="19"/>
      <c r="R142" s="22"/>
      <c r="S142" s="22"/>
      <c r="T142" s="22"/>
      <c r="U142" s="12">
        <f>SUM(R142:T142)</f>
        <v>0</v>
      </c>
      <c r="V142" s="22"/>
      <c r="W142" s="22"/>
      <c r="X142" s="22"/>
      <c r="Y142" s="12">
        <f>SUM(V142:X142)</f>
        <v>0</v>
      </c>
      <c r="Z142" s="22"/>
      <c r="AA142" s="22"/>
      <c r="AB142" s="22"/>
      <c r="AC142" s="12">
        <f>SUM(Z142:AB142)</f>
        <v>0</v>
      </c>
      <c r="AD142" s="22"/>
      <c r="AE142" s="22"/>
      <c r="AF142" s="22"/>
      <c r="AG142" s="12">
        <f>SUM(AD142:AF142)</f>
        <v>0</v>
      </c>
      <c r="AH142" s="12">
        <f>SUM(U142,Y142,AC142,AG142)</f>
        <v>0</v>
      </c>
      <c r="AI142" s="23">
        <f>IF(ISERROR(AH142/J142),0,AH142/J142)</f>
        <v>0</v>
      </c>
      <c r="AJ142" s="23">
        <f t="shared" si="74"/>
        <v>0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s="30" customFormat="1" ht="24.95" customHeight="1" x14ac:dyDescent="0.25">
      <c r="A143" s="87" t="s">
        <v>61</v>
      </c>
      <c r="B143" s="87"/>
      <c r="C143" s="87"/>
      <c r="D143" s="87"/>
      <c r="E143" s="87"/>
      <c r="F143" s="87"/>
      <c r="G143" s="87"/>
      <c r="H143" s="87"/>
      <c r="I143" s="87"/>
      <c r="J143" s="25">
        <f>SUM(J135:J142)</f>
        <v>733566500</v>
      </c>
      <c r="K143" s="25">
        <f>SUM(K135:K142)</f>
        <v>733566500</v>
      </c>
      <c r="L143" s="26"/>
      <c r="M143" s="25">
        <f>SUM(M135:M142)</f>
        <v>0</v>
      </c>
      <c r="N143" s="25">
        <f>SUM(N135:N142)</f>
        <v>0</v>
      </c>
      <c r="O143" s="25">
        <f>SUM(O135:O142)</f>
        <v>0</v>
      </c>
      <c r="P143" s="27"/>
      <c r="Q143" s="28"/>
      <c r="R143" s="25">
        <f t="shared" ref="R143:AH143" si="81">SUM(R135:R142)</f>
        <v>0</v>
      </c>
      <c r="S143" s="25">
        <f t="shared" si="81"/>
        <v>0</v>
      </c>
      <c r="T143" s="25">
        <f t="shared" si="81"/>
        <v>0</v>
      </c>
      <c r="U143" s="25">
        <f t="shared" si="81"/>
        <v>0</v>
      </c>
      <c r="V143" s="25">
        <f t="shared" si="81"/>
        <v>0</v>
      </c>
      <c r="W143" s="25">
        <f t="shared" si="81"/>
        <v>0</v>
      </c>
      <c r="X143" s="25">
        <f t="shared" si="81"/>
        <v>198040000</v>
      </c>
      <c r="Y143" s="25">
        <f t="shared" si="81"/>
        <v>198040000</v>
      </c>
      <c r="Z143" s="25">
        <f t="shared" si="81"/>
        <v>0</v>
      </c>
      <c r="AA143" s="25">
        <f t="shared" si="81"/>
        <v>0</v>
      </c>
      <c r="AB143" s="25">
        <f t="shared" si="81"/>
        <v>0</v>
      </c>
      <c r="AC143" s="25">
        <f t="shared" si="81"/>
        <v>0</v>
      </c>
      <c r="AD143" s="25">
        <f t="shared" si="81"/>
        <v>0</v>
      </c>
      <c r="AE143" s="25">
        <f t="shared" si="81"/>
        <v>0</v>
      </c>
      <c r="AF143" s="25">
        <f t="shared" si="81"/>
        <v>0</v>
      </c>
      <c r="AG143" s="25">
        <f t="shared" si="81"/>
        <v>0</v>
      </c>
      <c r="AH143" s="25">
        <f t="shared" si="81"/>
        <v>198040000</v>
      </c>
      <c r="AI143" s="29">
        <f>IF(ISERROR(AH143/J143),0,AH143/J143)</f>
        <v>0.26996870767680914</v>
      </c>
      <c r="AJ143" s="29">
        <f>IF(ISERROR(AH143/$AH$229),0,AH143/$AH$229)</f>
        <v>2.4071042553493145E-2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ht="24.95" customHeight="1" x14ac:dyDescent="0.25">
      <c r="A144" s="85" t="s">
        <v>62</v>
      </c>
      <c r="B144" s="85"/>
      <c r="C144" s="85"/>
      <c r="D144" s="85"/>
      <c r="E144" s="85"/>
      <c r="F144" s="8"/>
      <c r="G144" s="9"/>
      <c r="H144" s="10"/>
      <c r="I144" s="10"/>
      <c r="J144" s="11"/>
      <c r="K144" s="12"/>
      <c r="L144" s="13"/>
      <c r="M144" s="14"/>
      <c r="N144" s="14"/>
      <c r="O144" s="14"/>
      <c r="P144" s="9"/>
      <c r="Q144" s="15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6"/>
      <c r="AJ144" s="17"/>
    </row>
    <row r="145" spans="1:106" ht="24.95" customHeight="1" outlineLevel="1" x14ac:dyDescent="0.25">
      <c r="A145" s="18">
        <v>1</v>
      </c>
      <c r="B145" s="18"/>
      <c r="C145" s="32" t="s">
        <v>892</v>
      </c>
      <c r="D145" s="33">
        <v>45761</v>
      </c>
      <c r="E145" s="34" t="s">
        <v>891</v>
      </c>
      <c r="F145" s="34" t="s">
        <v>328</v>
      </c>
      <c r="G145" s="34" t="s">
        <v>329</v>
      </c>
      <c r="H145" s="46"/>
      <c r="I145" s="46"/>
      <c r="J145" s="86">
        <v>1034731500</v>
      </c>
      <c r="K145" s="37">
        <v>63000000</v>
      </c>
      <c r="L145" s="19" t="s">
        <v>326</v>
      </c>
      <c r="M145" s="39"/>
      <c r="N145" s="40"/>
      <c r="O145" s="39"/>
      <c r="P145" s="35"/>
      <c r="Q145" s="35"/>
      <c r="R145" s="22">
        <v>0</v>
      </c>
      <c r="S145" s="22">
        <v>0</v>
      </c>
      <c r="T145" s="22">
        <v>0</v>
      </c>
      <c r="U145" s="12">
        <f>SUM(R145:T145)</f>
        <v>0</v>
      </c>
      <c r="V145" s="37">
        <v>63000000</v>
      </c>
      <c r="W145" s="22">
        <v>0</v>
      </c>
      <c r="X145" s="22">
        <v>0</v>
      </c>
      <c r="Y145" s="12">
        <f>SUM(V145:X145)</f>
        <v>63000000</v>
      </c>
      <c r="Z145" s="22">
        <v>0</v>
      </c>
      <c r="AA145" s="22">
        <v>0</v>
      </c>
      <c r="AB145" s="22">
        <v>0</v>
      </c>
      <c r="AC145" s="12">
        <f>SUM(Z145:AB145)</f>
        <v>0</v>
      </c>
      <c r="AD145" s="22">
        <v>0</v>
      </c>
      <c r="AE145" s="22">
        <v>0</v>
      </c>
      <c r="AF145" s="22">
        <v>0</v>
      </c>
      <c r="AG145" s="12">
        <f>SUM(AD145:AF145)</f>
        <v>0</v>
      </c>
      <c r="AH145" s="12">
        <f>SUM(U145,Y145,AC145,AG145)</f>
        <v>63000000</v>
      </c>
      <c r="AI145" s="23">
        <f>IF(ISERROR(AH145/J145),0,AH145/J145)</f>
        <v>6.0885360115160311E-2</v>
      </c>
      <c r="AJ145" s="23">
        <f t="shared" ref="AJ145:AJ153" si="82">IF(ISERROR(AH145/$AH$229),"-",AH145/$AH$229)</f>
        <v>7.6574211314384367E-3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ht="24.95" customHeight="1" outlineLevel="1" x14ac:dyDescent="0.25">
      <c r="A146" s="18">
        <v>1</v>
      </c>
      <c r="B146" s="18"/>
      <c r="C146" s="32" t="s">
        <v>890</v>
      </c>
      <c r="D146" s="33">
        <v>45771</v>
      </c>
      <c r="E146" s="34" t="s">
        <v>889</v>
      </c>
      <c r="F146" s="34" t="s">
        <v>328</v>
      </c>
      <c r="G146" s="34" t="s">
        <v>329</v>
      </c>
      <c r="H146" s="46"/>
      <c r="I146" s="46"/>
      <c r="J146" s="86"/>
      <c r="K146" s="37">
        <v>63000000</v>
      </c>
      <c r="L146" s="19" t="s">
        <v>326</v>
      </c>
      <c r="M146" s="39"/>
      <c r="N146" s="40"/>
      <c r="O146" s="39"/>
      <c r="P146" s="35"/>
      <c r="Q146" s="35"/>
      <c r="R146" s="22">
        <v>0</v>
      </c>
      <c r="S146" s="22">
        <v>0</v>
      </c>
      <c r="T146" s="22">
        <v>0</v>
      </c>
      <c r="U146" s="12">
        <f t="shared" ref="U146:U152" si="83">SUM(R146:T146)</f>
        <v>0</v>
      </c>
      <c r="V146" s="22">
        <v>0</v>
      </c>
      <c r="W146" s="37">
        <v>63000000</v>
      </c>
      <c r="X146" s="22">
        <v>0</v>
      </c>
      <c r="Y146" s="12">
        <f t="shared" ref="Y146:Y152" si="84">SUM(V146:X146)</f>
        <v>63000000</v>
      </c>
      <c r="Z146" s="22">
        <v>0</v>
      </c>
      <c r="AA146" s="22">
        <v>0</v>
      </c>
      <c r="AB146" s="22">
        <v>0</v>
      </c>
      <c r="AC146" s="12">
        <f t="shared" ref="AC146:AC152" si="85">SUM(Z146:AB146)</f>
        <v>0</v>
      </c>
      <c r="AD146" s="22">
        <v>0</v>
      </c>
      <c r="AE146" s="22">
        <v>0</v>
      </c>
      <c r="AF146" s="22">
        <v>0</v>
      </c>
      <c r="AG146" s="12">
        <f t="shared" ref="AG146:AG152" si="86">SUM(AD146:AF146)</f>
        <v>0</v>
      </c>
      <c r="AH146" s="12">
        <f t="shared" ref="AH146:AH152" si="87">SUM(U146,Y146,AC146,AG146)</f>
        <v>63000000</v>
      </c>
      <c r="AI146" s="23">
        <f t="shared" ref="AI146:AI152" si="88">IF(ISERROR(AH146/J146),0,AH146/J146)</f>
        <v>0</v>
      </c>
      <c r="AJ146" s="23">
        <f t="shared" si="82"/>
        <v>7.6574211314384367E-3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1:106" ht="24.95" customHeight="1" outlineLevel="1" x14ac:dyDescent="0.25">
      <c r="A147" s="18">
        <v>1</v>
      </c>
      <c r="B147" s="18"/>
      <c r="C147" s="32" t="s">
        <v>853</v>
      </c>
      <c r="D147" s="33">
        <v>45771</v>
      </c>
      <c r="E147" s="34" t="s">
        <v>888</v>
      </c>
      <c r="F147" s="34" t="s">
        <v>328</v>
      </c>
      <c r="G147" s="34" t="s">
        <v>329</v>
      </c>
      <c r="H147" s="46"/>
      <c r="I147" s="46"/>
      <c r="J147" s="86"/>
      <c r="K147" s="37">
        <v>65250000</v>
      </c>
      <c r="L147" s="19" t="s">
        <v>326</v>
      </c>
      <c r="M147" s="39"/>
      <c r="N147" s="40"/>
      <c r="O147" s="39"/>
      <c r="P147" s="35"/>
      <c r="Q147" s="35"/>
      <c r="R147" s="22">
        <v>0</v>
      </c>
      <c r="S147" s="22">
        <v>0</v>
      </c>
      <c r="T147" s="22">
        <v>0</v>
      </c>
      <c r="U147" s="12">
        <f t="shared" si="83"/>
        <v>0</v>
      </c>
      <c r="V147" s="22">
        <v>0</v>
      </c>
      <c r="W147" s="37">
        <v>65250000</v>
      </c>
      <c r="X147" s="22">
        <v>0</v>
      </c>
      <c r="Y147" s="12">
        <f t="shared" si="84"/>
        <v>65250000</v>
      </c>
      <c r="Z147" s="22">
        <v>0</v>
      </c>
      <c r="AA147" s="22">
        <v>0</v>
      </c>
      <c r="AB147" s="22">
        <v>0</v>
      </c>
      <c r="AC147" s="12">
        <f t="shared" si="85"/>
        <v>0</v>
      </c>
      <c r="AD147" s="22">
        <v>0</v>
      </c>
      <c r="AE147" s="22">
        <v>0</v>
      </c>
      <c r="AF147" s="22">
        <v>0</v>
      </c>
      <c r="AG147" s="12">
        <f t="shared" si="86"/>
        <v>0</v>
      </c>
      <c r="AH147" s="12">
        <f t="shared" si="87"/>
        <v>65250000</v>
      </c>
      <c r="AI147" s="23">
        <f t="shared" si="88"/>
        <v>0</v>
      </c>
      <c r="AJ147" s="23">
        <f t="shared" si="82"/>
        <v>7.9309004575612383E-3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1:106" ht="24.95" customHeight="1" outlineLevel="1" x14ac:dyDescent="0.25">
      <c r="A148" s="18">
        <v>1</v>
      </c>
      <c r="B148" s="18"/>
      <c r="C148" s="32" t="s">
        <v>887</v>
      </c>
      <c r="D148" s="33">
        <v>45782</v>
      </c>
      <c r="E148" s="34" t="s">
        <v>886</v>
      </c>
      <c r="F148" s="34" t="s">
        <v>328</v>
      </c>
      <c r="G148" s="34" t="s">
        <v>329</v>
      </c>
      <c r="H148" s="46"/>
      <c r="I148" s="46"/>
      <c r="J148" s="86"/>
      <c r="K148" s="37">
        <v>117530000</v>
      </c>
      <c r="L148" s="19" t="s">
        <v>326</v>
      </c>
      <c r="M148" s="39"/>
      <c r="N148" s="40"/>
      <c r="O148" s="39"/>
      <c r="P148" s="35"/>
      <c r="Q148" s="35"/>
      <c r="R148" s="22">
        <v>0</v>
      </c>
      <c r="S148" s="22">
        <v>0</v>
      </c>
      <c r="T148" s="22">
        <v>0</v>
      </c>
      <c r="U148" s="12">
        <f t="shared" si="83"/>
        <v>0</v>
      </c>
      <c r="V148" s="22">
        <v>0</v>
      </c>
      <c r="W148" s="37">
        <v>117530000</v>
      </c>
      <c r="X148" s="22">
        <v>0</v>
      </c>
      <c r="Y148" s="12">
        <f t="shared" si="84"/>
        <v>117530000</v>
      </c>
      <c r="Z148" s="22">
        <v>0</v>
      </c>
      <c r="AA148" s="22">
        <v>0</v>
      </c>
      <c r="AB148" s="22">
        <v>0</v>
      </c>
      <c r="AC148" s="12">
        <f t="shared" si="85"/>
        <v>0</v>
      </c>
      <c r="AD148" s="22">
        <v>0</v>
      </c>
      <c r="AE148" s="22">
        <v>0</v>
      </c>
      <c r="AF148" s="22">
        <v>0</v>
      </c>
      <c r="AG148" s="12">
        <f t="shared" si="86"/>
        <v>0</v>
      </c>
      <c r="AH148" s="12">
        <f t="shared" si="87"/>
        <v>117530000</v>
      </c>
      <c r="AI148" s="23">
        <f t="shared" si="88"/>
        <v>0</v>
      </c>
      <c r="AJ148" s="23">
        <f t="shared" si="82"/>
        <v>1.4285344532983484E-2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1:106" ht="24.95" customHeight="1" outlineLevel="1" x14ac:dyDescent="0.25">
      <c r="A149" s="18">
        <v>1</v>
      </c>
      <c r="B149" s="18"/>
      <c r="C149" s="32" t="s">
        <v>884</v>
      </c>
      <c r="D149" s="33">
        <v>45789</v>
      </c>
      <c r="E149" s="34" t="s">
        <v>885</v>
      </c>
      <c r="F149" s="34" t="s">
        <v>328</v>
      </c>
      <c r="G149" s="34" t="s">
        <v>329</v>
      </c>
      <c r="H149" s="46"/>
      <c r="I149" s="46"/>
      <c r="J149" s="86"/>
      <c r="K149" s="37">
        <v>63000000</v>
      </c>
      <c r="L149" s="19" t="s">
        <v>326</v>
      </c>
      <c r="M149" s="39"/>
      <c r="N149" s="40"/>
      <c r="O149" s="39"/>
      <c r="P149" s="35"/>
      <c r="Q149" s="35"/>
      <c r="R149" s="22">
        <v>0</v>
      </c>
      <c r="S149" s="22">
        <v>0</v>
      </c>
      <c r="T149" s="22">
        <v>0</v>
      </c>
      <c r="U149" s="12">
        <f t="shared" si="83"/>
        <v>0</v>
      </c>
      <c r="V149" s="22">
        <v>0</v>
      </c>
      <c r="W149" s="37">
        <v>63000000</v>
      </c>
      <c r="X149" s="22">
        <v>0</v>
      </c>
      <c r="Y149" s="12">
        <f t="shared" si="84"/>
        <v>63000000</v>
      </c>
      <c r="Z149" s="22">
        <v>0</v>
      </c>
      <c r="AA149" s="22">
        <v>0</v>
      </c>
      <c r="AB149" s="22">
        <v>0</v>
      </c>
      <c r="AC149" s="12">
        <f t="shared" si="85"/>
        <v>0</v>
      </c>
      <c r="AD149" s="22">
        <v>0</v>
      </c>
      <c r="AE149" s="22">
        <v>0</v>
      </c>
      <c r="AF149" s="22">
        <v>0</v>
      </c>
      <c r="AG149" s="12">
        <f t="shared" si="86"/>
        <v>0</v>
      </c>
      <c r="AH149" s="12">
        <f t="shared" si="87"/>
        <v>63000000</v>
      </c>
      <c r="AI149" s="23">
        <f t="shared" si="88"/>
        <v>0</v>
      </c>
      <c r="AJ149" s="23">
        <f t="shared" si="82"/>
        <v>7.6574211314384367E-3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1:106" ht="24.95" customHeight="1" outlineLevel="1" x14ac:dyDescent="0.25">
      <c r="A150" s="18">
        <v>1</v>
      </c>
      <c r="B150" s="18"/>
      <c r="C150" s="32" t="s">
        <v>882</v>
      </c>
      <c r="D150" s="33">
        <v>45825</v>
      </c>
      <c r="E150" s="34" t="s">
        <v>883</v>
      </c>
      <c r="F150" s="34" t="s">
        <v>328</v>
      </c>
      <c r="G150" s="34" t="s">
        <v>329</v>
      </c>
      <c r="H150" s="46"/>
      <c r="I150" s="46"/>
      <c r="J150" s="86"/>
      <c r="K150" s="37">
        <v>22500000</v>
      </c>
      <c r="L150" s="19" t="s">
        <v>326</v>
      </c>
      <c r="M150" s="39"/>
      <c r="N150" s="40"/>
      <c r="O150" s="39"/>
      <c r="P150" s="35"/>
      <c r="Q150" s="35"/>
      <c r="R150" s="22">
        <v>0</v>
      </c>
      <c r="S150" s="22">
        <v>0</v>
      </c>
      <c r="T150" s="22">
        <v>0</v>
      </c>
      <c r="U150" s="12">
        <f t="shared" si="83"/>
        <v>0</v>
      </c>
      <c r="V150" s="22">
        <v>0</v>
      </c>
      <c r="W150" s="22">
        <v>0</v>
      </c>
      <c r="X150" s="37">
        <v>22500000</v>
      </c>
      <c r="Y150" s="12">
        <f t="shared" si="84"/>
        <v>22500000</v>
      </c>
      <c r="Z150" s="22">
        <v>0</v>
      </c>
      <c r="AA150" s="22">
        <v>0</v>
      </c>
      <c r="AB150" s="22">
        <v>0</v>
      </c>
      <c r="AC150" s="12">
        <f t="shared" si="85"/>
        <v>0</v>
      </c>
      <c r="AD150" s="22">
        <v>0</v>
      </c>
      <c r="AE150" s="22">
        <v>0</v>
      </c>
      <c r="AF150" s="22">
        <v>0</v>
      </c>
      <c r="AG150" s="12">
        <f t="shared" si="86"/>
        <v>0</v>
      </c>
      <c r="AH150" s="12">
        <f t="shared" si="87"/>
        <v>22500000</v>
      </c>
      <c r="AI150" s="23">
        <f t="shared" si="88"/>
        <v>0</v>
      </c>
      <c r="AJ150" s="23">
        <f t="shared" si="82"/>
        <v>2.7347932612280133E-3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1:106" ht="24.95" customHeight="1" outlineLevel="1" x14ac:dyDescent="0.25">
      <c r="A151" s="18">
        <v>1</v>
      </c>
      <c r="B151" s="18"/>
      <c r="C151" s="32" t="s">
        <v>894</v>
      </c>
      <c r="D151" s="33">
        <v>45832</v>
      </c>
      <c r="E151" s="34" t="s">
        <v>893</v>
      </c>
      <c r="F151" s="34" t="s">
        <v>328</v>
      </c>
      <c r="G151" s="34" t="s">
        <v>329</v>
      </c>
      <c r="H151" s="46"/>
      <c r="I151" s="46"/>
      <c r="J151" s="86"/>
      <c r="K151" s="37">
        <v>128250000</v>
      </c>
      <c r="L151" s="19" t="s">
        <v>326</v>
      </c>
      <c r="M151" s="39"/>
      <c r="N151" s="40"/>
      <c r="O151" s="39"/>
      <c r="P151" s="35"/>
      <c r="Q151" s="35"/>
      <c r="R151" s="22">
        <v>0</v>
      </c>
      <c r="S151" s="22">
        <v>0</v>
      </c>
      <c r="T151" s="22">
        <v>0</v>
      </c>
      <c r="U151" s="12">
        <f t="shared" si="83"/>
        <v>0</v>
      </c>
      <c r="V151" s="22">
        <v>0</v>
      </c>
      <c r="W151" s="22">
        <v>0</v>
      </c>
      <c r="X151" s="37">
        <v>128250000</v>
      </c>
      <c r="Y151" s="12">
        <f t="shared" si="84"/>
        <v>128250000</v>
      </c>
      <c r="Z151" s="22">
        <v>0</v>
      </c>
      <c r="AA151" s="22">
        <v>0</v>
      </c>
      <c r="AB151" s="22">
        <v>0</v>
      </c>
      <c r="AC151" s="12">
        <f t="shared" si="85"/>
        <v>0</v>
      </c>
      <c r="AD151" s="22">
        <v>0</v>
      </c>
      <c r="AE151" s="22">
        <v>0</v>
      </c>
      <c r="AF151" s="22">
        <v>0</v>
      </c>
      <c r="AG151" s="12">
        <f t="shared" si="86"/>
        <v>0</v>
      </c>
      <c r="AH151" s="12">
        <f t="shared" si="87"/>
        <v>128250000</v>
      </c>
      <c r="AI151" s="23">
        <f t="shared" si="88"/>
        <v>0</v>
      </c>
      <c r="AJ151" s="23">
        <f t="shared" si="82"/>
        <v>1.5588321588999676E-2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1:106" ht="24.95" customHeight="1" outlineLevel="1" x14ac:dyDescent="0.25">
      <c r="A152" s="18">
        <v>1</v>
      </c>
      <c r="B152" s="18"/>
      <c r="C152" s="32"/>
      <c r="D152" s="33"/>
      <c r="E152" s="34"/>
      <c r="F152" s="35"/>
      <c r="G152" s="35"/>
      <c r="H152" s="46"/>
      <c r="I152" s="46"/>
      <c r="J152" s="86"/>
      <c r="K152" s="37">
        <f>1034731500-SUM(K145:K151)</f>
        <v>512201500</v>
      </c>
      <c r="L152" s="38"/>
      <c r="M152" s="39"/>
      <c r="N152" s="40"/>
      <c r="O152" s="39"/>
      <c r="P152" s="35"/>
      <c r="Q152" s="35"/>
      <c r="R152" s="22">
        <v>0</v>
      </c>
      <c r="S152" s="22">
        <v>0</v>
      </c>
      <c r="T152" s="22">
        <v>0</v>
      </c>
      <c r="U152" s="12">
        <f t="shared" si="83"/>
        <v>0</v>
      </c>
      <c r="V152" s="22">
        <v>0</v>
      </c>
      <c r="W152" s="22">
        <v>0</v>
      </c>
      <c r="X152" s="22">
        <v>0</v>
      </c>
      <c r="Y152" s="12">
        <f t="shared" si="84"/>
        <v>0</v>
      </c>
      <c r="Z152" s="22">
        <v>0</v>
      </c>
      <c r="AA152" s="22">
        <v>0</v>
      </c>
      <c r="AB152" s="22">
        <v>0</v>
      </c>
      <c r="AC152" s="12">
        <f t="shared" si="85"/>
        <v>0</v>
      </c>
      <c r="AD152" s="22">
        <v>0</v>
      </c>
      <c r="AE152" s="22">
        <v>0</v>
      </c>
      <c r="AF152" s="22">
        <v>0</v>
      </c>
      <c r="AG152" s="12">
        <f t="shared" si="86"/>
        <v>0</v>
      </c>
      <c r="AH152" s="12">
        <f t="shared" si="87"/>
        <v>0</v>
      </c>
      <c r="AI152" s="23">
        <f t="shared" si="88"/>
        <v>0</v>
      </c>
      <c r="AJ152" s="23">
        <f t="shared" si="82"/>
        <v>0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1:106" ht="24.95" customHeight="1" outlineLevel="1" x14ac:dyDescent="0.2">
      <c r="A153" s="18">
        <v>2</v>
      </c>
      <c r="B153" s="18"/>
      <c r="C153" s="19"/>
      <c r="D153" s="20"/>
      <c r="E153" s="19"/>
      <c r="F153" s="19"/>
      <c r="G153" s="19"/>
      <c r="H153" s="20"/>
      <c r="I153" s="20"/>
      <c r="J153" s="86"/>
      <c r="K153" s="37"/>
      <c r="L153" s="19"/>
      <c r="M153" s="22"/>
      <c r="N153" s="22"/>
      <c r="O153" s="22"/>
      <c r="P153" s="19"/>
      <c r="Q153" s="19"/>
      <c r="R153" s="22"/>
      <c r="S153" s="22"/>
      <c r="T153" s="22"/>
      <c r="U153" s="12">
        <f>SUM(R153:T153)</f>
        <v>0</v>
      </c>
      <c r="V153" s="22"/>
      <c r="W153" s="22"/>
      <c r="X153" s="22"/>
      <c r="Y153" s="12">
        <f>SUM(V153:X153)</f>
        <v>0</v>
      </c>
      <c r="Z153" s="22"/>
      <c r="AA153" s="22"/>
      <c r="AB153" s="22"/>
      <c r="AC153" s="12">
        <f>SUM(Z153:AB153)</f>
        <v>0</v>
      </c>
      <c r="AD153" s="22"/>
      <c r="AE153" s="22"/>
      <c r="AF153" s="22"/>
      <c r="AG153" s="12">
        <f>SUM(AD153:AF153)</f>
        <v>0</v>
      </c>
      <c r="AH153" s="12">
        <f>SUM(U153,Y153,AC153,AG153)</f>
        <v>0</v>
      </c>
      <c r="AI153" s="23">
        <f>IF(ISERROR(AH153/J153),0,AH153/J153)</f>
        <v>0</v>
      </c>
      <c r="AJ153" s="23">
        <f t="shared" si="82"/>
        <v>0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1:106" s="30" customFormat="1" ht="24.95" customHeight="1" x14ac:dyDescent="0.25">
      <c r="A154" s="87" t="s">
        <v>63</v>
      </c>
      <c r="B154" s="87"/>
      <c r="C154" s="87"/>
      <c r="D154" s="87"/>
      <c r="E154" s="87"/>
      <c r="F154" s="87"/>
      <c r="G154" s="87"/>
      <c r="H154" s="87"/>
      <c r="I154" s="87"/>
      <c r="J154" s="25">
        <f>SUM(J145:J153)</f>
        <v>1034731500</v>
      </c>
      <c r="K154" s="25">
        <f>SUM(K145:K153)</f>
        <v>1034731500</v>
      </c>
      <c r="L154" s="26"/>
      <c r="M154" s="25">
        <f>SUM(M145:M153)</f>
        <v>0</v>
      </c>
      <c r="N154" s="25">
        <f>SUM(N145:N153)</f>
        <v>0</v>
      </c>
      <c r="O154" s="25">
        <f>SUM(O145:O153)</f>
        <v>0</v>
      </c>
      <c r="P154" s="27"/>
      <c r="Q154" s="28"/>
      <c r="R154" s="25">
        <f t="shared" ref="R154:AH154" si="89">SUM(R145:R153)</f>
        <v>0</v>
      </c>
      <c r="S154" s="25">
        <f t="shared" si="89"/>
        <v>0</v>
      </c>
      <c r="T154" s="25">
        <f t="shared" si="89"/>
        <v>0</v>
      </c>
      <c r="U154" s="25">
        <f t="shared" si="89"/>
        <v>0</v>
      </c>
      <c r="V154" s="25">
        <f t="shared" si="89"/>
        <v>63000000</v>
      </c>
      <c r="W154" s="25">
        <f t="shared" si="89"/>
        <v>308780000</v>
      </c>
      <c r="X154" s="25">
        <f t="shared" si="89"/>
        <v>150750000</v>
      </c>
      <c r="Y154" s="25">
        <f t="shared" si="89"/>
        <v>522530000</v>
      </c>
      <c r="Z154" s="25">
        <f t="shared" si="89"/>
        <v>0</v>
      </c>
      <c r="AA154" s="25">
        <f t="shared" si="89"/>
        <v>0</v>
      </c>
      <c r="AB154" s="25">
        <f t="shared" si="89"/>
        <v>0</v>
      </c>
      <c r="AC154" s="25">
        <f t="shared" si="89"/>
        <v>0</v>
      </c>
      <c r="AD154" s="25">
        <f t="shared" si="89"/>
        <v>0</v>
      </c>
      <c r="AE154" s="25">
        <f t="shared" si="89"/>
        <v>0</v>
      </c>
      <c r="AF154" s="25">
        <f t="shared" si="89"/>
        <v>0</v>
      </c>
      <c r="AG154" s="25">
        <f t="shared" si="89"/>
        <v>0</v>
      </c>
      <c r="AH154" s="25">
        <f t="shared" si="89"/>
        <v>522530000</v>
      </c>
      <c r="AI154" s="29">
        <f>IF(ISERROR(AH154/J154),0,AH154/J154)</f>
        <v>0.50499090826943993</v>
      </c>
      <c r="AJ154" s="29">
        <f>IF(ISERROR(AH154/$AH$229),0,AH154/$AH$229)</f>
        <v>6.3511623235087716E-2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1:106" ht="24.95" customHeight="1" x14ac:dyDescent="0.25">
      <c r="A155" s="85" t="s">
        <v>64</v>
      </c>
      <c r="B155" s="85"/>
      <c r="C155" s="85"/>
      <c r="D155" s="85"/>
      <c r="E155" s="85"/>
      <c r="F155" s="8"/>
      <c r="G155" s="9"/>
      <c r="H155" s="10"/>
      <c r="I155" s="10"/>
      <c r="J155" s="11"/>
      <c r="K155" s="12"/>
      <c r="L155" s="13"/>
      <c r="M155" s="14"/>
      <c r="N155" s="14"/>
      <c r="O155" s="14"/>
      <c r="P155" s="9"/>
      <c r="Q155" s="15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6"/>
      <c r="AJ155" s="17"/>
    </row>
    <row r="156" spans="1:106" ht="24.95" customHeight="1" outlineLevel="1" x14ac:dyDescent="0.25">
      <c r="A156" s="18">
        <v>1</v>
      </c>
      <c r="B156" s="38"/>
      <c r="C156" s="34" t="s">
        <v>202</v>
      </c>
      <c r="D156" s="73">
        <v>45687</v>
      </c>
      <c r="E156" s="43" t="s">
        <v>353</v>
      </c>
      <c r="F156" s="34" t="s">
        <v>328</v>
      </c>
      <c r="G156" s="34" t="s">
        <v>329</v>
      </c>
      <c r="H156" s="46"/>
      <c r="I156" s="46"/>
      <c r="J156" s="86">
        <v>623681500</v>
      </c>
      <c r="K156" s="37">
        <v>36300000</v>
      </c>
      <c r="L156" s="19" t="s">
        <v>326</v>
      </c>
      <c r="M156" s="48"/>
      <c r="N156" s="48"/>
      <c r="O156" s="9"/>
      <c r="P156" s="9"/>
      <c r="Q156" s="9"/>
      <c r="R156" s="49"/>
      <c r="S156" s="49">
        <v>36300000</v>
      </c>
      <c r="T156" s="49"/>
      <c r="U156" s="12">
        <f>SUM(R156:T156)</f>
        <v>36300000</v>
      </c>
      <c r="V156" s="22"/>
      <c r="W156" s="22"/>
      <c r="X156" s="22"/>
      <c r="Y156" s="12">
        <f>SUM(V156:X156)</f>
        <v>0</v>
      </c>
      <c r="Z156" s="22"/>
      <c r="AA156" s="22"/>
      <c r="AB156" s="22"/>
      <c r="AC156" s="12">
        <f>SUM(Z156:AB156)</f>
        <v>0</v>
      </c>
      <c r="AD156" s="22"/>
      <c r="AE156" s="22"/>
      <c r="AF156" s="22"/>
      <c r="AG156" s="12">
        <f>SUM(AD156:AF156)</f>
        <v>0</v>
      </c>
      <c r="AH156" s="12">
        <f>SUM(U156,Y156,AC156,AG156)</f>
        <v>36300000</v>
      </c>
      <c r="AI156" s="23">
        <f>IF(ISERROR(AH156/J156),0,AH156/J156)</f>
        <v>5.8202784594380302E-2</v>
      </c>
      <c r="AJ156" s="23">
        <f>IF(ISERROR(AH156/$AH$229),"-",AH156/$AH$229)</f>
        <v>4.412133128114528E-3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1:106" ht="24.95" customHeight="1" outlineLevel="1" x14ac:dyDescent="0.25">
      <c r="A157" s="18">
        <v>2</v>
      </c>
      <c r="B157" s="38"/>
      <c r="C157" s="34" t="s">
        <v>895</v>
      </c>
      <c r="D157" s="73">
        <v>45810</v>
      </c>
      <c r="E157" s="43" t="s">
        <v>353</v>
      </c>
      <c r="F157" s="34" t="s">
        <v>328</v>
      </c>
      <c r="G157" s="34" t="s">
        <v>329</v>
      </c>
      <c r="H157" s="46"/>
      <c r="I157" s="46"/>
      <c r="J157" s="86"/>
      <c r="K157" s="37">
        <v>194972050</v>
      </c>
      <c r="L157" s="19" t="s">
        <v>326</v>
      </c>
      <c r="M157" s="48"/>
      <c r="N157" s="48"/>
      <c r="O157" s="9"/>
      <c r="P157" s="9"/>
      <c r="Q157" s="9"/>
      <c r="R157" s="49"/>
      <c r="S157" s="49"/>
      <c r="T157" s="49"/>
      <c r="U157" s="12">
        <f>SUM(R157:T157)</f>
        <v>0</v>
      </c>
      <c r="V157" s="22"/>
      <c r="W157" s="22"/>
      <c r="X157" s="37">
        <v>194972050</v>
      </c>
      <c r="Y157" s="12">
        <f>SUM(V157:X157)</f>
        <v>194972050</v>
      </c>
      <c r="Z157" s="22"/>
      <c r="AA157" s="22"/>
      <c r="AB157" s="22"/>
      <c r="AC157" s="12">
        <f>SUM(Z157:AB157)</f>
        <v>0</v>
      </c>
      <c r="AD157" s="22"/>
      <c r="AE157" s="22"/>
      <c r="AF157" s="22"/>
      <c r="AG157" s="12">
        <f>SUM(AD157:AF157)</f>
        <v>0</v>
      </c>
      <c r="AH157" s="12">
        <f>SUM(U157,Y157,AC157,AG157)</f>
        <v>194972050</v>
      </c>
      <c r="AI157" s="23">
        <f>IF(ISERROR(AH157/J157),0,AH157/J157)</f>
        <v>0</v>
      </c>
      <c r="AJ157" s="23">
        <f>IF(ISERROR(AH157/$AH$229),"-",AH157/$AH$229)</f>
        <v>2.3698144376347166E-2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1:106" ht="24.95" customHeight="1" outlineLevel="1" x14ac:dyDescent="0.25">
      <c r="A158" s="18">
        <v>2</v>
      </c>
      <c r="B158" s="38"/>
      <c r="C158" s="38"/>
      <c r="D158" s="36"/>
      <c r="E158" s="47"/>
      <c r="F158" s="47"/>
      <c r="G158" s="9"/>
      <c r="H158" s="46"/>
      <c r="I158" s="46"/>
      <c r="J158" s="86"/>
      <c r="K158" s="37">
        <f>540122050-SUM(K156:K157)</f>
        <v>308850000</v>
      </c>
      <c r="L158" s="46"/>
      <c r="M158" s="48"/>
      <c r="N158" s="48"/>
      <c r="O158" s="9"/>
      <c r="P158" s="9"/>
      <c r="Q158" s="9"/>
      <c r="R158" s="49"/>
      <c r="S158" s="49"/>
      <c r="T158" s="49"/>
      <c r="U158" s="12">
        <f>SUM(R158:T158)</f>
        <v>0</v>
      </c>
      <c r="V158" s="22"/>
      <c r="W158" s="22"/>
      <c r="X158" s="22"/>
      <c r="Y158" s="12">
        <f>SUM(V158:X158)</f>
        <v>0</v>
      </c>
      <c r="Z158" s="22"/>
      <c r="AA158" s="22"/>
      <c r="AB158" s="22"/>
      <c r="AC158" s="12">
        <f>SUM(Z158:AB158)</f>
        <v>0</v>
      </c>
      <c r="AD158" s="22"/>
      <c r="AE158" s="22"/>
      <c r="AF158" s="22"/>
      <c r="AG158" s="12">
        <f>SUM(AD158:AF158)</f>
        <v>0</v>
      </c>
      <c r="AH158" s="12">
        <f>SUM(U158,Y158,AC158,AG158)</f>
        <v>0</v>
      </c>
      <c r="AI158" s="23">
        <f>IF(ISERROR(AH158/J158),0,AH158/J158)</f>
        <v>0</v>
      </c>
      <c r="AJ158" s="23">
        <f>IF(ISERROR(AH158/$AH$229),"-",AH158/$AH$229)</f>
        <v>0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1:106" ht="24.95" customHeight="1" outlineLevel="1" x14ac:dyDescent="0.2">
      <c r="A159" s="18">
        <v>3</v>
      </c>
      <c r="B159" s="18"/>
      <c r="C159" s="19"/>
      <c r="D159" s="20"/>
      <c r="E159" s="19"/>
      <c r="F159" s="19"/>
      <c r="G159" s="19"/>
      <c r="H159" s="20"/>
      <c r="I159" s="20"/>
      <c r="J159" s="86"/>
      <c r="K159" s="37"/>
      <c r="L159" s="19"/>
      <c r="M159" s="22"/>
      <c r="N159" s="22"/>
      <c r="O159" s="22"/>
      <c r="P159" s="19"/>
      <c r="Q159" s="19"/>
      <c r="R159" s="22"/>
      <c r="S159" s="22"/>
      <c r="T159" s="22"/>
      <c r="U159" s="12">
        <f>SUM(R159:T159)</f>
        <v>0</v>
      </c>
      <c r="V159" s="22"/>
      <c r="W159" s="22"/>
      <c r="X159" s="22"/>
      <c r="Y159" s="12">
        <f>SUM(V159:X159)</f>
        <v>0</v>
      </c>
      <c r="Z159" s="22"/>
      <c r="AA159" s="22"/>
      <c r="AB159" s="22"/>
      <c r="AC159" s="12">
        <f>SUM(Z159:AB159)</f>
        <v>0</v>
      </c>
      <c r="AD159" s="22"/>
      <c r="AE159" s="22"/>
      <c r="AF159" s="22"/>
      <c r="AG159" s="12">
        <f>SUM(AD159:AF159)</f>
        <v>0</v>
      </c>
      <c r="AH159" s="12">
        <f>SUM(U159,Y159,AC159,AG159)</f>
        <v>0</v>
      </c>
      <c r="AI159" s="23">
        <f>IF(ISERROR(AH159/J159),0,AH159/J159)</f>
        <v>0</v>
      </c>
      <c r="AJ159" s="23">
        <f>IF(ISERROR(AH159/$AH$229),"-",AH159/$AH$229)</f>
        <v>0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1:106" s="30" customFormat="1" ht="24.95" customHeight="1" x14ac:dyDescent="0.25">
      <c r="A160" s="87" t="s">
        <v>65</v>
      </c>
      <c r="B160" s="87"/>
      <c r="C160" s="87"/>
      <c r="D160" s="87"/>
      <c r="E160" s="87"/>
      <c r="F160" s="87"/>
      <c r="G160" s="87"/>
      <c r="H160" s="87"/>
      <c r="I160" s="87"/>
      <c r="J160" s="25">
        <f>J156</f>
        <v>623681500</v>
      </c>
      <c r="K160" s="25">
        <f>SUM(K156:K159)</f>
        <v>540122050</v>
      </c>
      <c r="L160" s="26"/>
      <c r="M160" s="25">
        <f>SUM(M156:M159)</f>
        <v>0</v>
      </c>
      <c r="N160" s="25">
        <f>SUM(N156:N159)</f>
        <v>0</v>
      </c>
      <c r="O160" s="25">
        <f>SUM(O156:O159)</f>
        <v>0</v>
      </c>
      <c r="P160" s="27"/>
      <c r="Q160" s="28"/>
      <c r="R160" s="25">
        <f t="shared" ref="R160:AH160" si="90">SUM(R156:R159)</f>
        <v>0</v>
      </c>
      <c r="S160" s="25">
        <f t="shared" si="90"/>
        <v>36300000</v>
      </c>
      <c r="T160" s="25">
        <f t="shared" si="90"/>
        <v>0</v>
      </c>
      <c r="U160" s="25">
        <f t="shared" si="90"/>
        <v>36300000</v>
      </c>
      <c r="V160" s="25">
        <f t="shared" si="90"/>
        <v>0</v>
      </c>
      <c r="W160" s="25">
        <f t="shared" si="90"/>
        <v>0</v>
      </c>
      <c r="X160" s="25">
        <f t="shared" si="90"/>
        <v>194972050</v>
      </c>
      <c r="Y160" s="25">
        <f t="shared" si="90"/>
        <v>194972050</v>
      </c>
      <c r="Z160" s="25">
        <f t="shared" si="90"/>
        <v>0</v>
      </c>
      <c r="AA160" s="25">
        <f t="shared" si="90"/>
        <v>0</v>
      </c>
      <c r="AB160" s="25">
        <f t="shared" si="90"/>
        <v>0</v>
      </c>
      <c r="AC160" s="25">
        <f t="shared" si="90"/>
        <v>0</v>
      </c>
      <c r="AD160" s="25">
        <f t="shared" si="90"/>
        <v>0</v>
      </c>
      <c r="AE160" s="25">
        <f t="shared" si="90"/>
        <v>0</v>
      </c>
      <c r="AF160" s="25">
        <f t="shared" si="90"/>
        <v>0</v>
      </c>
      <c r="AG160" s="25">
        <f t="shared" si="90"/>
        <v>0</v>
      </c>
      <c r="AH160" s="25">
        <f t="shared" si="90"/>
        <v>231272050</v>
      </c>
      <c r="AI160" s="29">
        <f>IF(ISERROR(AH160/J160),0,AH160/J160)</f>
        <v>0.37081755671765154</v>
      </c>
      <c r="AJ160" s="29">
        <f>IF(ISERROR(AH160/$AH$229),0,AH160/$AH$229)</f>
        <v>2.8110277504461694E-2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1:106" ht="24.95" customHeight="1" x14ac:dyDescent="0.25">
      <c r="A161" s="85" t="s">
        <v>66</v>
      </c>
      <c r="B161" s="85"/>
      <c r="C161" s="85"/>
      <c r="D161" s="85"/>
      <c r="E161" s="85"/>
      <c r="F161" s="8"/>
      <c r="G161" s="9"/>
      <c r="H161" s="10"/>
      <c r="I161" s="10"/>
      <c r="J161" s="11"/>
      <c r="K161" s="12"/>
      <c r="L161" s="13"/>
      <c r="M161" s="14"/>
      <c r="N161" s="14"/>
      <c r="O161" s="14"/>
      <c r="P161" s="9"/>
      <c r="Q161" s="15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6"/>
      <c r="AJ161" s="17"/>
    </row>
    <row r="162" spans="1:106" ht="24.95" customHeight="1" outlineLevel="1" x14ac:dyDescent="0.2">
      <c r="A162" s="18">
        <v>1</v>
      </c>
      <c r="B162" s="18"/>
      <c r="C162" s="34" t="s">
        <v>898</v>
      </c>
      <c r="D162" s="73">
        <v>45789</v>
      </c>
      <c r="E162" s="43" t="s">
        <v>787</v>
      </c>
      <c r="F162" s="34" t="s">
        <v>328</v>
      </c>
      <c r="G162" s="34" t="s">
        <v>329</v>
      </c>
      <c r="H162" s="20"/>
      <c r="I162" s="20"/>
      <c r="J162" s="86">
        <v>820331500</v>
      </c>
      <c r="K162" s="21">
        <v>117530000</v>
      </c>
      <c r="L162" s="19" t="s">
        <v>326</v>
      </c>
      <c r="M162" s="22"/>
      <c r="N162" s="22"/>
      <c r="O162" s="22"/>
      <c r="P162" s="19"/>
      <c r="Q162" s="19"/>
      <c r="R162" s="22"/>
      <c r="S162" s="22"/>
      <c r="T162" s="22"/>
      <c r="U162" s="12">
        <f>SUM(R162:T162)</f>
        <v>0</v>
      </c>
      <c r="V162" s="3"/>
      <c r="W162" s="21">
        <v>117530000</v>
      </c>
      <c r="X162" s="22"/>
      <c r="Y162" s="12">
        <f>SUM(W162:X162)</f>
        <v>117530000</v>
      </c>
      <c r="Z162" s="22"/>
      <c r="AA162" s="22"/>
      <c r="AB162" s="22"/>
      <c r="AC162" s="12">
        <f>SUM(Z162:AB162)</f>
        <v>0</v>
      </c>
      <c r="AD162" s="22"/>
      <c r="AE162" s="22"/>
      <c r="AF162" s="22"/>
      <c r="AG162" s="12">
        <f>SUM(AD162:AF162)</f>
        <v>0</v>
      </c>
      <c r="AH162" s="12">
        <f>SUM(U162,Y162,AC162,AG162)</f>
        <v>117530000</v>
      </c>
      <c r="AI162" s="23">
        <f>IF(ISERROR(AH162/J162),0,AH162/J162)</f>
        <v>0.14327134822934387</v>
      </c>
      <c r="AJ162" s="23">
        <f>IF(ISERROR(AH162/$AH$229),"-",AH162/$AH$229)</f>
        <v>1.4285344532983484E-2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1:106" ht="24.95" customHeight="1" outlineLevel="1" x14ac:dyDescent="0.2">
      <c r="A163" s="18">
        <v>1</v>
      </c>
      <c r="B163" s="18"/>
      <c r="C163" s="34" t="s">
        <v>897</v>
      </c>
      <c r="D163" s="73">
        <v>45806</v>
      </c>
      <c r="E163" s="43" t="s">
        <v>896</v>
      </c>
      <c r="F163" s="34" t="s">
        <v>328</v>
      </c>
      <c r="G163" s="34" t="s">
        <v>329</v>
      </c>
      <c r="H163" s="20"/>
      <c r="I163" s="20"/>
      <c r="J163" s="86"/>
      <c r="K163" s="21">
        <v>167900000</v>
      </c>
      <c r="L163" s="19" t="s">
        <v>326</v>
      </c>
      <c r="M163" s="22"/>
      <c r="N163" s="22"/>
      <c r="O163" s="22"/>
      <c r="P163" s="19"/>
      <c r="Q163" s="19"/>
      <c r="R163" s="22"/>
      <c r="S163" s="22"/>
      <c r="T163" s="22"/>
      <c r="U163" s="12">
        <f t="shared" ref="U163:U165" si="91">SUM(R163:T163)</f>
        <v>0</v>
      </c>
      <c r="V163" s="22"/>
      <c r="W163" s="22"/>
      <c r="X163" s="21">
        <v>167900000</v>
      </c>
      <c r="Y163" s="12">
        <f t="shared" ref="Y163:Y165" si="92">SUM(V163:X163)</f>
        <v>167900000</v>
      </c>
      <c r="Z163" s="22"/>
      <c r="AA163" s="22"/>
      <c r="AB163" s="22"/>
      <c r="AC163" s="12">
        <f t="shared" ref="AC163:AC165" si="93">SUM(Z163:AB163)</f>
        <v>0</v>
      </c>
      <c r="AD163" s="22"/>
      <c r="AE163" s="22"/>
      <c r="AF163" s="22"/>
      <c r="AG163" s="12">
        <f t="shared" ref="AG163:AG165" si="94">SUM(AD163:AF163)</f>
        <v>0</v>
      </c>
      <c r="AH163" s="12">
        <f t="shared" ref="AH163:AH165" si="95">SUM(U163,Y163,AC163,AG163)</f>
        <v>167900000</v>
      </c>
      <c r="AI163" s="23">
        <f t="shared" ref="AI163:AI165" si="96">IF(ISERROR(AH163/J163),0,AH163/J163)</f>
        <v>0</v>
      </c>
      <c r="AJ163" s="23">
        <f>IF(ISERROR(AH163/$AH$229),"-",AH163/$AH$229)</f>
        <v>2.0407635047119264E-2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1:106" ht="24.95" customHeight="1" outlineLevel="1" x14ac:dyDescent="0.2">
      <c r="A164" s="18">
        <v>1</v>
      </c>
      <c r="B164" s="18"/>
      <c r="C164" s="34" t="s">
        <v>899</v>
      </c>
      <c r="D164" s="73">
        <v>45812</v>
      </c>
      <c r="E164" s="34" t="s">
        <v>334</v>
      </c>
      <c r="F164" s="34" t="s">
        <v>328</v>
      </c>
      <c r="G164" s="34" t="s">
        <v>329</v>
      </c>
      <c r="H164" s="20"/>
      <c r="I164" s="20"/>
      <c r="J164" s="86"/>
      <c r="K164" s="21">
        <v>77442050</v>
      </c>
      <c r="L164" s="19" t="s">
        <v>326</v>
      </c>
      <c r="M164" s="22"/>
      <c r="N164" s="22"/>
      <c r="O164" s="22"/>
      <c r="P164" s="19"/>
      <c r="Q164" s="19"/>
      <c r="R164" s="22"/>
      <c r="S164" s="22"/>
      <c r="T164" s="22"/>
      <c r="U164" s="12">
        <f t="shared" si="91"/>
        <v>0</v>
      </c>
      <c r="V164" s="22"/>
      <c r="W164" s="22"/>
      <c r="X164" s="21">
        <v>77442050</v>
      </c>
      <c r="Y164" s="12">
        <f t="shared" si="92"/>
        <v>77442050</v>
      </c>
      <c r="Z164" s="22"/>
      <c r="AA164" s="22"/>
      <c r="AB164" s="22"/>
      <c r="AC164" s="12">
        <f t="shared" si="93"/>
        <v>0</v>
      </c>
      <c r="AD164" s="22"/>
      <c r="AE164" s="22"/>
      <c r="AF164" s="22"/>
      <c r="AG164" s="12">
        <f t="shared" si="94"/>
        <v>0</v>
      </c>
      <c r="AH164" s="12">
        <f t="shared" si="95"/>
        <v>77442050</v>
      </c>
      <c r="AI164" s="23">
        <f t="shared" si="96"/>
        <v>0</v>
      </c>
      <c r="AJ164" s="23">
        <f>IF(ISERROR(AH164/$AH$229),"-",AH164/$AH$229)</f>
        <v>9.4127998433636822E-3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1:106" ht="24.95" customHeight="1" outlineLevel="1" x14ac:dyDescent="0.2">
      <c r="A165" s="18">
        <v>1</v>
      </c>
      <c r="B165" s="18"/>
      <c r="C165" s="19"/>
      <c r="D165" s="20"/>
      <c r="E165" s="43"/>
      <c r="F165" s="19"/>
      <c r="G165" s="19"/>
      <c r="H165" s="20"/>
      <c r="I165" s="20"/>
      <c r="J165" s="86"/>
      <c r="K165" s="21">
        <f>693272050-SUM(K162:K164)</f>
        <v>330400000</v>
      </c>
      <c r="L165" s="19"/>
      <c r="M165" s="22"/>
      <c r="N165" s="22"/>
      <c r="O165" s="22"/>
      <c r="P165" s="19"/>
      <c r="Q165" s="19"/>
      <c r="R165" s="22"/>
      <c r="S165" s="22"/>
      <c r="T165" s="22"/>
      <c r="U165" s="12">
        <f t="shared" si="91"/>
        <v>0</v>
      </c>
      <c r="V165" s="22"/>
      <c r="W165" s="22"/>
      <c r="X165" s="22"/>
      <c r="Y165" s="12">
        <f t="shared" si="92"/>
        <v>0</v>
      </c>
      <c r="Z165" s="22"/>
      <c r="AA165" s="22"/>
      <c r="AB165" s="22"/>
      <c r="AC165" s="12">
        <f t="shared" si="93"/>
        <v>0</v>
      </c>
      <c r="AD165" s="22"/>
      <c r="AE165" s="22"/>
      <c r="AF165" s="22"/>
      <c r="AG165" s="12">
        <f t="shared" si="94"/>
        <v>0</v>
      </c>
      <c r="AH165" s="12">
        <f t="shared" si="95"/>
        <v>0</v>
      </c>
      <c r="AI165" s="23">
        <f t="shared" si="96"/>
        <v>0</v>
      </c>
      <c r="AJ165" s="23">
        <f>IF(ISERROR(AH165/$AH$229),"-",AH165/$AH$229)</f>
        <v>0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1:106" ht="24.95" customHeight="1" outlineLevel="1" x14ac:dyDescent="0.2">
      <c r="A166" s="18">
        <v>2</v>
      </c>
      <c r="B166" s="18"/>
      <c r="C166" s="19"/>
      <c r="D166" s="20"/>
      <c r="E166" s="19"/>
      <c r="F166" s="19"/>
      <c r="G166" s="19"/>
      <c r="H166" s="20"/>
      <c r="I166" s="20"/>
      <c r="J166" s="86"/>
      <c r="K166" s="21"/>
      <c r="L166" s="19"/>
      <c r="M166" s="22"/>
      <c r="N166" s="22"/>
      <c r="O166" s="22"/>
      <c r="P166" s="19"/>
      <c r="Q166" s="19"/>
      <c r="R166" s="22"/>
      <c r="S166" s="22"/>
      <c r="T166" s="22"/>
      <c r="U166" s="12">
        <f>SUM(R166:T166)</f>
        <v>0</v>
      </c>
      <c r="V166" s="22"/>
      <c r="W166" s="22"/>
      <c r="X166" s="22"/>
      <c r="Y166" s="12">
        <f>SUM(V166:X166)</f>
        <v>0</v>
      </c>
      <c r="Z166" s="22"/>
      <c r="AA166" s="22"/>
      <c r="AB166" s="22"/>
      <c r="AC166" s="12">
        <f>SUM(Z166:AB166)</f>
        <v>0</v>
      </c>
      <c r="AD166" s="22"/>
      <c r="AE166" s="22"/>
      <c r="AF166" s="22"/>
      <c r="AG166" s="12">
        <f>SUM(AD166:AF166)</f>
        <v>0</v>
      </c>
      <c r="AH166" s="12">
        <f>SUM(U166,Y166,AC166,AG166)</f>
        <v>0</v>
      </c>
      <c r="AI166" s="23">
        <f>IF(ISERROR(AH166/J166),0,AH166/J166)</f>
        <v>0</v>
      </c>
      <c r="AJ166" s="23">
        <f>IF(ISERROR(AH166/$AH$229),"-",AH166/$AH$229)</f>
        <v>0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1:106" s="30" customFormat="1" ht="24.95" customHeight="1" x14ac:dyDescent="0.25">
      <c r="A167" s="87" t="s">
        <v>67</v>
      </c>
      <c r="B167" s="87"/>
      <c r="C167" s="87"/>
      <c r="D167" s="87"/>
      <c r="E167" s="87"/>
      <c r="F167" s="87"/>
      <c r="G167" s="87"/>
      <c r="H167" s="87"/>
      <c r="I167" s="87"/>
      <c r="J167" s="25">
        <f>SUM(J162:J166)</f>
        <v>820331500</v>
      </c>
      <c r="K167" s="25">
        <f>SUM(K162:K166)</f>
        <v>693272050</v>
      </c>
      <c r="L167" s="26"/>
      <c r="M167" s="25">
        <f>SUM(M162:M166)</f>
        <v>0</v>
      </c>
      <c r="N167" s="25">
        <f>SUM(N162:N166)</f>
        <v>0</v>
      </c>
      <c r="O167" s="25">
        <f>SUM(O162:O166)</f>
        <v>0</v>
      </c>
      <c r="P167" s="27"/>
      <c r="Q167" s="28"/>
      <c r="R167" s="25">
        <f t="shared" ref="R167:AH167" si="97">SUM(R162:R166)</f>
        <v>0</v>
      </c>
      <c r="S167" s="25">
        <f t="shared" si="97"/>
        <v>0</v>
      </c>
      <c r="T167" s="25">
        <f t="shared" si="97"/>
        <v>0</v>
      </c>
      <c r="U167" s="25">
        <f t="shared" si="97"/>
        <v>0</v>
      </c>
      <c r="V167" s="25">
        <f t="shared" si="97"/>
        <v>0</v>
      </c>
      <c r="W167" s="25">
        <f>SUM(W162:W166)</f>
        <v>117530000</v>
      </c>
      <c r="X167" s="25">
        <f t="shared" si="97"/>
        <v>245342050</v>
      </c>
      <c r="Y167" s="25">
        <f t="shared" si="97"/>
        <v>362872050</v>
      </c>
      <c r="Z167" s="25">
        <f t="shared" si="97"/>
        <v>0</v>
      </c>
      <c r="AA167" s="25">
        <f t="shared" si="97"/>
        <v>0</v>
      </c>
      <c r="AB167" s="25">
        <f t="shared" si="97"/>
        <v>0</v>
      </c>
      <c r="AC167" s="25">
        <f t="shared" si="97"/>
        <v>0</v>
      </c>
      <c r="AD167" s="25">
        <f t="shared" si="97"/>
        <v>0</v>
      </c>
      <c r="AE167" s="25">
        <f t="shared" si="97"/>
        <v>0</v>
      </c>
      <c r="AF167" s="25">
        <f t="shared" si="97"/>
        <v>0</v>
      </c>
      <c r="AG167" s="25">
        <f t="shared" si="97"/>
        <v>0</v>
      </c>
      <c r="AH167" s="25">
        <f t="shared" si="97"/>
        <v>362872050</v>
      </c>
      <c r="AI167" s="29">
        <f>IF(ISERROR(AH167/J167),0,AH167/J167)</f>
        <v>0.44234806294772294</v>
      </c>
      <c r="AJ167" s="29">
        <f>IF(ISERROR(AH167/$AH$229),0,AH167/$AH$229)</f>
        <v>4.4105779423466433E-2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1:106" ht="24.95" customHeight="1" x14ac:dyDescent="0.25">
      <c r="A168" s="85" t="s">
        <v>68</v>
      </c>
      <c r="B168" s="85"/>
      <c r="C168" s="85"/>
      <c r="D168" s="85"/>
      <c r="E168" s="85"/>
      <c r="F168" s="8"/>
      <c r="G168" s="9"/>
      <c r="H168" s="10"/>
      <c r="I168" s="10"/>
      <c r="J168" s="11"/>
      <c r="K168" s="12"/>
      <c r="L168" s="13"/>
      <c r="M168" s="14"/>
      <c r="N168" s="14"/>
      <c r="O168" s="14"/>
      <c r="P168" s="9"/>
      <c r="Q168" s="15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6"/>
      <c r="AJ168" s="17"/>
    </row>
    <row r="169" spans="1:106" ht="24.95" customHeight="1" outlineLevel="1" x14ac:dyDescent="0.2">
      <c r="A169" s="18">
        <v>1</v>
      </c>
      <c r="B169" s="18"/>
      <c r="C169" s="34" t="s">
        <v>484</v>
      </c>
      <c r="D169" s="73">
        <v>45783</v>
      </c>
      <c r="E169" s="43" t="s">
        <v>900</v>
      </c>
      <c r="F169" s="34" t="s">
        <v>328</v>
      </c>
      <c r="G169" s="34" t="s">
        <v>329</v>
      </c>
      <c r="H169" s="20"/>
      <c r="I169" s="20"/>
      <c r="J169" s="86">
        <v>740306500</v>
      </c>
      <c r="K169" s="21">
        <v>63000000</v>
      </c>
      <c r="L169" s="19" t="s">
        <v>326</v>
      </c>
      <c r="M169" s="22"/>
      <c r="N169" s="22"/>
      <c r="O169" s="22"/>
      <c r="P169" s="19"/>
      <c r="Q169" s="19"/>
      <c r="R169" s="22"/>
      <c r="S169" s="22"/>
      <c r="T169" s="22"/>
      <c r="U169" s="12">
        <f>SUM(R169:T169)</f>
        <v>0</v>
      </c>
      <c r="V169" s="22"/>
      <c r="W169" s="21">
        <v>63000000</v>
      </c>
      <c r="X169" s="22"/>
      <c r="Y169" s="12">
        <f>SUM(V169:X169)</f>
        <v>63000000</v>
      </c>
      <c r="Z169" s="22"/>
      <c r="AA169" s="22"/>
      <c r="AB169" s="22"/>
      <c r="AC169" s="12">
        <f>SUM(Z169:AB169)</f>
        <v>0</v>
      </c>
      <c r="AD169" s="22"/>
      <c r="AE169" s="22"/>
      <c r="AF169" s="22"/>
      <c r="AG169" s="12">
        <f>SUM(AD169:AF169)</f>
        <v>0</v>
      </c>
      <c r="AH169" s="12">
        <f>SUM(U169,Y169,AC169,AG169)</f>
        <v>63000000</v>
      </c>
      <c r="AI169" s="23">
        <f>IF(ISERROR(AH169/J169),0,AH169/J169)</f>
        <v>8.5099887681656175E-2</v>
      </c>
      <c r="AJ169" s="23">
        <f t="shared" ref="AJ169:AJ176" si="98">IF(ISERROR(AH169/$AH$229),"-",AH169/$AH$229)</f>
        <v>7.6574211314384367E-3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1:106" ht="24.95" customHeight="1" outlineLevel="1" x14ac:dyDescent="0.2">
      <c r="A170" s="18">
        <v>2</v>
      </c>
      <c r="B170" s="18"/>
      <c r="C170" s="34" t="s">
        <v>474</v>
      </c>
      <c r="D170" s="73">
        <v>45789</v>
      </c>
      <c r="E170" s="19" t="s">
        <v>902</v>
      </c>
      <c r="F170" s="34" t="s">
        <v>328</v>
      </c>
      <c r="G170" s="34" t="s">
        <v>329</v>
      </c>
      <c r="H170" s="20"/>
      <c r="I170" s="20"/>
      <c r="J170" s="86"/>
      <c r="K170" s="21">
        <v>54375000</v>
      </c>
      <c r="L170" s="19" t="s">
        <v>326</v>
      </c>
      <c r="M170" s="22"/>
      <c r="N170" s="22"/>
      <c r="O170" s="22"/>
      <c r="P170" s="19"/>
      <c r="Q170" s="19"/>
      <c r="R170" s="22"/>
      <c r="S170" s="22"/>
      <c r="T170" s="22"/>
      <c r="U170" s="12">
        <f t="shared" ref="U170:U175" si="99">SUM(R170:T170)</f>
        <v>0</v>
      </c>
      <c r="V170" s="22"/>
      <c r="W170" s="21">
        <v>54375000</v>
      </c>
      <c r="X170" s="22"/>
      <c r="Y170" s="12">
        <f t="shared" ref="Y170:Y175" si="100">SUM(V170:X170)</f>
        <v>54375000</v>
      </c>
      <c r="Z170" s="22"/>
      <c r="AA170" s="22"/>
      <c r="AB170" s="22"/>
      <c r="AC170" s="12">
        <f t="shared" ref="AC170:AC175" si="101">SUM(Z170:AB170)</f>
        <v>0</v>
      </c>
      <c r="AD170" s="22"/>
      <c r="AE170" s="22"/>
      <c r="AF170" s="22"/>
      <c r="AG170" s="12">
        <f t="shared" ref="AG170:AG175" si="102">SUM(AD170:AF170)</f>
        <v>0</v>
      </c>
      <c r="AH170" s="12">
        <f t="shared" ref="AH170:AH175" si="103">SUM(U170,Y170,AC170,AG170)</f>
        <v>54375000</v>
      </c>
      <c r="AI170" s="23">
        <f t="shared" ref="AI170:AI175" si="104">IF(ISERROR(AH170/J170),0,AH170/J170)</f>
        <v>0</v>
      </c>
      <c r="AJ170" s="23">
        <f t="shared" si="98"/>
        <v>6.6090837146343655E-3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1:106" ht="24.95" customHeight="1" outlineLevel="1" x14ac:dyDescent="0.2">
      <c r="A171" s="18">
        <v>3</v>
      </c>
      <c r="B171" s="18"/>
      <c r="C171" s="34" t="s">
        <v>406</v>
      </c>
      <c r="D171" s="73">
        <v>45789</v>
      </c>
      <c r="E171" s="19" t="s">
        <v>886</v>
      </c>
      <c r="F171" s="34" t="s">
        <v>328</v>
      </c>
      <c r="G171" s="34" t="s">
        <v>329</v>
      </c>
      <c r="H171" s="20"/>
      <c r="I171" s="20"/>
      <c r="J171" s="86"/>
      <c r="K171" s="21">
        <v>63000000</v>
      </c>
      <c r="L171" s="19" t="s">
        <v>326</v>
      </c>
      <c r="M171" s="22"/>
      <c r="N171" s="22"/>
      <c r="O171" s="22"/>
      <c r="P171" s="19"/>
      <c r="Q171" s="19"/>
      <c r="R171" s="22"/>
      <c r="S171" s="22"/>
      <c r="T171" s="22"/>
      <c r="U171" s="12">
        <f t="shared" si="99"/>
        <v>0</v>
      </c>
      <c r="V171" s="22"/>
      <c r="W171" s="21">
        <v>63000000</v>
      </c>
      <c r="X171" s="22"/>
      <c r="Y171" s="12">
        <f t="shared" si="100"/>
        <v>63000000</v>
      </c>
      <c r="Z171" s="22"/>
      <c r="AA171" s="22"/>
      <c r="AB171" s="22"/>
      <c r="AC171" s="12">
        <f t="shared" si="101"/>
        <v>0</v>
      </c>
      <c r="AD171" s="22"/>
      <c r="AE171" s="22"/>
      <c r="AF171" s="22"/>
      <c r="AG171" s="12">
        <f t="shared" si="102"/>
        <v>0</v>
      </c>
      <c r="AH171" s="12">
        <f t="shared" si="103"/>
        <v>63000000</v>
      </c>
      <c r="AI171" s="23">
        <f t="shared" si="104"/>
        <v>0</v>
      </c>
      <c r="AJ171" s="23">
        <f t="shared" si="98"/>
        <v>7.6574211314384367E-3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1:106" ht="24.95" customHeight="1" outlineLevel="1" x14ac:dyDescent="0.2">
      <c r="A172" s="18">
        <v>4</v>
      </c>
      <c r="B172" s="18"/>
      <c r="C172" s="34" t="s">
        <v>901</v>
      </c>
      <c r="D172" s="73">
        <v>45807</v>
      </c>
      <c r="E172" s="19" t="s">
        <v>886</v>
      </c>
      <c r="F172" s="34" t="s">
        <v>328</v>
      </c>
      <c r="G172" s="34" t="s">
        <v>329</v>
      </c>
      <c r="H172" s="20"/>
      <c r="I172" s="20"/>
      <c r="J172" s="86"/>
      <c r="K172" s="21">
        <v>167900000</v>
      </c>
      <c r="L172" s="19" t="s">
        <v>326</v>
      </c>
      <c r="M172" s="22"/>
      <c r="N172" s="22"/>
      <c r="O172" s="22"/>
      <c r="P172" s="19"/>
      <c r="Q172" s="19"/>
      <c r="R172" s="22"/>
      <c r="S172" s="22"/>
      <c r="T172" s="22"/>
      <c r="U172" s="12">
        <f t="shared" si="99"/>
        <v>0</v>
      </c>
      <c r="V172" s="22"/>
      <c r="W172" s="22"/>
      <c r="X172" s="21">
        <v>167900000</v>
      </c>
      <c r="Y172" s="12">
        <f t="shared" si="100"/>
        <v>167900000</v>
      </c>
      <c r="Z172" s="22"/>
      <c r="AA172" s="22"/>
      <c r="AB172" s="22"/>
      <c r="AC172" s="12">
        <f t="shared" si="101"/>
        <v>0</v>
      </c>
      <c r="AD172" s="22"/>
      <c r="AE172" s="22"/>
      <c r="AF172" s="22"/>
      <c r="AG172" s="12">
        <f t="shared" si="102"/>
        <v>0</v>
      </c>
      <c r="AH172" s="12">
        <f t="shared" si="103"/>
        <v>167900000</v>
      </c>
      <c r="AI172" s="23">
        <f t="shared" si="104"/>
        <v>0</v>
      </c>
      <c r="AJ172" s="23">
        <f t="shared" si="98"/>
        <v>2.0407635047119264E-2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1:106" ht="24.95" customHeight="1" outlineLevel="1" x14ac:dyDescent="0.2">
      <c r="A173" s="18">
        <v>5</v>
      </c>
      <c r="B173" s="18"/>
      <c r="C173" s="34" t="s">
        <v>903</v>
      </c>
      <c r="D173" s="73">
        <v>45834</v>
      </c>
      <c r="E173" s="19" t="s">
        <v>902</v>
      </c>
      <c r="F173" s="34" t="s">
        <v>328</v>
      </c>
      <c r="G173" s="34" t="s">
        <v>329</v>
      </c>
      <c r="H173" s="20"/>
      <c r="I173" s="20"/>
      <c r="J173" s="86"/>
      <c r="K173" s="21">
        <v>167900000</v>
      </c>
      <c r="L173" s="19" t="s">
        <v>326</v>
      </c>
      <c r="M173" s="22"/>
      <c r="N173" s="22"/>
      <c r="O173" s="22"/>
      <c r="P173" s="19"/>
      <c r="Q173" s="19"/>
      <c r="R173" s="22"/>
      <c r="S173" s="22"/>
      <c r="T173" s="22"/>
      <c r="U173" s="12">
        <f t="shared" si="99"/>
        <v>0</v>
      </c>
      <c r="V173" s="22"/>
      <c r="W173" s="22"/>
      <c r="X173" s="21">
        <v>167900000</v>
      </c>
      <c r="Y173" s="12">
        <f t="shared" si="100"/>
        <v>167900000</v>
      </c>
      <c r="Z173" s="22"/>
      <c r="AA173" s="22"/>
      <c r="AB173" s="22"/>
      <c r="AC173" s="12">
        <f t="shared" si="101"/>
        <v>0</v>
      </c>
      <c r="AD173" s="22"/>
      <c r="AE173" s="22"/>
      <c r="AF173" s="22"/>
      <c r="AG173" s="12">
        <f t="shared" si="102"/>
        <v>0</v>
      </c>
      <c r="AH173" s="12">
        <f t="shared" si="103"/>
        <v>167900000</v>
      </c>
      <c r="AI173" s="23">
        <f t="shared" si="104"/>
        <v>0</v>
      </c>
      <c r="AJ173" s="23">
        <f t="shared" si="98"/>
        <v>2.0407635047119264E-2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1:106" ht="24.95" customHeight="1" outlineLevel="1" x14ac:dyDescent="0.2">
      <c r="A174" s="18">
        <v>6</v>
      </c>
      <c r="B174" s="18"/>
      <c r="C174" s="34" t="s">
        <v>904</v>
      </c>
      <c r="D174" s="73">
        <v>45833</v>
      </c>
      <c r="E174" s="34" t="s">
        <v>334</v>
      </c>
      <c r="F174" s="34" t="s">
        <v>328</v>
      </c>
      <c r="G174" s="34" t="s">
        <v>329</v>
      </c>
      <c r="H174" s="20"/>
      <c r="I174" s="20"/>
      <c r="J174" s="86"/>
      <c r="K174" s="21">
        <v>110631500</v>
      </c>
      <c r="L174" s="19" t="s">
        <v>326</v>
      </c>
      <c r="M174" s="22"/>
      <c r="N174" s="22"/>
      <c r="O174" s="22"/>
      <c r="P174" s="19"/>
      <c r="Q174" s="19"/>
      <c r="R174" s="22"/>
      <c r="S174" s="22"/>
      <c r="T174" s="22"/>
      <c r="U174" s="12">
        <f t="shared" si="99"/>
        <v>0</v>
      </c>
      <c r="V174" s="22"/>
      <c r="W174" s="22"/>
      <c r="X174" s="21">
        <v>110631500</v>
      </c>
      <c r="Y174" s="12">
        <f t="shared" si="100"/>
        <v>110631500</v>
      </c>
      <c r="Z174" s="22"/>
      <c r="AA174" s="22"/>
      <c r="AB174" s="22"/>
      <c r="AC174" s="12">
        <f t="shared" si="101"/>
        <v>0</v>
      </c>
      <c r="AD174" s="22"/>
      <c r="AE174" s="22"/>
      <c r="AF174" s="22"/>
      <c r="AG174" s="12">
        <f t="shared" si="102"/>
        <v>0</v>
      </c>
      <c r="AH174" s="12">
        <f t="shared" si="103"/>
        <v>110631500</v>
      </c>
      <c r="AI174" s="23">
        <f t="shared" si="104"/>
        <v>0</v>
      </c>
      <c r="AJ174" s="23">
        <f t="shared" si="98"/>
        <v>1.3446856919090975E-2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1:106" ht="24.95" customHeight="1" outlineLevel="1" x14ac:dyDescent="0.2">
      <c r="A175" s="18">
        <v>7</v>
      </c>
      <c r="B175" s="18"/>
      <c r="C175" s="34"/>
      <c r="D175" s="73"/>
      <c r="E175" s="19"/>
      <c r="F175" s="19"/>
      <c r="G175" s="19"/>
      <c r="H175" s="20"/>
      <c r="I175" s="20"/>
      <c r="J175" s="86"/>
      <c r="K175" s="21">
        <f>740306500-SUM(K169:K174)</f>
        <v>113500000</v>
      </c>
      <c r="L175" s="19"/>
      <c r="M175" s="22"/>
      <c r="N175" s="22"/>
      <c r="O175" s="22"/>
      <c r="P175" s="19"/>
      <c r="Q175" s="19"/>
      <c r="R175" s="22"/>
      <c r="S175" s="22"/>
      <c r="T175" s="22"/>
      <c r="U175" s="12">
        <f t="shared" si="99"/>
        <v>0</v>
      </c>
      <c r="V175" s="22"/>
      <c r="W175" s="22"/>
      <c r="X175" s="22"/>
      <c r="Y175" s="12">
        <f t="shared" si="100"/>
        <v>0</v>
      </c>
      <c r="Z175" s="22"/>
      <c r="AA175" s="22"/>
      <c r="AB175" s="22"/>
      <c r="AC175" s="12">
        <f t="shared" si="101"/>
        <v>0</v>
      </c>
      <c r="AD175" s="22"/>
      <c r="AE175" s="22"/>
      <c r="AF175" s="22"/>
      <c r="AG175" s="12">
        <f t="shared" si="102"/>
        <v>0</v>
      </c>
      <c r="AH175" s="12">
        <f t="shared" si="103"/>
        <v>0</v>
      </c>
      <c r="AI175" s="23">
        <f t="shared" si="104"/>
        <v>0</v>
      </c>
      <c r="AJ175" s="23">
        <f t="shared" si="98"/>
        <v>0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1:106" ht="24.95" customHeight="1" outlineLevel="1" x14ac:dyDescent="0.2">
      <c r="A176" s="18">
        <v>8</v>
      </c>
      <c r="B176" s="18"/>
      <c r="C176" s="19"/>
      <c r="D176" s="20"/>
      <c r="E176" s="19"/>
      <c r="F176" s="19"/>
      <c r="G176" s="19"/>
      <c r="H176" s="20"/>
      <c r="I176" s="20"/>
      <c r="J176" s="86"/>
      <c r="K176" s="21"/>
      <c r="L176" s="19"/>
      <c r="M176" s="22"/>
      <c r="N176" s="22"/>
      <c r="O176" s="22"/>
      <c r="P176" s="19"/>
      <c r="Q176" s="19"/>
      <c r="R176" s="22"/>
      <c r="S176" s="22"/>
      <c r="T176" s="22"/>
      <c r="U176" s="12">
        <f>SUM(R176:T176)</f>
        <v>0</v>
      </c>
      <c r="V176" s="22"/>
      <c r="W176" s="22"/>
      <c r="X176" s="22"/>
      <c r="Y176" s="12">
        <f>SUM(V176:X176)</f>
        <v>0</v>
      </c>
      <c r="Z176" s="22"/>
      <c r="AA176" s="22"/>
      <c r="AB176" s="22"/>
      <c r="AC176" s="12">
        <f>SUM(Z176:AB176)</f>
        <v>0</v>
      </c>
      <c r="AD176" s="22"/>
      <c r="AE176" s="22"/>
      <c r="AF176" s="22"/>
      <c r="AG176" s="12">
        <f>SUM(AD176:AF176)</f>
        <v>0</v>
      </c>
      <c r="AH176" s="12">
        <f>SUM(U176,Y176,AC176,AG176)</f>
        <v>0</v>
      </c>
      <c r="AI176" s="23">
        <f>IF(ISERROR(AH176/J176),0,AH176/J176)</f>
        <v>0</v>
      </c>
      <c r="AJ176" s="23">
        <f t="shared" si="98"/>
        <v>0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1:106" s="30" customFormat="1" ht="24.95" customHeight="1" x14ac:dyDescent="0.25">
      <c r="A177" s="87" t="s">
        <v>69</v>
      </c>
      <c r="B177" s="87"/>
      <c r="C177" s="87"/>
      <c r="D177" s="87"/>
      <c r="E177" s="87"/>
      <c r="F177" s="87"/>
      <c r="G177" s="87"/>
      <c r="H177" s="87"/>
      <c r="I177" s="87"/>
      <c r="J177" s="25">
        <f>SUM(J169:J176)</f>
        <v>740306500</v>
      </c>
      <c r="K177" s="25">
        <f>SUM(K169:K176)</f>
        <v>740306500</v>
      </c>
      <c r="L177" s="26"/>
      <c r="M177" s="25">
        <f>SUM(M169:M176)</f>
        <v>0</v>
      </c>
      <c r="N177" s="25">
        <f>SUM(N169:N176)</f>
        <v>0</v>
      </c>
      <c r="O177" s="25">
        <f>SUM(O169:O176)</f>
        <v>0</v>
      </c>
      <c r="P177" s="27"/>
      <c r="Q177" s="28"/>
      <c r="R177" s="25">
        <f t="shared" ref="R177:AH177" si="105">SUM(R169:R176)</f>
        <v>0</v>
      </c>
      <c r="S177" s="25">
        <f t="shared" si="105"/>
        <v>0</v>
      </c>
      <c r="T177" s="25">
        <f t="shared" si="105"/>
        <v>0</v>
      </c>
      <c r="U177" s="25">
        <f t="shared" si="105"/>
        <v>0</v>
      </c>
      <c r="V177" s="25">
        <f t="shared" si="105"/>
        <v>0</v>
      </c>
      <c r="W177" s="25">
        <f t="shared" si="105"/>
        <v>180375000</v>
      </c>
      <c r="X177" s="25">
        <f t="shared" si="105"/>
        <v>446431500</v>
      </c>
      <c r="Y177" s="25">
        <f t="shared" si="105"/>
        <v>626806500</v>
      </c>
      <c r="Z177" s="25">
        <f t="shared" si="105"/>
        <v>0</v>
      </c>
      <c r="AA177" s="25">
        <f t="shared" si="105"/>
        <v>0</v>
      </c>
      <c r="AB177" s="25">
        <f t="shared" si="105"/>
        <v>0</v>
      </c>
      <c r="AC177" s="25">
        <f t="shared" si="105"/>
        <v>0</v>
      </c>
      <c r="AD177" s="25">
        <f t="shared" si="105"/>
        <v>0</v>
      </c>
      <c r="AE177" s="25">
        <f t="shared" si="105"/>
        <v>0</v>
      </c>
      <c r="AF177" s="25">
        <f t="shared" si="105"/>
        <v>0</v>
      </c>
      <c r="AG177" s="25">
        <f t="shared" si="105"/>
        <v>0</v>
      </c>
      <c r="AH177" s="25">
        <f t="shared" si="105"/>
        <v>626806500</v>
      </c>
      <c r="AI177" s="29">
        <f>IF(ISERROR(AH177/J177),0,AH177/J177)</f>
        <v>0.84668512298622256</v>
      </c>
      <c r="AJ177" s="29">
        <f>IF(ISERROR(AH177/$AH$229),0,AH177/$AH$229)</f>
        <v>7.6186052990840747E-2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1:106" ht="24.95" customHeight="1" x14ac:dyDescent="0.25">
      <c r="A178" s="85" t="s">
        <v>70</v>
      </c>
      <c r="B178" s="85"/>
      <c r="C178" s="85"/>
      <c r="D178" s="85"/>
      <c r="E178" s="85"/>
      <c r="F178" s="8"/>
      <c r="G178" s="9"/>
      <c r="H178" s="10"/>
      <c r="I178" s="10"/>
      <c r="J178" s="11"/>
      <c r="K178" s="12"/>
      <c r="L178" s="13"/>
      <c r="M178" s="14"/>
      <c r="N178" s="14"/>
      <c r="O178" s="14"/>
      <c r="P178" s="9"/>
      <c r="Q178" s="15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6"/>
      <c r="AJ178" s="17"/>
    </row>
    <row r="179" spans="1:106" ht="24.95" customHeight="1" outlineLevel="1" x14ac:dyDescent="0.2">
      <c r="A179" s="18">
        <v>1</v>
      </c>
      <c r="B179" s="18"/>
      <c r="C179" s="35" t="s">
        <v>907</v>
      </c>
      <c r="D179" s="74">
        <v>45785</v>
      </c>
      <c r="E179" s="19" t="s">
        <v>908</v>
      </c>
      <c r="F179" s="43" t="s">
        <v>328</v>
      </c>
      <c r="G179" s="43" t="s">
        <v>329</v>
      </c>
      <c r="H179" s="20"/>
      <c r="I179" s="20"/>
      <c r="J179" s="86">
        <v>910476100</v>
      </c>
      <c r="K179" s="21">
        <v>56800000</v>
      </c>
      <c r="L179" s="19" t="s">
        <v>326</v>
      </c>
      <c r="M179" s="22"/>
      <c r="N179" s="22"/>
      <c r="O179" s="22"/>
      <c r="P179" s="19"/>
      <c r="Q179" s="19"/>
      <c r="R179" s="22"/>
      <c r="S179" s="22"/>
      <c r="T179" s="22"/>
      <c r="U179" s="12">
        <f>SUM(R179:T179)</f>
        <v>0</v>
      </c>
      <c r="V179" s="22"/>
      <c r="W179" s="22">
        <v>56800000</v>
      </c>
      <c r="X179" s="22"/>
      <c r="Y179" s="12">
        <f>SUM(V179:X179)</f>
        <v>56800000</v>
      </c>
      <c r="Z179" s="22"/>
      <c r="AA179" s="22"/>
      <c r="AB179" s="22"/>
      <c r="AC179" s="12">
        <f>SUM(Z179:AB179)</f>
        <v>0</v>
      </c>
      <c r="AD179" s="22"/>
      <c r="AE179" s="22"/>
      <c r="AF179" s="22"/>
      <c r="AG179" s="12">
        <f>SUM(AD179:AF179)</f>
        <v>0</v>
      </c>
      <c r="AH179" s="12">
        <f>SUM(U179,Y179,AC179,AG179)</f>
        <v>56800000</v>
      </c>
      <c r="AI179" s="23">
        <f>IF(ISERROR(AH179/J179),0,AH179/J179)</f>
        <v>6.2384943437834336E-2</v>
      </c>
      <c r="AJ179" s="23">
        <f>IF(ISERROR(AH179/$AH$229),"-",AH179/$AH$229)</f>
        <v>6.9038336550111623E-3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1:106" ht="24.95" customHeight="1" outlineLevel="1" x14ac:dyDescent="0.2">
      <c r="A180" s="18">
        <v>2</v>
      </c>
      <c r="B180" s="18"/>
      <c r="C180" s="35" t="s">
        <v>906</v>
      </c>
      <c r="D180" s="74">
        <v>45818</v>
      </c>
      <c r="E180" s="19" t="s">
        <v>905</v>
      </c>
      <c r="F180" s="43" t="s">
        <v>328</v>
      </c>
      <c r="G180" s="43" t="s">
        <v>329</v>
      </c>
      <c r="H180" s="20"/>
      <c r="I180" s="20"/>
      <c r="J180" s="86"/>
      <c r="K180" s="21">
        <v>167900000</v>
      </c>
      <c r="L180" s="19" t="s">
        <v>326</v>
      </c>
      <c r="M180" s="22"/>
      <c r="N180" s="22"/>
      <c r="O180" s="22"/>
      <c r="P180" s="19"/>
      <c r="Q180" s="19"/>
      <c r="R180" s="22"/>
      <c r="S180" s="22"/>
      <c r="T180" s="22"/>
      <c r="U180" s="12">
        <f t="shared" ref="U180:U181" si="106">SUM(R180:T180)</f>
        <v>0</v>
      </c>
      <c r="V180" s="22"/>
      <c r="W180" s="22"/>
      <c r="X180" s="22">
        <v>167900000</v>
      </c>
      <c r="Y180" s="12">
        <f t="shared" ref="Y180:Y181" si="107">SUM(V180:X180)</f>
        <v>167900000</v>
      </c>
      <c r="Z180" s="22"/>
      <c r="AA180" s="22"/>
      <c r="AB180" s="22"/>
      <c r="AC180" s="12">
        <f t="shared" ref="AC180:AC181" si="108">SUM(Z180:AB180)</f>
        <v>0</v>
      </c>
      <c r="AD180" s="22"/>
      <c r="AE180" s="22"/>
      <c r="AF180" s="22"/>
      <c r="AG180" s="12">
        <f t="shared" ref="AG180:AG181" si="109">SUM(AD180:AF180)</f>
        <v>0</v>
      </c>
      <c r="AH180" s="12">
        <f t="shared" ref="AH180:AH181" si="110">SUM(U180,Y180,AC180,AG180)</f>
        <v>167900000</v>
      </c>
      <c r="AI180" s="23">
        <f t="shared" ref="AI180:AI181" si="111">IF(ISERROR(AH180/J180),0,AH180/J180)</f>
        <v>0</v>
      </c>
      <c r="AJ180" s="23">
        <f>IF(ISERROR(AH180/$AH$229),"-",AH180/$AH$229)</f>
        <v>2.0407635047119264E-2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1:106" ht="24.95" customHeight="1" outlineLevel="1" x14ac:dyDescent="0.2">
      <c r="A181" s="18">
        <v>3</v>
      </c>
      <c r="B181" s="18"/>
      <c r="C181" s="35"/>
      <c r="D181" s="74"/>
      <c r="E181" s="19"/>
      <c r="F181" s="19"/>
      <c r="G181" s="19"/>
      <c r="H181" s="20"/>
      <c r="I181" s="20"/>
      <c r="J181" s="86"/>
      <c r="K181" s="21">
        <f>910476100-SUM(K179:K180)</f>
        <v>685776100</v>
      </c>
      <c r="L181" s="19" t="s">
        <v>326</v>
      </c>
      <c r="M181" s="22"/>
      <c r="N181" s="22"/>
      <c r="O181" s="22"/>
      <c r="P181" s="19"/>
      <c r="Q181" s="19"/>
      <c r="R181" s="22"/>
      <c r="S181" s="22"/>
      <c r="T181" s="22"/>
      <c r="U181" s="12">
        <f t="shared" si="106"/>
        <v>0</v>
      </c>
      <c r="V181" s="22"/>
      <c r="W181" s="22"/>
      <c r="X181" s="22"/>
      <c r="Y181" s="12">
        <f t="shared" si="107"/>
        <v>0</v>
      </c>
      <c r="Z181" s="22"/>
      <c r="AA181" s="22"/>
      <c r="AB181" s="22"/>
      <c r="AC181" s="12">
        <f t="shared" si="108"/>
        <v>0</v>
      </c>
      <c r="AD181" s="22"/>
      <c r="AE181" s="22"/>
      <c r="AF181" s="22"/>
      <c r="AG181" s="12">
        <f t="shared" si="109"/>
        <v>0</v>
      </c>
      <c r="AH181" s="12">
        <f t="shared" si="110"/>
        <v>0</v>
      </c>
      <c r="AI181" s="23">
        <f t="shared" si="111"/>
        <v>0</v>
      </c>
      <c r="AJ181" s="23">
        <f>IF(ISERROR(AH181/$AH$229),"-",AH181/$AH$229)</f>
        <v>0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1:106" ht="24.95" customHeight="1" outlineLevel="1" x14ac:dyDescent="0.2">
      <c r="A182" s="18">
        <v>4</v>
      </c>
      <c r="B182" s="18"/>
      <c r="C182" s="35"/>
      <c r="D182" s="74"/>
      <c r="E182" s="19"/>
      <c r="F182" s="19"/>
      <c r="G182" s="19"/>
      <c r="H182" s="20"/>
      <c r="I182" s="20"/>
      <c r="J182" s="86"/>
      <c r="K182" s="21"/>
      <c r="L182" s="19"/>
      <c r="M182" s="22"/>
      <c r="N182" s="22"/>
      <c r="O182" s="22"/>
      <c r="P182" s="19"/>
      <c r="Q182" s="19"/>
      <c r="R182" s="22"/>
      <c r="S182" s="22"/>
      <c r="T182" s="22"/>
      <c r="U182" s="12">
        <f>SUM(R182:T182)</f>
        <v>0</v>
      </c>
      <c r="V182" s="22"/>
      <c r="W182" s="22"/>
      <c r="X182" s="22"/>
      <c r="Y182" s="12">
        <f>SUM(V182:X182)</f>
        <v>0</v>
      </c>
      <c r="Z182" s="22"/>
      <c r="AA182" s="22"/>
      <c r="AB182" s="22"/>
      <c r="AC182" s="12">
        <f>SUM(Z182:AB182)</f>
        <v>0</v>
      </c>
      <c r="AD182" s="22"/>
      <c r="AE182" s="22"/>
      <c r="AF182" s="22"/>
      <c r="AG182" s="12">
        <f>SUM(AD182:AF182)</f>
        <v>0</v>
      </c>
      <c r="AH182" s="12">
        <f>SUM(U182,Y182,AC182,AG182)</f>
        <v>0</v>
      </c>
      <c r="AI182" s="23">
        <f>IF(ISERROR(AH182/J182),0,AH182/J182)</f>
        <v>0</v>
      </c>
      <c r="AJ182" s="23">
        <f>IF(ISERROR(AH182/$AH$229),"-",AH182/$AH$229)</f>
        <v>0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1:106" s="30" customFormat="1" ht="24.95" customHeight="1" x14ac:dyDescent="0.25">
      <c r="A183" s="87" t="s">
        <v>71</v>
      </c>
      <c r="B183" s="87"/>
      <c r="C183" s="87"/>
      <c r="D183" s="87"/>
      <c r="E183" s="87"/>
      <c r="F183" s="87"/>
      <c r="G183" s="87"/>
      <c r="H183" s="87"/>
      <c r="I183" s="87"/>
      <c r="J183" s="25">
        <f>SUM(J179:J182)</f>
        <v>910476100</v>
      </c>
      <c r="K183" s="25">
        <f>SUM(K179:K182)</f>
        <v>910476100</v>
      </c>
      <c r="L183" s="26"/>
      <c r="M183" s="25">
        <f>SUM(M179:M182)</f>
        <v>0</v>
      </c>
      <c r="N183" s="25">
        <f>SUM(N179:N182)</f>
        <v>0</v>
      </c>
      <c r="O183" s="25">
        <f>SUM(O179:O182)</f>
        <v>0</v>
      </c>
      <c r="P183" s="27"/>
      <c r="Q183" s="28"/>
      <c r="R183" s="25">
        <f t="shared" ref="R183:AH183" si="112">SUM(R179:R182)</f>
        <v>0</v>
      </c>
      <c r="S183" s="25">
        <f t="shared" si="112"/>
        <v>0</v>
      </c>
      <c r="T183" s="25">
        <f t="shared" si="112"/>
        <v>0</v>
      </c>
      <c r="U183" s="25">
        <f t="shared" si="112"/>
        <v>0</v>
      </c>
      <c r="V183" s="25">
        <f t="shared" si="112"/>
        <v>0</v>
      </c>
      <c r="W183" s="25">
        <f t="shared" si="112"/>
        <v>56800000</v>
      </c>
      <c r="X183" s="25">
        <f t="shared" si="112"/>
        <v>167900000</v>
      </c>
      <c r="Y183" s="25">
        <f t="shared" si="112"/>
        <v>224700000</v>
      </c>
      <c r="Z183" s="25">
        <f t="shared" si="112"/>
        <v>0</v>
      </c>
      <c r="AA183" s="25">
        <f t="shared" si="112"/>
        <v>0</v>
      </c>
      <c r="AB183" s="25">
        <f t="shared" si="112"/>
        <v>0</v>
      </c>
      <c r="AC183" s="25">
        <f t="shared" si="112"/>
        <v>0</v>
      </c>
      <c r="AD183" s="25">
        <f t="shared" si="112"/>
        <v>0</v>
      </c>
      <c r="AE183" s="25">
        <f t="shared" si="112"/>
        <v>0</v>
      </c>
      <c r="AF183" s="25">
        <f t="shared" si="112"/>
        <v>0</v>
      </c>
      <c r="AG183" s="25">
        <f t="shared" si="112"/>
        <v>0</v>
      </c>
      <c r="AH183" s="25">
        <f t="shared" si="112"/>
        <v>224700000</v>
      </c>
      <c r="AI183" s="29">
        <f>IF(ISERROR(AH183/J183),0,AH183/J183)</f>
        <v>0.24679395757889747</v>
      </c>
      <c r="AJ183" s="29">
        <f>IF(ISERROR(AH183/$AH$229),0,AH183/$AH$229)</f>
        <v>2.7311468702130425E-2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1:106" ht="24.95" customHeight="1" x14ac:dyDescent="0.25">
      <c r="A184" s="85" t="s">
        <v>91</v>
      </c>
      <c r="B184" s="85"/>
      <c r="C184" s="85"/>
      <c r="D184" s="85"/>
      <c r="E184" s="85"/>
      <c r="F184" s="8"/>
      <c r="G184" s="9"/>
      <c r="H184" s="10"/>
      <c r="I184" s="10"/>
      <c r="J184" s="11"/>
      <c r="K184" s="12"/>
      <c r="L184" s="13"/>
      <c r="M184" s="14"/>
      <c r="N184" s="14"/>
      <c r="O184" s="14"/>
      <c r="P184" s="9"/>
      <c r="Q184" s="15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6"/>
      <c r="AJ184" s="17"/>
    </row>
    <row r="185" spans="1:106" ht="24.95" customHeight="1" outlineLevel="1" x14ac:dyDescent="0.2">
      <c r="A185" s="18">
        <v>1</v>
      </c>
      <c r="B185" s="18"/>
      <c r="C185" s="35" t="s">
        <v>333</v>
      </c>
      <c r="D185" s="74">
        <v>45702</v>
      </c>
      <c r="E185" s="43" t="s">
        <v>332</v>
      </c>
      <c r="F185" s="43" t="s">
        <v>328</v>
      </c>
      <c r="G185" s="43" t="s">
        <v>329</v>
      </c>
      <c r="H185" s="20"/>
      <c r="I185" s="20"/>
      <c r="J185" s="86">
        <v>764531500</v>
      </c>
      <c r="K185" s="21">
        <v>7200000</v>
      </c>
      <c r="L185" s="19" t="s">
        <v>326</v>
      </c>
      <c r="M185" s="22"/>
      <c r="N185" s="22"/>
      <c r="O185" s="22"/>
      <c r="P185" s="19"/>
      <c r="Q185" s="19"/>
      <c r="R185" s="22"/>
      <c r="S185" s="22"/>
      <c r="T185" s="22">
        <v>7200000</v>
      </c>
      <c r="U185" s="12">
        <f>SUM(R185:T185)</f>
        <v>7200000</v>
      </c>
      <c r="V185" s="22"/>
      <c r="W185" s="22"/>
      <c r="X185" s="22"/>
      <c r="Y185" s="12">
        <f>SUM(V185:X185)</f>
        <v>0</v>
      </c>
      <c r="Z185" s="22"/>
      <c r="AA185" s="22"/>
      <c r="AB185" s="22"/>
      <c r="AC185" s="12">
        <f>SUM(Z185:AB185)</f>
        <v>0</v>
      </c>
      <c r="AD185" s="22"/>
      <c r="AE185" s="22"/>
      <c r="AF185" s="22"/>
      <c r="AG185" s="12">
        <f>SUM(AD185:AF185)</f>
        <v>0</v>
      </c>
      <c r="AH185" s="12">
        <f>SUM(U185,Y185,AC185,AG185)</f>
        <v>7200000</v>
      </c>
      <c r="AI185" s="23">
        <f>IF(ISERROR(AH185/J185),0,AH185/J185)</f>
        <v>9.4175321749332755E-3</v>
      </c>
      <c r="AJ185" s="23">
        <f t="shared" ref="AJ185:AJ191" si="113">IF(ISERROR(AH185/$AH$229),"-",AH185/$AH$229)</f>
        <v>8.751338435929642E-4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1:106" ht="24.95" customHeight="1" outlineLevel="1" x14ac:dyDescent="0.2">
      <c r="A186" s="18">
        <v>1</v>
      </c>
      <c r="B186" s="18"/>
      <c r="C186" s="35" t="s">
        <v>817</v>
      </c>
      <c r="D186" s="74">
        <v>45785</v>
      </c>
      <c r="E186" s="43" t="s">
        <v>913</v>
      </c>
      <c r="F186" s="43" t="s">
        <v>328</v>
      </c>
      <c r="G186" s="43" t="s">
        <v>329</v>
      </c>
      <c r="H186" s="20"/>
      <c r="I186" s="20"/>
      <c r="J186" s="86"/>
      <c r="K186" s="21">
        <v>93900000</v>
      </c>
      <c r="L186" s="19" t="s">
        <v>326</v>
      </c>
      <c r="M186" s="22"/>
      <c r="N186" s="22"/>
      <c r="O186" s="22"/>
      <c r="P186" s="19"/>
      <c r="Q186" s="19"/>
      <c r="R186" s="22"/>
      <c r="S186" s="22"/>
      <c r="T186" s="22"/>
      <c r="U186" s="12">
        <f t="shared" ref="U186:U189" si="114">SUM(R186:T186)</f>
        <v>0</v>
      </c>
      <c r="V186" s="22"/>
      <c r="W186" s="21">
        <v>93900000</v>
      </c>
      <c r="X186" s="22"/>
      <c r="Y186" s="12">
        <f t="shared" ref="Y186:Y189" si="115">SUM(V186:X186)</f>
        <v>93900000</v>
      </c>
      <c r="Z186" s="22"/>
      <c r="AA186" s="22"/>
      <c r="AB186" s="22"/>
      <c r="AC186" s="12">
        <f t="shared" ref="AC186:AC189" si="116">SUM(Z186:AB186)</f>
        <v>0</v>
      </c>
      <c r="AD186" s="22"/>
      <c r="AE186" s="22"/>
      <c r="AF186" s="22"/>
      <c r="AG186" s="12">
        <f t="shared" ref="AG186:AG189" si="117">SUM(AD186:AF186)</f>
        <v>0</v>
      </c>
      <c r="AH186" s="12">
        <f t="shared" ref="AH186:AH189" si="118">SUM(U186,Y186,AC186,AG186)</f>
        <v>93900000</v>
      </c>
      <c r="AI186" s="23">
        <f t="shared" ref="AI186:AI189" si="119">IF(ISERROR(AH186/J186),0,AH186/J186)</f>
        <v>0</v>
      </c>
      <c r="AJ186" s="23">
        <f t="shared" si="113"/>
        <v>1.1413203876858243E-2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</row>
    <row r="187" spans="1:106" ht="24.95" customHeight="1" outlineLevel="1" x14ac:dyDescent="0.2">
      <c r="A187" s="18">
        <v>1</v>
      </c>
      <c r="B187" s="18"/>
      <c r="C187" s="35" t="s">
        <v>822</v>
      </c>
      <c r="D187" s="74">
        <v>45790</v>
      </c>
      <c r="E187" s="43" t="s">
        <v>912</v>
      </c>
      <c r="F187" s="43" t="s">
        <v>328</v>
      </c>
      <c r="G187" s="43" t="s">
        <v>329</v>
      </c>
      <c r="H187" s="20"/>
      <c r="I187" s="20"/>
      <c r="J187" s="86"/>
      <c r="K187" s="21">
        <v>105840000</v>
      </c>
      <c r="L187" s="19" t="s">
        <v>326</v>
      </c>
      <c r="M187" s="22"/>
      <c r="N187" s="22"/>
      <c r="O187" s="22"/>
      <c r="P187" s="19"/>
      <c r="Q187" s="19"/>
      <c r="R187" s="22"/>
      <c r="S187" s="22"/>
      <c r="T187" s="22"/>
      <c r="U187" s="12">
        <f t="shared" si="114"/>
        <v>0</v>
      </c>
      <c r="V187" s="22"/>
      <c r="W187" s="21">
        <v>105840000</v>
      </c>
      <c r="X187" s="22"/>
      <c r="Y187" s="12">
        <f t="shared" si="115"/>
        <v>105840000</v>
      </c>
      <c r="Z187" s="22"/>
      <c r="AA187" s="22"/>
      <c r="AB187" s="22"/>
      <c r="AC187" s="12">
        <f t="shared" si="116"/>
        <v>0</v>
      </c>
      <c r="AD187" s="22"/>
      <c r="AE187" s="22"/>
      <c r="AF187" s="22"/>
      <c r="AG187" s="12">
        <f t="shared" si="117"/>
        <v>0</v>
      </c>
      <c r="AH187" s="12">
        <f t="shared" si="118"/>
        <v>105840000</v>
      </c>
      <c r="AI187" s="23">
        <f t="shared" si="119"/>
        <v>0</v>
      </c>
      <c r="AJ187" s="23">
        <f t="shared" si="113"/>
        <v>1.2864467500816575E-2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1:106" ht="24.95" customHeight="1" outlineLevel="1" x14ac:dyDescent="0.2">
      <c r="A188" s="18">
        <v>1</v>
      </c>
      <c r="B188" s="18"/>
      <c r="C188" s="35" t="s">
        <v>909</v>
      </c>
      <c r="D188" s="74">
        <v>45799</v>
      </c>
      <c r="E188" s="43" t="s">
        <v>914</v>
      </c>
      <c r="F188" s="43" t="s">
        <v>328</v>
      </c>
      <c r="G188" s="43" t="s">
        <v>329</v>
      </c>
      <c r="H188" s="20"/>
      <c r="I188" s="20"/>
      <c r="J188" s="86"/>
      <c r="K188" s="21">
        <v>12880000</v>
      </c>
      <c r="L188" s="19" t="s">
        <v>326</v>
      </c>
      <c r="M188" s="22"/>
      <c r="N188" s="22"/>
      <c r="O188" s="22"/>
      <c r="P188" s="19"/>
      <c r="Q188" s="19"/>
      <c r="R188" s="22"/>
      <c r="S188" s="22"/>
      <c r="T188" s="22"/>
      <c r="U188" s="12">
        <f t="shared" si="114"/>
        <v>0</v>
      </c>
      <c r="V188" s="22"/>
      <c r="W188" s="21">
        <v>12880000</v>
      </c>
      <c r="X188" s="22"/>
      <c r="Y188" s="12">
        <f t="shared" si="115"/>
        <v>12880000</v>
      </c>
      <c r="Z188" s="22"/>
      <c r="AA188" s="22"/>
      <c r="AB188" s="22"/>
      <c r="AC188" s="12">
        <f t="shared" si="116"/>
        <v>0</v>
      </c>
      <c r="AD188" s="22"/>
      <c r="AE188" s="22"/>
      <c r="AF188" s="22"/>
      <c r="AG188" s="12">
        <f t="shared" si="117"/>
        <v>0</v>
      </c>
      <c r="AH188" s="12">
        <f t="shared" si="118"/>
        <v>12880000</v>
      </c>
      <c r="AI188" s="23">
        <f t="shared" si="119"/>
        <v>0</v>
      </c>
      <c r="AJ188" s="23">
        <f t="shared" si="113"/>
        <v>1.5655172090940804E-3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1:106" ht="24.95" customHeight="1" outlineLevel="1" x14ac:dyDescent="0.2">
      <c r="A189" s="18">
        <v>1</v>
      </c>
      <c r="B189" s="18"/>
      <c r="C189" s="35" t="s">
        <v>910</v>
      </c>
      <c r="D189" s="74">
        <v>45812</v>
      </c>
      <c r="E189" s="19" t="s">
        <v>911</v>
      </c>
      <c r="F189" s="43" t="s">
        <v>328</v>
      </c>
      <c r="G189" s="43" t="s">
        <v>329</v>
      </c>
      <c r="H189" s="20"/>
      <c r="I189" s="20"/>
      <c r="J189" s="86"/>
      <c r="K189" s="21">
        <v>22500000</v>
      </c>
      <c r="L189" s="19" t="s">
        <v>326</v>
      </c>
      <c r="M189" s="22"/>
      <c r="N189" s="22"/>
      <c r="O189" s="22"/>
      <c r="P189" s="19"/>
      <c r="Q189" s="19"/>
      <c r="R189" s="22"/>
      <c r="S189" s="22"/>
      <c r="T189" s="22"/>
      <c r="U189" s="12">
        <f t="shared" si="114"/>
        <v>0</v>
      </c>
      <c r="V189" s="22"/>
      <c r="W189" s="22"/>
      <c r="X189" s="21">
        <v>22500000</v>
      </c>
      <c r="Y189" s="12">
        <f t="shared" si="115"/>
        <v>22500000</v>
      </c>
      <c r="Z189" s="22"/>
      <c r="AA189" s="22"/>
      <c r="AB189" s="22"/>
      <c r="AC189" s="12">
        <f t="shared" si="116"/>
        <v>0</v>
      </c>
      <c r="AD189" s="22"/>
      <c r="AE189" s="22"/>
      <c r="AF189" s="22"/>
      <c r="AG189" s="12">
        <f t="shared" si="117"/>
        <v>0</v>
      </c>
      <c r="AH189" s="12">
        <f t="shared" si="118"/>
        <v>22500000</v>
      </c>
      <c r="AI189" s="23">
        <f t="shared" si="119"/>
        <v>0</v>
      </c>
      <c r="AJ189" s="23">
        <f t="shared" si="113"/>
        <v>2.7347932612280133E-3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1:106" ht="24.95" customHeight="1" outlineLevel="1" x14ac:dyDescent="0.2">
      <c r="A190" s="18">
        <v>1</v>
      </c>
      <c r="B190" s="18"/>
      <c r="C190" s="19"/>
      <c r="D190" s="20"/>
      <c r="E190" s="19"/>
      <c r="F190" s="19"/>
      <c r="G190" s="19"/>
      <c r="H190" s="20"/>
      <c r="I190" s="20"/>
      <c r="J190" s="86"/>
      <c r="K190" s="21">
        <f>764531500-SUM(K185:K189)</f>
        <v>522211500</v>
      </c>
      <c r="L190" s="19"/>
      <c r="M190" s="22"/>
      <c r="N190" s="22"/>
      <c r="O190" s="22"/>
      <c r="P190" s="19"/>
      <c r="Q190" s="19"/>
      <c r="R190" s="22"/>
      <c r="S190" s="22"/>
      <c r="T190" s="22"/>
      <c r="U190" s="12">
        <f>SUM(R190:T190)</f>
        <v>0</v>
      </c>
      <c r="V190" s="22"/>
      <c r="W190" s="22"/>
      <c r="X190" s="22"/>
      <c r="Y190" s="12">
        <f>SUM(V190:X190)</f>
        <v>0</v>
      </c>
      <c r="Z190" s="22"/>
      <c r="AA190" s="22"/>
      <c r="AB190" s="22"/>
      <c r="AC190" s="12">
        <f>SUM(Z190:AB190)</f>
        <v>0</v>
      </c>
      <c r="AD190" s="22"/>
      <c r="AE190" s="22"/>
      <c r="AF190" s="22"/>
      <c r="AG190" s="12">
        <f>SUM(AD190:AF190)</f>
        <v>0</v>
      </c>
      <c r="AH190" s="12">
        <f>SUM(U190,Y190,AC190,AG190)</f>
        <v>0</v>
      </c>
      <c r="AI190" s="23">
        <f>IF(ISERROR(AH190/J190),0,AH190/J190)</f>
        <v>0</v>
      </c>
      <c r="AJ190" s="23">
        <f t="shared" si="113"/>
        <v>0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</row>
    <row r="191" spans="1:106" ht="24.95" customHeight="1" outlineLevel="1" x14ac:dyDescent="0.2">
      <c r="A191" s="18">
        <v>2</v>
      </c>
      <c r="B191" s="18"/>
      <c r="C191" s="19"/>
      <c r="D191" s="20"/>
      <c r="E191" s="19"/>
      <c r="F191" s="19"/>
      <c r="G191" s="19"/>
      <c r="H191" s="20"/>
      <c r="I191" s="20"/>
      <c r="J191" s="86"/>
      <c r="K191" s="21"/>
      <c r="L191" s="19"/>
      <c r="M191" s="22"/>
      <c r="N191" s="22"/>
      <c r="O191" s="22"/>
      <c r="P191" s="19"/>
      <c r="Q191" s="19"/>
      <c r="R191" s="22"/>
      <c r="S191" s="22"/>
      <c r="T191" s="22"/>
      <c r="U191" s="12">
        <f>SUM(R191:T191)</f>
        <v>0</v>
      </c>
      <c r="V191" s="22"/>
      <c r="W191" s="22"/>
      <c r="X191" s="22"/>
      <c r="Y191" s="12">
        <f>SUM(V191:X191)</f>
        <v>0</v>
      </c>
      <c r="Z191" s="22"/>
      <c r="AA191" s="22"/>
      <c r="AB191" s="22"/>
      <c r="AC191" s="12">
        <f>SUM(Z191:AB191)</f>
        <v>0</v>
      </c>
      <c r="AD191" s="22"/>
      <c r="AE191" s="22"/>
      <c r="AF191" s="22"/>
      <c r="AG191" s="12">
        <f>SUM(AD191:AF191)</f>
        <v>0</v>
      </c>
      <c r="AH191" s="12">
        <f>SUM(U191,Y191,AC191,AG191)</f>
        <v>0</v>
      </c>
      <c r="AI191" s="23">
        <f>IF(ISERROR(AH191/J191),0,AH191/J191)</f>
        <v>0</v>
      </c>
      <c r="AJ191" s="23">
        <f t="shared" si="113"/>
        <v>0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1:106" s="30" customFormat="1" ht="24.95" customHeight="1" x14ac:dyDescent="0.25">
      <c r="A192" s="87" t="s">
        <v>92</v>
      </c>
      <c r="B192" s="87"/>
      <c r="C192" s="87"/>
      <c r="D192" s="87"/>
      <c r="E192" s="87"/>
      <c r="F192" s="87"/>
      <c r="G192" s="87"/>
      <c r="H192" s="87"/>
      <c r="I192" s="87"/>
      <c r="J192" s="25">
        <f>SUM(J185:J191)</f>
        <v>764531500</v>
      </c>
      <c r="K192" s="25">
        <f>SUM(K185:K191)</f>
        <v>764531500</v>
      </c>
      <c r="L192" s="26"/>
      <c r="M192" s="25">
        <f>SUM(M185:M191)</f>
        <v>0</v>
      </c>
      <c r="N192" s="25">
        <f>SUM(N185:N191)</f>
        <v>0</v>
      </c>
      <c r="O192" s="25">
        <f>SUM(O185:O191)</f>
        <v>0</v>
      </c>
      <c r="P192" s="27"/>
      <c r="Q192" s="28"/>
      <c r="R192" s="25">
        <f t="shared" ref="R192:AH192" si="120">SUM(R185:R191)</f>
        <v>0</v>
      </c>
      <c r="S192" s="25">
        <f t="shared" si="120"/>
        <v>0</v>
      </c>
      <c r="T192" s="25">
        <f t="shared" si="120"/>
        <v>7200000</v>
      </c>
      <c r="U192" s="25">
        <f t="shared" si="120"/>
        <v>7200000</v>
      </c>
      <c r="V192" s="25">
        <f t="shared" si="120"/>
        <v>0</v>
      </c>
      <c r="W192" s="25">
        <f t="shared" si="120"/>
        <v>212620000</v>
      </c>
      <c r="X192" s="25">
        <f t="shared" si="120"/>
        <v>22500000</v>
      </c>
      <c r="Y192" s="25">
        <f t="shared" si="120"/>
        <v>235120000</v>
      </c>
      <c r="Z192" s="25">
        <f t="shared" si="120"/>
        <v>0</v>
      </c>
      <c r="AA192" s="25">
        <f t="shared" si="120"/>
        <v>0</v>
      </c>
      <c r="AB192" s="25">
        <f t="shared" si="120"/>
        <v>0</v>
      </c>
      <c r="AC192" s="25">
        <f t="shared" si="120"/>
        <v>0</v>
      </c>
      <c r="AD192" s="25">
        <f t="shared" si="120"/>
        <v>0</v>
      </c>
      <c r="AE192" s="25">
        <f t="shared" si="120"/>
        <v>0</v>
      </c>
      <c r="AF192" s="25">
        <f t="shared" si="120"/>
        <v>0</v>
      </c>
      <c r="AG192" s="25">
        <f t="shared" si="120"/>
        <v>0</v>
      </c>
      <c r="AH192" s="25">
        <f t="shared" si="120"/>
        <v>242320000</v>
      </c>
      <c r="AI192" s="29">
        <f>IF(ISERROR(AH192/J192),0,AH192/J192)</f>
        <v>0.31695227730969883</v>
      </c>
      <c r="AJ192" s="29">
        <f>IF(ISERROR(AH192/$AH$229),0,AH192/$AH$229)</f>
        <v>2.9453115691589874E-2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</row>
    <row r="193" spans="1:106" ht="24.95" customHeight="1" x14ac:dyDescent="0.25">
      <c r="A193" s="85" t="s">
        <v>72</v>
      </c>
      <c r="B193" s="85"/>
      <c r="C193" s="85"/>
      <c r="D193" s="85"/>
      <c r="E193" s="85"/>
      <c r="F193" s="8"/>
      <c r="G193" s="9"/>
      <c r="H193" s="10"/>
      <c r="I193" s="10"/>
      <c r="J193" s="11"/>
      <c r="K193" s="12"/>
      <c r="L193" s="13"/>
      <c r="M193" s="14"/>
      <c r="N193" s="14"/>
      <c r="O193" s="14"/>
      <c r="P193" s="9"/>
      <c r="Q193" s="15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6"/>
      <c r="AJ193" s="17"/>
    </row>
    <row r="194" spans="1:106" ht="24.95" customHeight="1" outlineLevel="1" x14ac:dyDescent="0.2">
      <c r="A194" s="18">
        <v>1</v>
      </c>
      <c r="B194" s="18"/>
      <c r="C194" s="35" t="s">
        <v>331</v>
      </c>
      <c r="D194" s="74">
        <v>45707</v>
      </c>
      <c r="E194" s="43" t="s">
        <v>327</v>
      </c>
      <c r="F194" s="43" t="s">
        <v>328</v>
      </c>
      <c r="G194" s="43" t="s">
        <v>329</v>
      </c>
      <c r="H194" s="20"/>
      <c r="I194" s="20"/>
      <c r="J194" s="86">
        <v>6239382004</v>
      </c>
      <c r="K194" s="21">
        <v>43800000</v>
      </c>
      <c r="L194" s="19" t="s">
        <v>326</v>
      </c>
      <c r="M194" s="22"/>
      <c r="N194" s="22"/>
      <c r="O194" s="22"/>
      <c r="P194" s="19"/>
      <c r="Q194" s="19"/>
      <c r="R194" s="22"/>
      <c r="S194" s="22"/>
      <c r="T194" s="21">
        <v>43800000</v>
      </c>
      <c r="U194" s="12">
        <f>SUM(R194:T194)</f>
        <v>43800000</v>
      </c>
      <c r="V194" s="22"/>
      <c r="W194" s="22"/>
      <c r="X194" s="22"/>
      <c r="Y194" s="12">
        <f>SUM(V194:X194)</f>
        <v>0</v>
      </c>
      <c r="Z194" s="22"/>
      <c r="AA194" s="22"/>
      <c r="AB194" s="22"/>
      <c r="AC194" s="12">
        <f>SUM(Z194:AB194)</f>
        <v>0</v>
      </c>
      <c r="AD194" s="22"/>
      <c r="AE194" s="22"/>
      <c r="AF194" s="22"/>
      <c r="AG194" s="12">
        <f>SUM(AD194:AF194)</f>
        <v>0</v>
      </c>
      <c r="AH194" s="12">
        <f>SUM(U194,Y194,AC194,AG194)</f>
        <v>43800000</v>
      </c>
      <c r="AI194" s="23">
        <f>IF(ISERROR(AH194/J194),0,AH194/J194)</f>
        <v>7.0199260074027036E-3</v>
      </c>
      <c r="AJ194" s="23">
        <f t="shared" ref="AJ194:AJ221" si="121">IF(ISERROR(AH194/$AH$229),"-",AH194/$AH$229)</f>
        <v>5.3237308818571989E-3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</row>
    <row r="195" spans="1:106" ht="24.95" customHeight="1" outlineLevel="1" x14ac:dyDescent="0.2">
      <c r="A195" s="18">
        <v>1</v>
      </c>
      <c r="B195" s="18"/>
      <c r="C195" s="35" t="s">
        <v>330</v>
      </c>
      <c r="D195" s="74">
        <v>45698</v>
      </c>
      <c r="E195" s="43" t="s">
        <v>327</v>
      </c>
      <c r="F195" s="43" t="s">
        <v>328</v>
      </c>
      <c r="G195" s="43" t="s">
        <v>329</v>
      </c>
      <c r="H195" s="20"/>
      <c r="I195" s="20"/>
      <c r="J195" s="86"/>
      <c r="K195" s="21">
        <v>49500000</v>
      </c>
      <c r="L195" s="19" t="s">
        <v>326</v>
      </c>
      <c r="M195" s="22"/>
      <c r="N195" s="22"/>
      <c r="O195" s="22"/>
      <c r="P195" s="19"/>
      <c r="Q195" s="19"/>
      <c r="R195" s="22"/>
      <c r="S195" s="22"/>
      <c r="T195" s="21">
        <v>49500000</v>
      </c>
      <c r="U195" s="12">
        <f t="shared" ref="U195:U220" si="122">SUM(R195:T195)</f>
        <v>49500000</v>
      </c>
      <c r="V195" s="22"/>
      <c r="W195" s="22"/>
      <c r="X195" s="22"/>
      <c r="Y195" s="12">
        <f t="shared" ref="Y195:Y220" si="123">SUM(V195:X195)</f>
        <v>0</v>
      </c>
      <c r="Z195" s="22"/>
      <c r="AA195" s="22"/>
      <c r="AB195" s="22"/>
      <c r="AC195" s="12">
        <f t="shared" ref="AC195:AC220" si="124">SUM(Z195:AB195)</f>
        <v>0</v>
      </c>
      <c r="AD195" s="22"/>
      <c r="AE195" s="22"/>
      <c r="AF195" s="22"/>
      <c r="AG195" s="12">
        <f t="shared" ref="AG195:AG220" si="125">SUM(AD195:AF195)</f>
        <v>0</v>
      </c>
      <c r="AH195" s="12">
        <f t="shared" ref="AH195:AH220" si="126">SUM(U195,Y195,AC195,AG195)</f>
        <v>49500000</v>
      </c>
      <c r="AI195" s="23">
        <f t="shared" ref="AI195:AI220" si="127">IF(ISERROR(AH195/J195),0,AH195/J195)</f>
        <v>0</v>
      </c>
      <c r="AJ195" s="23">
        <f t="shared" si="121"/>
        <v>6.0165451747016289E-3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6" spans="1:106" ht="24.95" customHeight="1" outlineLevel="1" x14ac:dyDescent="0.2">
      <c r="A196" s="18">
        <v>1</v>
      </c>
      <c r="B196" s="18"/>
      <c r="C196" s="35" t="s">
        <v>933</v>
      </c>
      <c r="D196" s="74">
        <v>45764</v>
      </c>
      <c r="E196" s="19" t="s">
        <v>915</v>
      </c>
      <c r="F196" s="43" t="s">
        <v>328</v>
      </c>
      <c r="G196" s="43" t="s">
        <v>329</v>
      </c>
      <c r="H196" s="20"/>
      <c r="I196" s="20"/>
      <c r="J196" s="86"/>
      <c r="K196" s="21">
        <v>57165570</v>
      </c>
      <c r="L196" s="19" t="s">
        <v>326</v>
      </c>
      <c r="M196" s="22"/>
      <c r="N196" s="22"/>
      <c r="O196" s="22"/>
      <c r="P196" s="19"/>
      <c r="Q196" s="19"/>
      <c r="R196" s="22"/>
      <c r="S196" s="22"/>
      <c r="T196" s="22"/>
      <c r="U196" s="12">
        <f t="shared" ref="U196:U219" si="128">SUM(R196:T196)</f>
        <v>0</v>
      </c>
      <c r="V196" s="21">
        <v>57165570</v>
      </c>
      <c r="W196" s="22"/>
      <c r="X196" s="22"/>
      <c r="Y196" s="12">
        <f t="shared" ref="Y196:Y219" si="129">SUM(V196:X196)</f>
        <v>57165570</v>
      </c>
      <c r="Z196" s="22"/>
      <c r="AA196" s="22"/>
      <c r="AB196" s="22"/>
      <c r="AC196" s="12">
        <f t="shared" ref="AC196:AC219" si="130">SUM(Z196:AB196)</f>
        <v>0</v>
      </c>
      <c r="AD196" s="22"/>
      <c r="AE196" s="22"/>
      <c r="AF196" s="22"/>
      <c r="AG196" s="12">
        <f t="shared" ref="AG196:AG219" si="131">SUM(AD196:AF196)</f>
        <v>0</v>
      </c>
      <c r="AH196" s="12">
        <f t="shared" ref="AH196:AH219" si="132">SUM(U196,Y196,AC196,AG196)</f>
        <v>57165570</v>
      </c>
      <c r="AI196" s="23">
        <f t="shared" ref="AI196:AI219" si="133">IF(ISERROR(AH196/J196),0,AH196/J196)</f>
        <v>0</v>
      </c>
      <c r="AJ196" s="23">
        <f t="shared" si="121"/>
        <v>6.9482673604559231E-3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</row>
    <row r="197" spans="1:106" ht="24.95" customHeight="1" outlineLevel="1" x14ac:dyDescent="0.2">
      <c r="A197" s="18">
        <v>1</v>
      </c>
      <c r="B197" s="18"/>
      <c r="C197" s="35" t="s">
        <v>934</v>
      </c>
      <c r="D197" s="74">
        <v>45776</v>
      </c>
      <c r="E197" s="19" t="s">
        <v>886</v>
      </c>
      <c r="F197" s="43" t="s">
        <v>328</v>
      </c>
      <c r="G197" s="43" t="s">
        <v>329</v>
      </c>
      <c r="H197" s="20"/>
      <c r="I197" s="20"/>
      <c r="J197" s="86"/>
      <c r="K197" s="21">
        <v>81360000</v>
      </c>
      <c r="L197" s="19" t="s">
        <v>326</v>
      </c>
      <c r="M197" s="22"/>
      <c r="N197" s="22"/>
      <c r="O197" s="22"/>
      <c r="P197" s="19"/>
      <c r="Q197" s="19"/>
      <c r="R197" s="22"/>
      <c r="S197" s="22"/>
      <c r="T197" s="22"/>
      <c r="U197" s="12">
        <f t="shared" si="128"/>
        <v>0</v>
      </c>
      <c r="V197" s="22"/>
      <c r="W197" s="21">
        <v>81360000</v>
      </c>
      <c r="X197" s="22"/>
      <c r="Y197" s="12">
        <f t="shared" si="129"/>
        <v>81360000</v>
      </c>
      <c r="Z197" s="22"/>
      <c r="AA197" s="22"/>
      <c r="AB197" s="22"/>
      <c r="AC197" s="12">
        <f t="shared" si="130"/>
        <v>0</v>
      </c>
      <c r="AD197" s="22"/>
      <c r="AE197" s="22"/>
      <c r="AF197" s="22"/>
      <c r="AG197" s="12">
        <f t="shared" si="131"/>
        <v>0</v>
      </c>
      <c r="AH197" s="12">
        <f t="shared" si="132"/>
        <v>81360000</v>
      </c>
      <c r="AI197" s="23">
        <f t="shared" si="133"/>
        <v>0</v>
      </c>
      <c r="AJ197" s="23">
        <f t="shared" si="121"/>
        <v>9.8890124326004962E-3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</row>
    <row r="198" spans="1:106" ht="24.95" customHeight="1" outlineLevel="1" x14ac:dyDescent="0.2">
      <c r="A198" s="18">
        <v>1</v>
      </c>
      <c r="B198" s="18"/>
      <c r="C198" s="35" t="s">
        <v>935</v>
      </c>
      <c r="D198" s="74">
        <v>45800</v>
      </c>
      <c r="E198" s="19" t="s">
        <v>342</v>
      </c>
      <c r="F198" s="43" t="s">
        <v>328</v>
      </c>
      <c r="G198" s="43" t="s">
        <v>329</v>
      </c>
      <c r="H198" s="20"/>
      <c r="I198" s="20"/>
      <c r="J198" s="86"/>
      <c r="K198" s="21">
        <v>37120500</v>
      </c>
      <c r="L198" s="19" t="s">
        <v>326</v>
      </c>
      <c r="M198" s="22"/>
      <c r="N198" s="22"/>
      <c r="O198" s="22"/>
      <c r="P198" s="19"/>
      <c r="Q198" s="19"/>
      <c r="R198" s="22"/>
      <c r="S198" s="22"/>
      <c r="T198" s="22"/>
      <c r="U198" s="12">
        <f t="shared" si="128"/>
        <v>0</v>
      </c>
      <c r="V198" s="22"/>
      <c r="W198" s="21">
        <v>37120500</v>
      </c>
      <c r="X198" s="22"/>
      <c r="Y198" s="12">
        <f t="shared" si="129"/>
        <v>37120500</v>
      </c>
      <c r="Z198" s="22"/>
      <c r="AA198" s="22"/>
      <c r="AB198" s="22"/>
      <c r="AC198" s="12">
        <f t="shared" si="130"/>
        <v>0</v>
      </c>
      <c r="AD198" s="22"/>
      <c r="AE198" s="22"/>
      <c r="AF198" s="22"/>
      <c r="AG198" s="12">
        <f t="shared" si="131"/>
        <v>0</v>
      </c>
      <c r="AH198" s="12">
        <f t="shared" si="132"/>
        <v>37120500</v>
      </c>
      <c r="AI198" s="23">
        <f t="shared" si="133"/>
        <v>0</v>
      </c>
      <c r="AJ198" s="23">
        <f t="shared" si="121"/>
        <v>4.5118619223739765E-3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ht="24.95" customHeight="1" outlineLevel="1" x14ac:dyDescent="0.2">
      <c r="A199" s="18">
        <v>1</v>
      </c>
      <c r="B199" s="18"/>
      <c r="C199" s="35" t="s">
        <v>936</v>
      </c>
      <c r="D199" s="74">
        <v>45790</v>
      </c>
      <c r="E199" s="19" t="s">
        <v>916</v>
      </c>
      <c r="F199" s="43" t="s">
        <v>328</v>
      </c>
      <c r="G199" s="43" t="s">
        <v>329</v>
      </c>
      <c r="H199" s="20"/>
      <c r="I199" s="20"/>
      <c r="J199" s="86"/>
      <c r="K199" s="21">
        <v>167900000</v>
      </c>
      <c r="L199" s="19" t="s">
        <v>326</v>
      </c>
      <c r="M199" s="22"/>
      <c r="N199" s="22"/>
      <c r="O199" s="22"/>
      <c r="P199" s="19"/>
      <c r="Q199" s="19"/>
      <c r="R199" s="22"/>
      <c r="S199" s="22"/>
      <c r="T199" s="22"/>
      <c r="U199" s="12">
        <f t="shared" si="128"/>
        <v>0</v>
      </c>
      <c r="V199" s="22"/>
      <c r="W199" s="21">
        <v>167900000</v>
      </c>
      <c r="X199" s="22"/>
      <c r="Y199" s="12">
        <f t="shared" si="129"/>
        <v>167900000</v>
      </c>
      <c r="Z199" s="22"/>
      <c r="AA199" s="22"/>
      <c r="AB199" s="22"/>
      <c r="AC199" s="12">
        <f t="shared" si="130"/>
        <v>0</v>
      </c>
      <c r="AD199" s="22"/>
      <c r="AE199" s="22"/>
      <c r="AF199" s="22"/>
      <c r="AG199" s="12">
        <f t="shared" si="131"/>
        <v>0</v>
      </c>
      <c r="AH199" s="12">
        <f t="shared" si="132"/>
        <v>167900000</v>
      </c>
      <c r="AI199" s="23">
        <f t="shared" si="133"/>
        <v>0</v>
      </c>
      <c r="AJ199" s="23">
        <f t="shared" si="121"/>
        <v>2.0407635047119264E-2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24.95" customHeight="1" outlineLevel="1" x14ac:dyDescent="0.2">
      <c r="A200" s="18">
        <v>1</v>
      </c>
      <c r="B200" s="18"/>
      <c r="C200" s="35" t="s">
        <v>937</v>
      </c>
      <c r="D200" s="74">
        <v>45800</v>
      </c>
      <c r="E200" s="19" t="s">
        <v>917</v>
      </c>
      <c r="F200" s="43" t="s">
        <v>328</v>
      </c>
      <c r="G200" s="43" t="s">
        <v>329</v>
      </c>
      <c r="H200" s="20"/>
      <c r="I200" s="20"/>
      <c r="J200" s="86"/>
      <c r="K200" s="21">
        <f>52200000-15660000</f>
        <v>36540000</v>
      </c>
      <c r="L200" s="19" t="s">
        <v>326</v>
      </c>
      <c r="M200" s="22"/>
      <c r="N200" s="22"/>
      <c r="O200" s="22"/>
      <c r="P200" s="19"/>
      <c r="Q200" s="19"/>
      <c r="R200" s="22"/>
      <c r="S200" s="22"/>
      <c r="T200" s="22"/>
      <c r="U200" s="12">
        <f t="shared" si="128"/>
        <v>0</v>
      </c>
      <c r="V200" s="22"/>
      <c r="W200" s="22"/>
      <c r="X200" s="21">
        <f>52200000-15660000</f>
        <v>36540000</v>
      </c>
      <c r="Y200" s="12">
        <f t="shared" si="129"/>
        <v>36540000</v>
      </c>
      <c r="Z200" s="22"/>
      <c r="AA200" s="22"/>
      <c r="AB200" s="22"/>
      <c r="AC200" s="12">
        <f t="shared" si="130"/>
        <v>0</v>
      </c>
      <c r="AD200" s="22"/>
      <c r="AE200" s="22"/>
      <c r="AF200" s="22"/>
      <c r="AG200" s="12">
        <f t="shared" si="131"/>
        <v>0</v>
      </c>
      <c r="AH200" s="12">
        <f t="shared" si="132"/>
        <v>36540000</v>
      </c>
      <c r="AI200" s="23">
        <f t="shared" si="133"/>
        <v>0</v>
      </c>
      <c r="AJ200" s="23">
        <f t="shared" si="121"/>
        <v>4.4413042562342934E-3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</row>
    <row r="201" spans="1:106" ht="24.95" customHeight="1" outlineLevel="1" x14ac:dyDescent="0.2">
      <c r="A201" s="18">
        <v>1</v>
      </c>
      <c r="B201" s="18"/>
      <c r="C201" s="35" t="s">
        <v>938</v>
      </c>
      <c r="D201" s="74">
        <v>45799</v>
      </c>
      <c r="E201" s="19" t="s">
        <v>918</v>
      </c>
      <c r="F201" s="43" t="s">
        <v>328</v>
      </c>
      <c r="G201" s="43" t="s">
        <v>329</v>
      </c>
      <c r="H201" s="20"/>
      <c r="I201" s="20"/>
      <c r="J201" s="86"/>
      <c r="K201" s="21">
        <v>12000000</v>
      </c>
      <c r="L201" s="19" t="s">
        <v>326</v>
      </c>
      <c r="M201" s="22"/>
      <c r="N201" s="22"/>
      <c r="O201" s="22"/>
      <c r="P201" s="19"/>
      <c r="Q201" s="19"/>
      <c r="R201" s="22"/>
      <c r="S201" s="22"/>
      <c r="T201" s="22"/>
      <c r="U201" s="12">
        <f t="shared" si="128"/>
        <v>0</v>
      </c>
      <c r="V201" s="22"/>
      <c r="W201" s="22"/>
      <c r="X201" s="21">
        <v>12000000</v>
      </c>
      <c r="Y201" s="12">
        <f t="shared" si="129"/>
        <v>12000000</v>
      </c>
      <c r="Z201" s="22"/>
      <c r="AA201" s="22"/>
      <c r="AB201" s="22"/>
      <c r="AC201" s="12">
        <f t="shared" si="130"/>
        <v>0</v>
      </c>
      <c r="AD201" s="22"/>
      <c r="AE201" s="22"/>
      <c r="AF201" s="22"/>
      <c r="AG201" s="12">
        <f t="shared" si="131"/>
        <v>0</v>
      </c>
      <c r="AH201" s="12">
        <f t="shared" si="132"/>
        <v>12000000</v>
      </c>
      <c r="AI201" s="23">
        <f t="shared" si="133"/>
        <v>0</v>
      </c>
      <c r="AJ201" s="23">
        <f t="shared" si="121"/>
        <v>1.4585564059882738E-3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</row>
    <row r="202" spans="1:106" ht="24.95" customHeight="1" outlineLevel="1" x14ac:dyDescent="0.2">
      <c r="A202" s="18">
        <v>1</v>
      </c>
      <c r="B202" s="18"/>
      <c r="C202" s="35" t="s">
        <v>939</v>
      </c>
      <c r="D202" s="74">
        <v>45800</v>
      </c>
      <c r="E202" s="19" t="s">
        <v>919</v>
      </c>
      <c r="F202" s="43" t="s">
        <v>328</v>
      </c>
      <c r="G202" s="43" t="s">
        <v>329</v>
      </c>
      <c r="H202" s="20"/>
      <c r="I202" s="20"/>
      <c r="J202" s="86"/>
      <c r="K202" s="21">
        <v>35280000</v>
      </c>
      <c r="L202" s="19" t="s">
        <v>326</v>
      </c>
      <c r="M202" s="22"/>
      <c r="N202" s="22"/>
      <c r="O202" s="22"/>
      <c r="P202" s="19"/>
      <c r="Q202" s="19"/>
      <c r="R202" s="22"/>
      <c r="S202" s="22"/>
      <c r="T202" s="22"/>
      <c r="U202" s="12">
        <f t="shared" si="128"/>
        <v>0</v>
      </c>
      <c r="V202" s="22"/>
      <c r="W202" s="22"/>
      <c r="X202" s="21">
        <v>35280000</v>
      </c>
      <c r="Y202" s="12">
        <f t="shared" si="129"/>
        <v>35280000</v>
      </c>
      <c r="Z202" s="22"/>
      <c r="AA202" s="22"/>
      <c r="AB202" s="22"/>
      <c r="AC202" s="12">
        <f t="shared" si="130"/>
        <v>0</v>
      </c>
      <c r="AD202" s="22"/>
      <c r="AE202" s="22"/>
      <c r="AF202" s="22"/>
      <c r="AG202" s="12">
        <f t="shared" si="131"/>
        <v>0</v>
      </c>
      <c r="AH202" s="12">
        <f t="shared" si="132"/>
        <v>35280000</v>
      </c>
      <c r="AI202" s="23">
        <f t="shared" si="133"/>
        <v>0</v>
      </c>
      <c r="AJ202" s="23">
        <f t="shared" si="121"/>
        <v>4.288155833605525E-3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</row>
    <row r="203" spans="1:106" ht="24.95" customHeight="1" outlineLevel="1" x14ac:dyDescent="0.2">
      <c r="A203" s="18">
        <v>1</v>
      </c>
      <c r="B203" s="18"/>
      <c r="C203" s="35" t="s">
        <v>940</v>
      </c>
      <c r="D203" s="74">
        <v>45800</v>
      </c>
      <c r="E203" s="19" t="s">
        <v>353</v>
      </c>
      <c r="F203" s="43" t="s">
        <v>328</v>
      </c>
      <c r="G203" s="43" t="s">
        <v>329</v>
      </c>
      <c r="H203" s="20"/>
      <c r="I203" s="20"/>
      <c r="J203" s="86"/>
      <c r="K203" s="21">
        <v>144900000</v>
      </c>
      <c r="L203" s="19" t="s">
        <v>326</v>
      </c>
      <c r="M203" s="22"/>
      <c r="N203" s="22"/>
      <c r="O203" s="22"/>
      <c r="P203" s="19"/>
      <c r="Q203" s="19"/>
      <c r="R203" s="22"/>
      <c r="S203" s="22"/>
      <c r="T203" s="22"/>
      <c r="U203" s="12">
        <f t="shared" si="128"/>
        <v>0</v>
      </c>
      <c r="V203" s="22"/>
      <c r="W203" s="22"/>
      <c r="X203" s="21">
        <v>144900000</v>
      </c>
      <c r="Y203" s="12">
        <f t="shared" si="129"/>
        <v>144900000</v>
      </c>
      <c r="Z203" s="22"/>
      <c r="AA203" s="22"/>
      <c r="AB203" s="22"/>
      <c r="AC203" s="12">
        <f t="shared" si="130"/>
        <v>0</v>
      </c>
      <c r="AD203" s="22"/>
      <c r="AE203" s="22"/>
      <c r="AF203" s="22"/>
      <c r="AG203" s="12">
        <f t="shared" si="131"/>
        <v>0</v>
      </c>
      <c r="AH203" s="12">
        <f t="shared" si="132"/>
        <v>144900000</v>
      </c>
      <c r="AI203" s="23">
        <f t="shared" si="133"/>
        <v>0</v>
      </c>
      <c r="AJ203" s="23">
        <f t="shared" si="121"/>
        <v>1.7612068602308406E-2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ht="24.95" customHeight="1" outlineLevel="1" x14ac:dyDescent="0.2">
      <c r="A204" s="18">
        <v>1</v>
      </c>
      <c r="B204" s="18"/>
      <c r="C204" s="35" t="s">
        <v>941</v>
      </c>
      <c r="D204" s="74">
        <v>45799</v>
      </c>
      <c r="E204" s="19" t="s">
        <v>920</v>
      </c>
      <c r="F204" s="43" t="s">
        <v>328</v>
      </c>
      <c r="G204" s="43" t="s">
        <v>329</v>
      </c>
      <c r="H204" s="20"/>
      <c r="I204" s="20"/>
      <c r="J204" s="86"/>
      <c r="K204" s="21">
        <v>37875008</v>
      </c>
      <c r="L204" s="19" t="s">
        <v>326</v>
      </c>
      <c r="M204" s="22"/>
      <c r="N204" s="22"/>
      <c r="O204" s="22"/>
      <c r="P204" s="19"/>
      <c r="Q204" s="19"/>
      <c r="R204" s="22"/>
      <c r="S204" s="22"/>
      <c r="T204" s="22"/>
      <c r="U204" s="12">
        <f t="shared" si="128"/>
        <v>0</v>
      </c>
      <c r="V204" s="22"/>
      <c r="W204" s="22"/>
      <c r="X204" s="21">
        <v>37875008</v>
      </c>
      <c r="Y204" s="12">
        <f t="shared" si="129"/>
        <v>37875008</v>
      </c>
      <c r="Z204" s="22"/>
      <c r="AA204" s="22"/>
      <c r="AB204" s="22"/>
      <c r="AC204" s="12">
        <f t="shared" si="130"/>
        <v>0</v>
      </c>
      <c r="AD204" s="22"/>
      <c r="AE204" s="22"/>
      <c r="AF204" s="22"/>
      <c r="AG204" s="12">
        <f t="shared" si="131"/>
        <v>0</v>
      </c>
      <c r="AH204" s="12">
        <f t="shared" si="132"/>
        <v>37875008</v>
      </c>
      <c r="AI204" s="23">
        <f t="shared" si="133"/>
        <v>0</v>
      </c>
      <c r="AJ204" s="23">
        <f t="shared" si="121"/>
        <v>4.6035696287714265E-3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</row>
    <row r="205" spans="1:106" ht="24.95" customHeight="1" outlineLevel="1" x14ac:dyDescent="0.2">
      <c r="A205" s="18">
        <v>1</v>
      </c>
      <c r="B205" s="18"/>
      <c r="C205" s="35" t="s">
        <v>942</v>
      </c>
      <c r="D205" s="74">
        <v>45811</v>
      </c>
      <c r="E205" s="19" t="s">
        <v>921</v>
      </c>
      <c r="F205" s="43" t="s">
        <v>328</v>
      </c>
      <c r="G205" s="43" t="s">
        <v>329</v>
      </c>
      <c r="H205" s="20"/>
      <c r="I205" s="20"/>
      <c r="J205" s="86"/>
      <c r="K205" s="21">
        <v>50400000</v>
      </c>
      <c r="L205" s="19" t="s">
        <v>326</v>
      </c>
      <c r="M205" s="22"/>
      <c r="N205" s="22"/>
      <c r="O205" s="22"/>
      <c r="P205" s="19"/>
      <c r="Q205" s="19"/>
      <c r="R205" s="22"/>
      <c r="S205" s="22"/>
      <c r="T205" s="22"/>
      <c r="U205" s="12">
        <f t="shared" si="128"/>
        <v>0</v>
      </c>
      <c r="V205" s="22"/>
      <c r="W205" s="22"/>
      <c r="X205" s="21">
        <v>50400000</v>
      </c>
      <c r="Y205" s="12">
        <f t="shared" si="129"/>
        <v>50400000</v>
      </c>
      <c r="Z205" s="22"/>
      <c r="AA205" s="22"/>
      <c r="AB205" s="22"/>
      <c r="AC205" s="12">
        <f t="shared" si="130"/>
        <v>0</v>
      </c>
      <c r="AD205" s="22"/>
      <c r="AE205" s="22"/>
      <c r="AF205" s="22"/>
      <c r="AG205" s="12">
        <f t="shared" si="131"/>
        <v>0</v>
      </c>
      <c r="AH205" s="12">
        <f t="shared" si="132"/>
        <v>50400000</v>
      </c>
      <c r="AI205" s="23">
        <f t="shared" si="133"/>
        <v>0</v>
      </c>
      <c r="AJ205" s="23">
        <f t="shared" si="121"/>
        <v>6.1259369051507497E-3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</row>
    <row r="206" spans="1:106" ht="24.95" customHeight="1" outlineLevel="1" x14ac:dyDescent="0.2">
      <c r="A206" s="18">
        <v>1</v>
      </c>
      <c r="B206" s="18"/>
      <c r="C206" s="35" t="s">
        <v>943</v>
      </c>
      <c r="D206" s="74">
        <v>45803</v>
      </c>
      <c r="E206" s="19" t="s">
        <v>922</v>
      </c>
      <c r="F206" s="43" t="s">
        <v>328</v>
      </c>
      <c r="G206" s="43" t="s">
        <v>329</v>
      </c>
      <c r="H206" s="20"/>
      <c r="I206" s="20"/>
      <c r="J206" s="86"/>
      <c r="K206" s="21">
        <v>31500000</v>
      </c>
      <c r="L206" s="19" t="s">
        <v>326</v>
      </c>
      <c r="M206" s="22"/>
      <c r="N206" s="22"/>
      <c r="O206" s="22"/>
      <c r="P206" s="19"/>
      <c r="Q206" s="19"/>
      <c r="R206" s="22"/>
      <c r="S206" s="22"/>
      <c r="T206" s="22"/>
      <c r="U206" s="12">
        <f t="shared" si="128"/>
        <v>0</v>
      </c>
      <c r="V206" s="22"/>
      <c r="W206" s="22"/>
      <c r="X206" s="21">
        <v>31500000</v>
      </c>
      <c r="Y206" s="12">
        <f t="shared" si="129"/>
        <v>31500000</v>
      </c>
      <c r="Z206" s="22"/>
      <c r="AA206" s="22"/>
      <c r="AB206" s="22"/>
      <c r="AC206" s="12">
        <f t="shared" si="130"/>
        <v>0</v>
      </c>
      <c r="AD206" s="22"/>
      <c r="AE206" s="22"/>
      <c r="AF206" s="22"/>
      <c r="AG206" s="12">
        <f t="shared" si="131"/>
        <v>0</v>
      </c>
      <c r="AH206" s="12">
        <f t="shared" si="132"/>
        <v>31500000</v>
      </c>
      <c r="AI206" s="23">
        <f t="shared" si="133"/>
        <v>0</v>
      </c>
      <c r="AJ206" s="23">
        <f t="shared" si="121"/>
        <v>3.8287105657192184E-3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</row>
    <row r="207" spans="1:106" ht="24.95" customHeight="1" outlineLevel="1" x14ac:dyDescent="0.2">
      <c r="A207" s="18">
        <v>1</v>
      </c>
      <c r="B207" s="18"/>
      <c r="C207" s="35" t="s">
        <v>944</v>
      </c>
      <c r="D207" s="74">
        <v>45812</v>
      </c>
      <c r="E207" s="19" t="s">
        <v>923</v>
      </c>
      <c r="F207" s="43" t="s">
        <v>328</v>
      </c>
      <c r="G207" s="43" t="s">
        <v>329</v>
      </c>
      <c r="H207" s="20"/>
      <c r="I207" s="20"/>
      <c r="J207" s="86"/>
      <c r="K207" s="21">
        <v>50400000</v>
      </c>
      <c r="L207" s="19" t="s">
        <v>326</v>
      </c>
      <c r="M207" s="22"/>
      <c r="N207" s="22"/>
      <c r="O207" s="22"/>
      <c r="P207" s="19"/>
      <c r="Q207" s="19"/>
      <c r="R207" s="22"/>
      <c r="S207" s="22"/>
      <c r="T207" s="22"/>
      <c r="U207" s="12">
        <f t="shared" si="128"/>
        <v>0</v>
      </c>
      <c r="V207" s="22"/>
      <c r="W207" s="22"/>
      <c r="X207" s="21">
        <v>50400000</v>
      </c>
      <c r="Y207" s="12">
        <f t="shared" si="129"/>
        <v>50400000</v>
      </c>
      <c r="Z207" s="22"/>
      <c r="AA207" s="22"/>
      <c r="AB207" s="22"/>
      <c r="AC207" s="12">
        <f t="shared" si="130"/>
        <v>0</v>
      </c>
      <c r="AD207" s="22"/>
      <c r="AE207" s="22"/>
      <c r="AF207" s="22"/>
      <c r="AG207" s="12">
        <f t="shared" si="131"/>
        <v>0</v>
      </c>
      <c r="AH207" s="12">
        <f t="shared" si="132"/>
        <v>50400000</v>
      </c>
      <c r="AI207" s="23">
        <f t="shared" si="133"/>
        <v>0</v>
      </c>
      <c r="AJ207" s="23">
        <f t="shared" si="121"/>
        <v>6.1259369051507497E-3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</row>
    <row r="208" spans="1:106" ht="24.95" customHeight="1" outlineLevel="1" x14ac:dyDescent="0.2">
      <c r="A208" s="18">
        <v>1</v>
      </c>
      <c r="B208" s="18"/>
      <c r="C208" s="35" t="s">
        <v>945</v>
      </c>
      <c r="D208" s="74">
        <v>45811</v>
      </c>
      <c r="E208" s="19" t="s">
        <v>924</v>
      </c>
      <c r="F208" s="43" t="s">
        <v>328</v>
      </c>
      <c r="G208" s="43" t="s">
        <v>329</v>
      </c>
      <c r="H208" s="20"/>
      <c r="I208" s="20"/>
      <c r="J208" s="86"/>
      <c r="K208" s="21">
        <v>50400000</v>
      </c>
      <c r="L208" s="19" t="s">
        <v>326</v>
      </c>
      <c r="M208" s="22"/>
      <c r="N208" s="22"/>
      <c r="O208" s="22"/>
      <c r="P208" s="19"/>
      <c r="Q208" s="19"/>
      <c r="R208" s="22"/>
      <c r="S208" s="22"/>
      <c r="T208" s="22"/>
      <c r="U208" s="12">
        <f t="shared" si="128"/>
        <v>0</v>
      </c>
      <c r="V208" s="22"/>
      <c r="W208" s="22"/>
      <c r="X208" s="21">
        <v>50400000</v>
      </c>
      <c r="Y208" s="12">
        <f t="shared" si="129"/>
        <v>50400000</v>
      </c>
      <c r="Z208" s="22"/>
      <c r="AA208" s="22"/>
      <c r="AB208" s="22"/>
      <c r="AC208" s="12">
        <f t="shared" si="130"/>
        <v>0</v>
      </c>
      <c r="AD208" s="22"/>
      <c r="AE208" s="22"/>
      <c r="AF208" s="22"/>
      <c r="AG208" s="12">
        <f t="shared" si="131"/>
        <v>0</v>
      </c>
      <c r="AH208" s="12">
        <f t="shared" si="132"/>
        <v>50400000</v>
      </c>
      <c r="AI208" s="23">
        <f t="shared" si="133"/>
        <v>0</v>
      </c>
      <c r="AJ208" s="23">
        <f t="shared" si="121"/>
        <v>6.1259369051507497E-3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</row>
    <row r="209" spans="1:106" ht="24.95" customHeight="1" outlineLevel="1" x14ac:dyDescent="0.2">
      <c r="A209" s="18">
        <v>1</v>
      </c>
      <c r="B209" s="18"/>
      <c r="C209" s="35" t="s">
        <v>946</v>
      </c>
      <c r="D209" s="74">
        <v>45806</v>
      </c>
      <c r="E209" s="19" t="s">
        <v>925</v>
      </c>
      <c r="F209" s="43" t="s">
        <v>328</v>
      </c>
      <c r="G209" s="43" t="s">
        <v>329</v>
      </c>
      <c r="H209" s="20"/>
      <c r="I209" s="20"/>
      <c r="J209" s="86"/>
      <c r="K209" s="21">
        <v>50400000</v>
      </c>
      <c r="L209" s="19" t="s">
        <v>326</v>
      </c>
      <c r="M209" s="22"/>
      <c r="N209" s="22"/>
      <c r="O209" s="22"/>
      <c r="P209" s="19"/>
      <c r="Q209" s="19"/>
      <c r="R209" s="22"/>
      <c r="S209" s="22"/>
      <c r="T209" s="22"/>
      <c r="U209" s="12">
        <f t="shared" si="128"/>
        <v>0</v>
      </c>
      <c r="V209" s="22"/>
      <c r="W209" s="22"/>
      <c r="X209" s="21">
        <v>50400000</v>
      </c>
      <c r="Y209" s="12">
        <f t="shared" si="129"/>
        <v>50400000</v>
      </c>
      <c r="Z209" s="22"/>
      <c r="AA209" s="22"/>
      <c r="AB209" s="22"/>
      <c r="AC209" s="12">
        <f t="shared" si="130"/>
        <v>0</v>
      </c>
      <c r="AD209" s="22"/>
      <c r="AE209" s="22"/>
      <c r="AF209" s="22"/>
      <c r="AG209" s="12">
        <f t="shared" si="131"/>
        <v>0</v>
      </c>
      <c r="AH209" s="12">
        <f t="shared" si="132"/>
        <v>50400000</v>
      </c>
      <c r="AI209" s="23">
        <f t="shared" si="133"/>
        <v>0</v>
      </c>
      <c r="AJ209" s="23">
        <f t="shared" si="121"/>
        <v>6.1259369051507497E-3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</row>
    <row r="210" spans="1:106" ht="24.95" customHeight="1" outlineLevel="1" x14ac:dyDescent="0.2">
      <c r="A210" s="18">
        <v>1</v>
      </c>
      <c r="B210" s="18"/>
      <c r="C210" s="35" t="s">
        <v>947</v>
      </c>
      <c r="D210" s="74">
        <v>45825</v>
      </c>
      <c r="E210" s="19" t="s">
        <v>926</v>
      </c>
      <c r="F210" s="43" t="s">
        <v>328</v>
      </c>
      <c r="G210" s="43" t="s">
        <v>329</v>
      </c>
      <c r="H210" s="20"/>
      <c r="I210" s="20"/>
      <c r="J210" s="86"/>
      <c r="K210" s="21">
        <v>52200000</v>
      </c>
      <c r="L210" s="19" t="s">
        <v>326</v>
      </c>
      <c r="M210" s="22"/>
      <c r="N210" s="22"/>
      <c r="O210" s="22"/>
      <c r="P210" s="19"/>
      <c r="Q210" s="19"/>
      <c r="R210" s="22"/>
      <c r="S210" s="22"/>
      <c r="T210" s="22"/>
      <c r="U210" s="12">
        <f t="shared" si="128"/>
        <v>0</v>
      </c>
      <c r="V210" s="22"/>
      <c r="W210" s="22"/>
      <c r="X210" s="21">
        <v>52200000</v>
      </c>
      <c r="Y210" s="12">
        <f t="shared" si="129"/>
        <v>52200000</v>
      </c>
      <c r="Z210" s="22"/>
      <c r="AA210" s="22"/>
      <c r="AB210" s="22"/>
      <c r="AC210" s="12">
        <f t="shared" si="130"/>
        <v>0</v>
      </c>
      <c r="AD210" s="22"/>
      <c r="AE210" s="22"/>
      <c r="AF210" s="22"/>
      <c r="AG210" s="12">
        <f t="shared" si="131"/>
        <v>0</v>
      </c>
      <c r="AH210" s="12">
        <f t="shared" si="132"/>
        <v>52200000</v>
      </c>
      <c r="AI210" s="23">
        <f t="shared" si="133"/>
        <v>0</v>
      </c>
      <c r="AJ210" s="23">
        <f t="shared" si="121"/>
        <v>6.3447203660489905E-3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</row>
    <row r="211" spans="1:106" ht="24.95" customHeight="1" outlineLevel="1" x14ac:dyDescent="0.2">
      <c r="A211" s="18">
        <v>1</v>
      </c>
      <c r="B211" s="18"/>
      <c r="C211" s="35" t="s">
        <v>948</v>
      </c>
      <c r="D211" s="74">
        <v>45824</v>
      </c>
      <c r="E211" s="19" t="s">
        <v>927</v>
      </c>
      <c r="F211" s="43" t="s">
        <v>328</v>
      </c>
      <c r="G211" s="43" t="s">
        <v>329</v>
      </c>
      <c r="H211" s="20"/>
      <c r="I211" s="20"/>
      <c r="J211" s="86"/>
      <c r="K211" s="21">
        <v>12000000</v>
      </c>
      <c r="L211" s="19" t="s">
        <v>326</v>
      </c>
      <c r="M211" s="22"/>
      <c r="N211" s="22"/>
      <c r="O211" s="22"/>
      <c r="P211" s="19"/>
      <c r="Q211" s="19"/>
      <c r="R211" s="22"/>
      <c r="S211" s="22"/>
      <c r="T211" s="22"/>
      <c r="U211" s="12">
        <f t="shared" si="128"/>
        <v>0</v>
      </c>
      <c r="V211" s="22"/>
      <c r="W211" s="22"/>
      <c r="X211" s="21">
        <v>12000000</v>
      </c>
      <c r="Y211" s="12">
        <f t="shared" si="129"/>
        <v>12000000</v>
      </c>
      <c r="Z211" s="22"/>
      <c r="AA211" s="22"/>
      <c r="AB211" s="22"/>
      <c r="AC211" s="12">
        <f t="shared" si="130"/>
        <v>0</v>
      </c>
      <c r="AD211" s="22"/>
      <c r="AE211" s="22"/>
      <c r="AF211" s="22"/>
      <c r="AG211" s="12">
        <f t="shared" si="131"/>
        <v>0</v>
      </c>
      <c r="AH211" s="12">
        <f t="shared" si="132"/>
        <v>12000000</v>
      </c>
      <c r="AI211" s="23">
        <f t="shared" si="133"/>
        <v>0</v>
      </c>
      <c r="AJ211" s="23">
        <f t="shared" si="121"/>
        <v>1.4585564059882738E-3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</row>
    <row r="212" spans="1:106" ht="24.95" customHeight="1" outlineLevel="1" x14ac:dyDescent="0.2">
      <c r="A212" s="18">
        <v>1</v>
      </c>
      <c r="B212" s="18"/>
      <c r="C212" s="35" t="s">
        <v>949</v>
      </c>
      <c r="D212" s="74">
        <v>45818</v>
      </c>
      <c r="E212" s="19" t="s">
        <v>928</v>
      </c>
      <c r="F212" s="43" t="s">
        <v>328</v>
      </c>
      <c r="G212" s="43" t="s">
        <v>329</v>
      </c>
      <c r="H212" s="20"/>
      <c r="I212" s="20"/>
      <c r="J212" s="86"/>
      <c r="K212" s="21">
        <v>52200000</v>
      </c>
      <c r="L212" s="19" t="s">
        <v>326</v>
      </c>
      <c r="M212" s="22"/>
      <c r="N212" s="22"/>
      <c r="O212" s="22"/>
      <c r="P212" s="19"/>
      <c r="Q212" s="19"/>
      <c r="R212" s="22"/>
      <c r="S212" s="22"/>
      <c r="T212" s="22"/>
      <c r="U212" s="12">
        <f t="shared" si="128"/>
        <v>0</v>
      </c>
      <c r="V212" s="22"/>
      <c r="W212" s="22"/>
      <c r="X212" s="21">
        <v>52200000</v>
      </c>
      <c r="Y212" s="12">
        <f t="shared" si="129"/>
        <v>52200000</v>
      </c>
      <c r="Z212" s="22"/>
      <c r="AA212" s="22"/>
      <c r="AB212" s="22"/>
      <c r="AC212" s="12">
        <f t="shared" si="130"/>
        <v>0</v>
      </c>
      <c r="AD212" s="22"/>
      <c r="AE212" s="22"/>
      <c r="AF212" s="22"/>
      <c r="AG212" s="12">
        <f t="shared" si="131"/>
        <v>0</v>
      </c>
      <c r="AH212" s="12">
        <f t="shared" si="132"/>
        <v>52200000</v>
      </c>
      <c r="AI212" s="23">
        <f t="shared" si="133"/>
        <v>0</v>
      </c>
      <c r="AJ212" s="23">
        <f t="shared" si="121"/>
        <v>6.3447203660489905E-3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</row>
    <row r="213" spans="1:106" ht="24.95" customHeight="1" outlineLevel="1" x14ac:dyDescent="0.2">
      <c r="A213" s="18">
        <v>1</v>
      </c>
      <c r="B213" s="18"/>
      <c r="C213" s="35" t="s">
        <v>950</v>
      </c>
      <c r="D213" s="74">
        <v>45818</v>
      </c>
      <c r="E213" s="19" t="s">
        <v>309</v>
      </c>
      <c r="F213" s="43" t="s">
        <v>328</v>
      </c>
      <c r="G213" s="43" t="s">
        <v>329</v>
      </c>
      <c r="H213" s="20"/>
      <c r="I213" s="20"/>
      <c r="J213" s="86"/>
      <c r="K213" s="21">
        <v>46000000</v>
      </c>
      <c r="L213" s="19" t="s">
        <v>326</v>
      </c>
      <c r="M213" s="22"/>
      <c r="N213" s="22"/>
      <c r="O213" s="22"/>
      <c r="P213" s="19"/>
      <c r="Q213" s="19"/>
      <c r="R213" s="22"/>
      <c r="S213" s="22"/>
      <c r="T213" s="22"/>
      <c r="U213" s="12">
        <f t="shared" si="128"/>
        <v>0</v>
      </c>
      <c r="V213" s="22"/>
      <c r="W213" s="22"/>
      <c r="X213" s="21">
        <v>46000000</v>
      </c>
      <c r="Y213" s="12">
        <f t="shared" si="129"/>
        <v>46000000</v>
      </c>
      <c r="Z213" s="22"/>
      <c r="AA213" s="22"/>
      <c r="AB213" s="22"/>
      <c r="AC213" s="12">
        <f t="shared" si="130"/>
        <v>0</v>
      </c>
      <c r="AD213" s="22"/>
      <c r="AE213" s="22"/>
      <c r="AF213" s="22"/>
      <c r="AG213" s="12">
        <f t="shared" si="131"/>
        <v>0</v>
      </c>
      <c r="AH213" s="12">
        <f t="shared" si="132"/>
        <v>46000000</v>
      </c>
      <c r="AI213" s="23">
        <f t="shared" si="133"/>
        <v>0</v>
      </c>
      <c r="AJ213" s="23">
        <f t="shared" si="121"/>
        <v>5.5911328896217161E-3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</row>
    <row r="214" spans="1:106" ht="24.95" customHeight="1" outlineLevel="1" x14ac:dyDescent="0.2">
      <c r="A214" s="18">
        <v>1</v>
      </c>
      <c r="B214" s="18"/>
      <c r="C214" s="35" t="s">
        <v>951</v>
      </c>
      <c r="D214" s="74">
        <v>45818</v>
      </c>
      <c r="E214" s="19" t="s">
        <v>929</v>
      </c>
      <c r="F214" s="43" t="s">
        <v>328</v>
      </c>
      <c r="G214" s="43" t="s">
        <v>329</v>
      </c>
      <c r="H214" s="20"/>
      <c r="I214" s="20"/>
      <c r="J214" s="86"/>
      <c r="K214" s="21">
        <v>46000000</v>
      </c>
      <c r="L214" s="19" t="s">
        <v>326</v>
      </c>
      <c r="M214" s="22"/>
      <c r="N214" s="22"/>
      <c r="O214" s="22"/>
      <c r="P214" s="19"/>
      <c r="Q214" s="19"/>
      <c r="R214" s="22"/>
      <c r="S214" s="22"/>
      <c r="T214" s="22"/>
      <c r="U214" s="12">
        <f t="shared" si="128"/>
        <v>0</v>
      </c>
      <c r="V214" s="22"/>
      <c r="W214" s="22"/>
      <c r="X214" s="21">
        <v>46000000</v>
      </c>
      <c r="Y214" s="12">
        <f t="shared" si="129"/>
        <v>46000000</v>
      </c>
      <c r="Z214" s="22"/>
      <c r="AA214" s="22"/>
      <c r="AB214" s="22"/>
      <c r="AC214" s="12">
        <f t="shared" si="130"/>
        <v>0</v>
      </c>
      <c r="AD214" s="22"/>
      <c r="AE214" s="22"/>
      <c r="AF214" s="22"/>
      <c r="AG214" s="12">
        <f t="shared" si="131"/>
        <v>0</v>
      </c>
      <c r="AH214" s="12">
        <f t="shared" si="132"/>
        <v>46000000</v>
      </c>
      <c r="AI214" s="23">
        <f t="shared" si="133"/>
        <v>0</v>
      </c>
      <c r="AJ214" s="23">
        <f t="shared" si="121"/>
        <v>5.5911328896217161E-3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</row>
    <row r="215" spans="1:106" ht="24.95" customHeight="1" outlineLevel="1" x14ac:dyDescent="0.2">
      <c r="A215" s="18">
        <v>1</v>
      </c>
      <c r="B215" s="18"/>
      <c r="C215" s="35" t="s">
        <v>952</v>
      </c>
      <c r="D215" s="74">
        <v>45819</v>
      </c>
      <c r="E215" s="19" t="s">
        <v>930</v>
      </c>
      <c r="F215" s="43" t="s">
        <v>328</v>
      </c>
      <c r="G215" s="43" t="s">
        <v>329</v>
      </c>
      <c r="H215" s="20"/>
      <c r="I215" s="20"/>
      <c r="J215" s="86"/>
      <c r="K215" s="21">
        <v>50400000</v>
      </c>
      <c r="L215" s="19" t="s">
        <v>326</v>
      </c>
      <c r="M215" s="22"/>
      <c r="N215" s="22"/>
      <c r="O215" s="22"/>
      <c r="P215" s="19"/>
      <c r="Q215" s="19"/>
      <c r="R215" s="22"/>
      <c r="S215" s="22"/>
      <c r="T215" s="22"/>
      <c r="U215" s="12">
        <f t="shared" si="128"/>
        <v>0</v>
      </c>
      <c r="V215" s="22"/>
      <c r="W215" s="22"/>
      <c r="X215" s="21">
        <v>50400000</v>
      </c>
      <c r="Y215" s="12">
        <f t="shared" si="129"/>
        <v>50400000</v>
      </c>
      <c r="Z215" s="22"/>
      <c r="AA215" s="22"/>
      <c r="AB215" s="22"/>
      <c r="AC215" s="12">
        <f t="shared" si="130"/>
        <v>0</v>
      </c>
      <c r="AD215" s="22"/>
      <c r="AE215" s="22"/>
      <c r="AF215" s="22"/>
      <c r="AG215" s="12">
        <f t="shared" si="131"/>
        <v>0</v>
      </c>
      <c r="AH215" s="12">
        <f t="shared" si="132"/>
        <v>50400000</v>
      </c>
      <c r="AI215" s="23">
        <f t="shared" si="133"/>
        <v>0</v>
      </c>
      <c r="AJ215" s="23">
        <f t="shared" si="121"/>
        <v>6.1259369051507497E-3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</row>
    <row r="216" spans="1:106" ht="24.95" customHeight="1" outlineLevel="1" x14ac:dyDescent="0.2">
      <c r="A216" s="18">
        <v>1</v>
      </c>
      <c r="B216" s="18"/>
      <c r="C216" s="35" t="s">
        <v>953</v>
      </c>
      <c r="D216" s="74">
        <v>45814</v>
      </c>
      <c r="E216" s="19" t="s">
        <v>931</v>
      </c>
      <c r="F216" s="43" t="s">
        <v>328</v>
      </c>
      <c r="G216" s="43" t="s">
        <v>329</v>
      </c>
      <c r="H216" s="20"/>
      <c r="I216" s="20"/>
      <c r="J216" s="86"/>
      <c r="K216" s="21">
        <v>52200000</v>
      </c>
      <c r="L216" s="19" t="s">
        <v>326</v>
      </c>
      <c r="M216" s="22"/>
      <c r="N216" s="22"/>
      <c r="O216" s="22"/>
      <c r="P216" s="19"/>
      <c r="Q216" s="19"/>
      <c r="R216" s="22"/>
      <c r="S216" s="22"/>
      <c r="T216" s="22"/>
      <c r="U216" s="12">
        <f t="shared" si="128"/>
        <v>0</v>
      </c>
      <c r="V216" s="22"/>
      <c r="W216" s="22"/>
      <c r="X216" s="21">
        <v>52200000</v>
      </c>
      <c r="Y216" s="12">
        <f t="shared" si="129"/>
        <v>52200000</v>
      </c>
      <c r="Z216" s="22"/>
      <c r="AA216" s="22"/>
      <c r="AB216" s="22"/>
      <c r="AC216" s="12">
        <f t="shared" si="130"/>
        <v>0</v>
      </c>
      <c r="AD216" s="22"/>
      <c r="AE216" s="22"/>
      <c r="AF216" s="22"/>
      <c r="AG216" s="12">
        <f t="shared" si="131"/>
        <v>0</v>
      </c>
      <c r="AH216" s="12">
        <f t="shared" si="132"/>
        <v>52200000</v>
      </c>
      <c r="AI216" s="23">
        <f t="shared" si="133"/>
        <v>0</v>
      </c>
      <c r="AJ216" s="23">
        <f t="shared" si="121"/>
        <v>6.3447203660489905E-3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</row>
    <row r="217" spans="1:106" ht="24.95" customHeight="1" outlineLevel="1" x14ac:dyDescent="0.2">
      <c r="A217" s="18">
        <v>1</v>
      </c>
      <c r="B217" s="18"/>
      <c r="C217" s="35" t="s">
        <v>954</v>
      </c>
      <c r="D217" s="74">
        <v>45824</v>
      </c>
      <c r="E217" s="19" t="s">
        <v>932</v>
      </c>
      <c r="F217" s="43" t="s">
        <v>328</v>
      </c>
      <c r="G217" s="43" t="s">
        <v>329</v>
      </c>
      <c r="H217" s="20"/>
      <c r="I217" s="20"/>
      <c r="J217" s="86"/>
      <c r="K217" s="21">
        <v>52200000</v>
      </c>
      <c r="L217" s="19" t="s">
        <v>326</v>
      </c>
      <c r="M217" s="22"/>
      <c r="N217" s="22"/>
      <c r="O217" s="22"/>
      <c r="P217" s="19"/>
      <c r="Q217" s="19"/>
      <c r="R217" s="22"/>
      <c r="S217" s="22"/>
      <c r="T217" s="22"/>
      <c r="U217" s="12">
        <f t="shared" si="128"/>
        <v>0</v>
      </c>
      <c r="V217" s="22"/>
      <c r="W217" s="22"/>
      <c r="X217" s="21">
        <v>52200000</v>
      </c>
      <c r="Y217" s="12">
        <f t="shared" si="129"/>
        <v>52200000</v>
      </c>
      <c r="Z217" s="22"/>
      <c r="AA217" s="22"/>
      <c r="AB217" s="22"/>
      <c r="AC217" s="12">
        <f t="shared" si="130"/>
        <v>0</v>
      </c>
      <c r="AD217" s="22"/>
      <c r="AE217" s="22"/>
      <c r="AF217" s="22"/>
      <c r="AG217" s="12">
        <f t="shared" si="131"/>
        <v>0</v>
      </c>
      <c r="AH217" s="12">
        <f t="shared" si="132"/>
        <v>52200000</v>
      </c>
      <c r="AI217" s="23">
        <f t="shared" si="133"/>
        <v>0</v>
      </c>
      <c r="AJ217" s="23">
        <f t="shared" si="121"/>
        <v>6.3447203660489905E-3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</row>
    <row r="218" spans="1:106" ht="24.95" customHeight="1" outlineLevel="1" x14ac:dyDescent="0.2">
      <c r="A218" s="18">
        <v>1</v>
      </c>
      <c r="B218" s="18"/>
      <c r="C218" s="35"/>
      <c r="D218" s="74"/>
      <c r="F218" s="43"/>
      <c r="G218" s="43"/>
      <c r="H218" s="20"/>
      <c r="I218" s="20"/>
      <c r="J218" s="86"/>
      <c r="K218" s="21"/>
      <c r="L218" s="19" t="s">
        <v>326</v>
      </c>
      <c r="M218" s="22"/>
      <c r="N218" s="22"/>
      <c r="O218" s="22"/>
      <c r="P218" s="19"/>
      <c r="Q218" s="19"/>
      <c r="R218" s="22"/>
      <c r="S218" s="22"/>
      <c r="T218" s="22"/>
      <c r="U218" s="12">
        <f t="shared" si="128"/>
        <v>0</v>
      </c>
      <c r="V218" s="22"/>
      <c r="W218" s="22"/>
      <c r="X218" s="22"/>
      <c r="Y218" s="12">
        <f t="shared" si="129"/>
        <v>0</v>
      </c>
      <c r="Z218" s="22"/>
      <c r="AA218" s="22"/>
      <c r="AB218" s="22"/>
      <c r="AC218" s="12">
        <f t="shared" si="130"/>
        <v>0</v>
      </c>
      <c r="AD218" s="22"/>
      <c r="AE218" s="22"/>
      <c r="AF218" s="22"/>
      <c r="AG218" s="12">
        <f t="shared" si="131"/>
        <v>0</v>
      </c>
      <c r="AH218" s="12">
        <f t="shared" si="132"/>
        <v>0</v>
      </c>
      <c r="AI218" s="23">
        <f t="shared" si="133"/>
        <v>0</v>
      </c>
      <c r="AJ218" s="23">
        <f t="shared" si="121"/>
        <v>0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</row>
    <row r="219" spans="1:106" ht="24.95" customHeight="1" outlineLevel="1" x14ac:dyDescent="0.2">
      <c r="A219" s="18">
        <v>1</v>
      </c>
      <c r="B219" s="18"/>
      <c r="C219" s="19"/>
      <c r="D219" s="20"/>
      <c r="E219" s="19"/>
      <c r="F219" s="43"/>
      <c r="G219" s="43"/>
      <c r="H219" s="20"/>
      <c r="I219" s="20"/>
      <c r="J219" s="86"/>
      <c r="K219" s="21"/>
      <c r="L219" s="19" t="s">
        <v>326</v>
      </c>
      <c r="M219" s="22"/>
      <c r="N219" s="22"/>
      <c r="O219" s="22"/>
      <c r="P219" s="19"/>
      <c r="Q219" s="19"/>
      <c r="R219" s="22"/>
      <c r="S219" s="22"/>
      <c r="T219" s="22"/>
      <c r="U219" s="12">
        <f t="shared" si="128"/>
        <v>0</v>
      </c>
      <c r="V219" s="22"/>
      <c r="W219" s="22"/>
      <c r="X219" s="22"/>
      <c r="Y219" s="12">
        <f t="shared" si="129"/>
        <v>0</v>
      </c>
      <c r="Z219" s="22"/>
      <c r="AA219" s="22"/>
      <c r="AB219" s="22"/>
      <c r="AC219" s="12">
        <f t="shared" si="130"/>
        <v>0</v>
      </c>
      <c r="AD219" s="22"/>
      <c r="AE219" s="22"/>
      <c r="AF219" s="22"/>
      <c r="AG219" s="12">
        <f t="shared" si="131"/>
        <v>0</v>
      </c>
      <c r="AH219" s="12">
        <f t="shared" si="132"/>
        <v>0</v>
      </c>
      <c r="AI219" s="23">
        <f t="shared" si="133"/>
        <v>0</v>
      </c>
      <c r="AJ219" s="23">
        <f t="shared" si="121"/>
        <v>0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</row>
    <row r="220" spans="1:106" ht="24.95" customHeight="1" outlineLevel="1" x14ac:dyDescent="0.2">
      <c r="A220" s="18">
        <v>1</v>
      </c>
      <c r="B220" s="18"/>
      <c r="C220" s="19"/>
      <c r="D220" s="20"/>
      <c r="E220" s="19"/>
      <c r="F220" s="19"/>
      <c r="G220" s="19"/>
      <c r="H220" s="20"/>
      <c r="I220" s="20"/>
      <c r="J220" s="86"/>
      <c r="K220" s="21">
        <f>6086382004-SUM(K194:K217)</f>
        <v>4786640926</v>
      </c>
      <c r="L220" s="19"/>
      <c r="M220" s="22"/>
      <c r="N220" s="22"/>
      <c r="O220" s="22"/>
      <c r="P220" s="19"/>
      <c r="Q220" s="19"/>
      <c r="R220" s="22"/>
      <c r="S220" s="22"/>
      <c r="T220" s="22"/>
      <c r="U220" s="12">
        <f t="shared" si="122"/>
        <v>0</v>
      </c>
      <c r="V220" s="22"/>
      <c r="W220" s="22"/>
      <c r="X220" s="22"/>
      <c r="Y220" s="12">
        <f t="shared" si="123"/>
        <v>0</v>
      </c>
      <c r="Z220" s="22"/>
      <c r="AA220" s="22"/>
      <c r="AB220" s="22"/>
      <c r="AC220" s="12">
        <f t="shared" si="124"/>
        <v>0</v>
      </c>
      <c r="AD220" s="22"/>
      <c r="AE220" s="22"/>
      <c r="AF220" s="22"/>
      <c r="AG220" s="12">
        <f t="shared" si="125"/>
        <v>0</v>
      </c>
      <c r="AH220" s="12">
        <f t="shared" si="126"/>
        <v>0</v>
      </c>
      <c r="AI220" s="23">
        <f t="shared" si="127"/>
        <v>0</v>
      </c>
      <c r="AJ220" s="23">
        <f t="shared" si="121"/>
        <v>0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</row>
    <row r="221" spans="1:106" ht="24.95" customHeight="1" outlineLevel="1" x14ac:dyDescent="0.2">
      <c r="A221" s="18">
        <v>2</v>
      </c>
      <c r="B221" s="18"/>
      <c r="C221" s="19"/>
      <c r="D221" s="20"/>
      <c r="E221" s="19"/>
      <c r="F221" s="19"/>
      <c r="G221" s="19"/>
      <c r="H221" s="20"/>
      <c r="I221" s="20"/>
      <c r="J221" s="86"/>
      <c r="K221" s="21"/>
      <c r="L221" s="19"/>
      <c r="M221" s="22"/>
      <c r="N221" s="22"/>
      <c r="O221" s="22"/>
      <c r="P221" s="19"/>
      <c r="Q221" s="19"/>
      <c r="R221" s="22"/>
      <c r="S221" s="22"/>
      <c r="T221" s="22"/>
      <c r="U221" s="12">
        <f>SUM(R221:T221)</f>
        <v>0</v>
      </c>
      <c r="V221" s="22"/>
      <c r="W221" s="22"/>
      <c r="X221" s="22"/>
      <c r="Y221" s="12">
        <f>SUM(V221:X221)</f>
        <v>0</v>
      </c>
      <c r="Z221" s="22"/>
      <c r="AA221" s="22"/>
      <c r="AB221" s="22"/>
      <c r="AC221" s="12">
        <f>SUM(Z221:AB221)</f>
        <v>0</v>
      </c>
      <c r="AD221" s="22"/>
      <c r="AE221" s="22"/>
      <c r="AF221" s="22"/>
      <c r="AG221" s="12">
        <f>SUM(AD221:AF221)</f>
        <v>0</v>
      </c>
      <c r="AH221" s="12">
        <f>SUM(U221,Y221,AC221,AG221)</f>
        <v>0</v>
      </c>
      <c r="AI221" s="23">
        <f>IF(ISERROR(AH221/J221),0,AH221/J221)</f>
        <v>0</v>
      </c>
      <c r="AJ221" s="23">
        <f t="shared" si="121"/>
        <v>0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</row>
    <row r="222" spans="1:106" s="30" customFormat="1" ht="24.95" customHeight="1" x14ac:dyDescent="0.25">
      <c r="A222" s="87" t="s">
        <v>73</v>
      </c>
      <c r="B222" s="87"/>
      <c r="C222" s="87"/>
      <c r="D222" s="87"/>
      <c r="E222" s="87"/>
      <c r="F222" s="87"/>
      <c r="G222" s="87"/>
      <c r="H222" s="87"/>
      <c r="I222" s="87"/>
      <c r="J222" s="25">
        <f>SUM(J194:J221)</f>
        <v>6239382004</v>
      </c>
      <c r="K222" s="25">
        <f>SUM(K194:K221)</f>
        <v>6086382004</v>
      </c>
      <c r="L222" s="26"/>
      <c r="M222" s="25">
        <f>SUM(M194:M221)</f>
        <v>0</v>
      </c>
      <c r="N222" s="25">
        <f>SUM(N194:N221)</f>
        <v>0</v>
      </c>
      <c r="O222" s="25">
        <f>SUM(O194:O221)</f>
        <v>0</v>
      </c>
      <c r="P222" s="27"/>
      <c r="Q222" s="28"/>
      <c r="R222" s="25">
        <f t="shared" ref="R222:AH222" si="134">SUM(R194:R221)</f>
        <v>0</v>
      </c>
      <c r="S222" s="25">
        <f t="shared" si="134"/>
        <v>0</v>
      </c>
      <c r="T222" s="25">
        <f t="shared" si="134"/>
        <v>93300000</v>
      </c>
      <c r="U222" s="25">
        <f t="shared" si="134"/>
        <v>93300000</v>
      </c>
      <c r="V222" s="25">
        <f t="shared" si="134"/>
        <v>57165570</v>
      </c>
      <c r="W222" s="25">
        <f t="shared" si="134"/>
        <v>286380500</v>
      </c>
      <c r="X222" s="25">
        <f t="shared" si="134"/>
        <v>862895008</v>
      </c>
      <c r="Y222" s="25">
        <f t="shared" si="134"/>
        <v>1206441078</v>
      </c>
      <c r="Z222" s="25">
        <f t="shared" si="134"/>
        <v>0</v>
      </c>
      <c r="AA222" s="25">
        <f t="shared" si="134"/>
        <v>0</v>
      </c>
      <c r="AB222" s="25">
        <f t="shared" si="134"/>
        <v>0</v>
      </c>
      <c r="AC222" s="25">
        <f t="shared" si="134"/>
        <v>0</v>
      </c>
      <c r="AD222" s="25">
        <f t="shared" si="134"/>
        <v>0</v>
      </c>
      <c r="AE222" s="25">
        <f t="shared" si="134"/>
        <v>0</v>
      </c>
      <c r="AF222" s="25">
        <f t="shared" si="134"/>
        <v>0</v>
      </c>
      <c r="AG222" s="25">
        <f t="shared" si="134"/>
        <v>0</v>
      </c>
      <c r="AH222" s="25">
        <f t="shared" si="134"/>
        <v>1299741078</v>
      </c>
      <c r="AI222" s="29">
        <f>IF(ISERROR(AH222/J222),0,AH222/J222)</f>
        <v>0.20831247023611474</v>
      </c>
      <c r="AJ222" s="29">
        <f>IF(ISERROR(AH222/$AH$229),0,AH222/$AH$229)</f>
        <v>0.15797880628691705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24.95" customHeight="1" x14ac:dyDescent="0.25">
      <c r="A223" s="85" t="s">
        <v>74</v>
      </c>
      <c r="B223" s="85"/>
      <c r="C223" s="85"/>
      <c r="D223" s="85"/>
      <c r="E223" s="85"/>
      <c r="F223" s="8"/>
      <c r="G223" s="9"/>
      <c r="H223" s="10"/>
      <c r="I223" s="10"/>
      <c r="J223" s="86">
        <v>2764722196</v>
      </c>
      <c r="K223" s="12"/>
      <c r="L223" s="13"/>
      <c r="M223" s="14"/>
      <c r="N223" s="14"/>
      <c r="O223" s="14"/>
      <c r="P223" s="9"/>
      <c r="Q223" s="15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6"/>
      <c r="AJ223" s="17"/>
    </row>
    <row r="224" spans="1:106" ht="24.95" customHeight="1" outlineLevel="1" x14ac:dyDescent="0.25">
      <c r="A224" s="18">
        <v>1</v>
      </c>
      <c r="B224" s="18"/>
      <c r="C224" s="41"/>
      <c r="D224" s="42"/>
      <c r="E224" s="34"/>
      <c r="F224" s="34"/>
      <c r="G224" s="34"/>
      <c r="H224" s="44"/>
      <c r="I224" s="46"/>
      <c r="J224" s="86"/>
      <c r="K224" s="50">
        <v>157272165</v>
      </c>
      <c r="L224" s="47" t="s">
        <v>325</v>
      </c>
      <c r="M224" s="39"/>
      <c r="N224" s="51"/>
      <c r="O224" s="39"/>
      <c r="P224" s="52"/>
      <c r="Q224" s="52"/>
      <c r="R224" s="22">
        <v>12379630</v>
      </c>
      <c r="S224" s="22">
        <v>12379630</v>
      </c>
      <c r="T224" s="22">
        <v>12943955</v>
      </c>
      <c r="U224" s="12">
        <f>SUM(R224:T224)</f>
        <v>37703215</v>
      </c>
      <c r="V224" s="22">
        <v>12104630</v>
      </c>
      <c r="W224" s="22">
        <v>10110330</v>
      </c>
      <c r="X224" s="22">
        <v>18470570</v>
      </c>
      <c r="Y224" s="12">
        <f>SUM(V224:X224)</f>
        <v>40685530</v>
      </c>
      <c r="Z224" s="22"/>
      <c r="AA224" s="22"/>
      <c r="AB224" s="22"/>
      <c r="AC224" s="12">
        <f>SUM(Z224:AB224)</f>
        <v>0</v>
      </c>
      <c r="AD224" s="22"/>
      <c r="AE224" s="22">
        <v>0</v>
      </c>
      <c r="AF224" s="22">
        <v>0</v>
      </c>
      <c r="AG224" s="12">
        <f>SUM(AD224:AF224)</f>
        <v>0</v>
      </c>
      <c r="AH224" s="12">
        <f>SUM(U224,Y224,AC224,AG224)</f>
        <v>78388745</v>
      </c>
      <c r="AI224" s="23">
        <f>IF(ISERROR(AH224/J223),0,AH224/J223)</f>
        <v>2.8353208547829085E-2</v>
      </c>
      <c r="AJ224" s="23">
        <f>IF(ISERROR(AH224/$AH$229),"-",AH224/$AH$229)</f>
        <v>9.5278671814276045E-3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ht="24.95" customHeight="1" outlineLevel="1" x14ac:dyDescent="0.25">
      <c r="A225" s="18">
        <v>1</v>
      </c>
      <c r="B225" s="18"/>
      <c r="C225" s="41"/>
      <c r="D225" s="42"/>
      <c r="E225" s="34"/>
      <c r="F225" s="34"/>
      <c r="G225" s="34"/>
      <c r="H225" s="44"/>
      <c r="I225" s="46"/>
      <c r="J225" s="86"/>
      <c r="K225" s="50">
        <f>112000311+27113600</f>
        <v>139113911</v>
      </c>
      <c r="L225" s="47" t="s">
        <v>96</v>
      </c>
      <c r="M225" s="39"/>
      <c r="N225" s="51"/>
      <c r="O225" s="39"/>
      <c r="P225" s="52"/>
      <c r="Q225" s="52"/>
      <c r="R225" s="22"/>
      <c r="S225" s="22">
        <v>11530</v>
      </c>
      <c r="T225" s="22">
        <f>276326+2203600</f>
        <v>2479926</v>
      </c>
      <c r="U225" s="12">
        <f>SUM(R225:T225)</f>
        <v>2491456</v>
      </c>
      <c r="V225" s="22">
        <v>386397</v>
      </c>
      <c r="W225" s="22">
        <v>341862</v>
      </c>
      <c r="X225" s="22">
        <v>4960357</v>
      </c>
      <c r="Y225" s="12">
        <f t="shared" ref="Y225:Y226" si="135">SUM(V225:X225)</f>
        <v>5688616</v>
      </c>
      <c r="Z225" s="22"/>
      <c r="AA225" s="22"/>
      <c r="AB225" s="22"/>
      <c r="AC225" s="12">
        <f t="shared" ref="AC225:AC226" si="136">SUM(Z225:AB225)</f>
        <v>0</v>
      </c>
      <c r="AD225" s="22"/>
      <c r="AE225" s="22">
        <v>0</v>
      </c>
      <c r="AF225" s="22">
        <v>0</v>
      </c>
      <c r="AG225" s="12">
        <f t="shared" ref="AG225:AG226" si="137">SUM(AD225:AF225)</f>
        <v>0</v>
      </c>
      <c r="AH225" s="12">
        <f t="shared" ref="AH225:AH226" si="138">SUM(U225,Y225,AC225,AG225)</f>
        <v>8180072</v>
      </c>
      <c r="AI225" s="23">
        <f t="shared" ref="AI225:AI226" si="139">IF(ISERROR(AH225/J224),0,AH225/J224)</f>
        <v>0</v>
      </c>
      <c r="AJ225" s="23">
        <f t="shared" ref="AJ225:AJ226" si="140">IF(ISERROR(AH225/$AH$229),"-",AH225/$AH$229)</f>
        <v>9.9425803475377585E-4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</row>
    <row r="226" spans="1:106" ht="24.95" customHeight="1" outlineLevel="1" x14ac:dyDescent="0.25">
      <c r="A226" s="18">
        <v>1</v>
      </c>
      <c r="B226" s="18"/>
      <c r="C226" s="41"/>
      <c r="D226" s="42"/>
      <c r="E226" s="34"/>
      <c r="F226" s="34"/>
      <c r="G226" s="34"/>
      <c r="H226" s="44"/>
      <c r="I226" s="46"/>
      <c r="J226" s="86"/>
      <c r="K226" s="50">
        <v>1606640410</v>
      </c>
      <c r="L226" s="47"/>
      <c r="M226" s="39"/>
      <c r="N226" s="51"/>
      <c r="O226" s="39"/>
      <c r="P226" s="52"/>
      <c r="Q226" s="52"/>
      <c r="R226" s="22"/>
      <c r="S226" s="22"/>
      <c r="T226" s="22"/>
      <c r="U226" s="12">
        <f t="shared" ref="U226" si="141">SUM(R226:T226)</f>
        <v>0</v>
      </c>
      <c r="V226" s="22"/>
      <c r="W226" s="22"/>
      <c r="X226" s="22"/>
      <c r="Y226" s="12">
        <f t="shared" si="135"/>
        <v>0</v>
      </c>
      <c r="Z226" s="22"/>
      <c r="AA226" s="22"/>
      <c r="AB226" s="22"/>
      <c r="AC226" s="12">
        <f t="shared" si="136"/>
        <v>0</v>
      </c>
      <c r="AD226" s="22"/>
      <c r="AE226" s="22">
        <v>0</v>
      </c>
      <c r="AF226" s="22">
        <v>0</v>
      </c>
      <c r="AG226" s="12">
        <f t="shared" si="137"/>
        <v>0</v>
      </c>
      <c r="AH226" s="12">
        <f t="shared" si="138"/>
        <v>0</v>
      </c>
      <c r="AI226" s="23">
        <f t="shared" si="139"/>
        <v>0</v>
      </c>
      <c r="AJ226" s="23">
        <f t="shared" si="140"/>
        <v>0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24.95" customHeight="1" outlineLevel="1" x14ac:dyDescent="0.25">
      <c r="A227" s="18">
        <v>2</v>
      </c>
      <c r="B227" s="18"/>
      <c r="C227" s="41"/>
      <c r="D227" s="42"/>
      <c r="E227" s="34"/>
      <c r="F227" s="34"/>
      <c r="G227" s="53"/>
      <c r="H227" s="44"/>
      <c r="I227" s="46"/>
      <c r="J227" s="86"/>
      <c r="K227" s="50"/>
      <c r="L227" s="47"/>
      <c r="M227" s="39"/>
      <c r="N227" s="51"/>
      <c r="O227" s="39"/>
      <c r="P227" s="52"/>
      <c r="Q227" s="52"/>
      <c r="R227" s="22"/>
      <c r="S227" s="22"/>
      <c r="T227" s="22"/>
      <c r="U227" s="12">
        <f>SUM(R227:T227)</f>
        <v>0</v>
      </c>
      <c r="V227" s="22"/>
      <c r="W227" s="22"/>
      <c r="X227" s="22"/>
      <c r="Y227" s="12">
        <f>SUM(V227:X227)</f>
        <v>0</v>
      </c>
      <c r="Z227" s="22"/>
      <c r="AA227" s="22"/>
      <c r="AB227" s="22"/>
      <c r="AC227" s="12">
        <f>SUM(Z227:AB227)</f>
        <v>0</v>
      </c>
      <c r="AD227" s="22"/>
      <c r="AE227" s="22">
        <v>0</v>
      </c>
      <c r="AF227" s="22">
        <v>0</v>
      </c>
      <c r="AG227" s="12">
        <f>SUM(AD227:AF227)</f>
        <v>0</v>
      </c>
      <c r="AH227" s="12">
        <f>SUM(U227,Y227,AC227,AG227)</f>
        <v>0</v>
      </c>
      <c r="AI227" s="23">
        <f>IF(ISERROR(AH227/J224),0,AH227/J224)</f>
        <v>0</v>
      </c>
      <c r="AJ227" s="23">
        <f>IF(ISERROR(AH227/$AH$229),"-",AH227/$AH$229)</f>
        <v>0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</row>
    <row r="228" spans="1:106" s="30" customFormat="1" ht="24.95" customHeight="1" x14ac:dyDescent="0.25">
      <c r="A228" s="87" t="s">
        <v>75</v>
      </c>
      <c r="B228" s="87"/>
      <c r="C228" s="87"/>
      <c r="D228" s="87"/>
      <c r="E228" s="87"/>
      <c r="F228" s="87"/>
      <c r="G228" s="87"/>
      <c r="H228" s="87"/>
      <c r="I228" s="87"/>
      <c r="J228" s="25">
        <f>J223</f>
        <v>2764722196</v>
      </c>
      <c r="K228" s="25">
        <f>SUM(K224:K227)</f>
        <v>1903026486</v>
      </c>
      <c r="L228" s="26"/>
      <c r="M228" s="25">
        <f>SUM(M224:M224)</f>
        <v>0</v>
      </c>
      <c r="N228" s="25">
        <f>SUM(N224:N224)</f>
        <v>0</v>
      </c>
      <c r="O228" s="25">
        <f>SUM(O224:O224)</f>
        <v>0</v>
      </c>
      <c r="P228" s="27"/>
      <c r="Q228" s="28"/>
      <c r="R228" s="25">
        <f>SUM(R224:R227)</f>
        <v>12379630</v>
      </c>
      <c r="S228" s="25">
        <f t="shared" ref="S228:U228" si="142">SUM(S224:S227)</f>
        <v>12391160</v>
      </c>
      <c r="T228" s="25">
        <f t="shared" si="142"/>
        <v>15423881</v>
      </c>
      <c r="U228" s="25">
        <f t="shared" si="142"/>
        <v>40194671</v>
      </c>
      <c r="V228" s="25">
        <f t="shared" ref="V228" si="143">SUM(V224:V227)</f>
        <v>12491027</v>
      </c>
      <c r="W228" s="25">
        <f t="shared" ref="W228:X228" si="144">SUM(W224:W227)</f>
        <v>10452192</v>
      </c>
      <c r="X228" s="25">
        <f t="shared" si="144"/>
        <v>23430927</v>
      </c>
      <c r="Y228" s="25">
        <f t="shared" ref="Y228" si="145">SUM(Y224:Y227)</f>
        <v>46374146</v>
      </c>
      <c r="Z228" s="25">
        <f t="shared" ref="Z228:AA228" si="146">SUM(Z224:Z227)</f>
        <v>0</v>
      </c>
      <c r="AA228" s="25">
        <f t="shared" si="146"/>
        <v>0</v>
      </c>
      <c r="AB228" s="25">
        <f t="shared" ref="AB228" si="147">SUM(AB224:AB227)</f>
        <v>0</v>
      </c>
      <c r="AC228" s="25">
        <f t="shared" ref="AC228:AD228" si="148">SUM(AC224:AC227)</f>
        <v>0</v>
      </c>
      <c r="AD228" s="25">
        <f t="shared" si="148"/>
        <v>0</v>
      </c>
      <c r="AE228" s="25">
        <f t="shared" ref="AE228" si="149">SUM(AE224:AE227)</f>
        <v>0</v>
      </c>
      <c r="AF228" s="25">
        <f t="shared" ref="AF228:AG228" si="150">SUM(AF224:AF227)</f>
        <v>0</v>
      </c>
      <c r="AG228" s="25">
        <f t="shared" si="150"/>
        <v>0</v>
      </c>
      <c r="AH228" s="25">
        <f t="shared" ref="AH228" si="151">SUM(AH224:AH227)</f>
        <v>86568817</v>
      </c>
      <c r="AI228" s="29">
        <f>IF(ISERROR(AH228/J228),0,AH228/J228)</f>
        <v>3.1311940536104407E-2</v>
      </c>
      <c r="AJ228" s="29">
        <f>IF(ISERROR(AH228/$AH$229),0,AH228/$AH$229)</f>
        <v>1.052212521618138E-2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</row>
    <row r="229" spans="1:106" s="56" customFormat="1" ht="44.25" customHeight="1" x14ac:dyDescent="0.25">
      <c r="A229" s="84" t="str">
        <f>"TOTAL ASIG."&amp;" "&amp;$A$5</f>
        <v>TOTAL ASIG. 24-03-998 "Programa Noche Digna"</v>
      </c>
      <c r="B229" s="84"/>
      <c r="C229" s="84"/>
      <c r="D229" s="84"/>
      <c r="E229" s="84"/>
      <c r="F229" s="84"/>
      <c r="G229" s="84"/>
      <c r="H229" s="84"/>
      <c r="I229" s="84"/>
      <c r="J229" s="54">
        <f>SUM(J13,J25,J32,J41,J80,J94,J110,J133,J143,J154,J160,J167,J177,J183,J192,J222,J228)</f>
        <v>25187135000</v>
      </c>
      <c r="K229" s="54">
        <f>SUM(K13,K25,K32,K41,K80,K94,K110,K133,K143,K154,K160,K167,K177,K183,K192,K222,K228)</f>
        <v>23805637390</v>
      </c>
      <c r="L229" s="54"/>
      <c r="M229" s="54">
        <f t="shared" ref="M229:AH229" si="152">SUM(M13,M25,M32,M41,M80,M94,M110,M133,M143,M154,M160,M167,M177,M183,M192,M222,M228)</f>
        <v>0</v>
      </c>
      <c r="N229" s="54">
        <f t="shared" si="152"/>
        <v>0</v>
      </c>
      <c r="O229" s="54">
        <f t="shared" si="152"/>
        <v>0</v>
      </c>
      <c r="P229" s="54">
        <f t="shared" si="152"/>
        <v>0</v>
      </c>
      <c r="Q229" s="54">
        <f t="shared" si="152"/>
        <v>0</v>
      </c>
      <c r="R229" s="54">
        <f t="shared" si="152"/>
        <v>406720130</v>
      </c>
      <c r="S229" s="54">
        <f t="shared" si="152"/>
        <v>360338035</v>
      </c>
      <c r="T229" s="54">
        <f t="shared" si="152"/>
        <v>180262781</v>
      </c>
      <c r="U229" s="54">
        <f t="shared" si="152"/>
        <v>947320946</v>
      </c>
      <c r="V229" s="54">
        <f t="shared" si="152"/>
        <v>805766597</v>
      </c>
      <c r="W229" s="54">
        <f t="shared" si="152"/>
        <v>2718857717</v>
      </c>
      <c r="X229" s="54">
        <f t="shared" si="152"/>
        <v>3755367685</v>
      </c>
      <c r="Y229" s="54">
        <f t="shared" si="152"/>
        <v>7279991999</v>
      </c>
      <c r="Z229" s="54">
        <f t="shared" si="152"/>
        <v>0</v>
      </c>
      <c r="AA229" s="54">
        <f t="shared" si="152"/>
        <v>0</v>
      </c>
      <c r="AB229" s="54">
        <f t="shared" si="152"/>
        <v>0</v>
      </c>
      <c r="AC229" s="54">
        <f t="shared" si="152"/>
        <v>0</v>
      </c>
      <c r="AD229" s="54">
        <f t="shared" si="152"/>
        <v>0</v>
      </c>
      <c r="AE229" s="54">
        <f t="shared" si="152"/>
        <v>0</v>
      </c>
      <c r="AF229" s="54">
        <f t="shared" si="152"/>
        <v>0</v>
      </c>
      <c r="AG229" s="54">
        <f t="shared" si="152"/>
        <v>0</v>
      </c>
      <c r="AH229" s="54">
        <f t="shared" si="152"/>
        <v>8227312945</v>
      </c>
      <c r="AI229" s="55">
        <f>IF(ISERROR(AH229/J229),0,AH229/J229)</f>
        <v>0.32664743111910111</v>
      </c>
      <c r="AJ229" s="55">
        <f>IF(ISERROR(AH229/$AH$229),0,AH229/$AH$229)</f>
        <v>1</v>
      </c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</row>
    <row r="230" spans="1:106" x14ac:dyDescent="0.25">
      <c r="J230" s="58"/>
      <c r="R230" s="58"/>
      <c r="S230" s="58"/>
      <c r="T230" s="58"/>
      <c r="V230" s="58"/>
      <c r="W230" s="58"/>
      <c r="X230" s="58"/>
      <c r="Z230" s="58"/>
      <c r="AA230" s="58"/>
      <c r="AB230" s="58"/>
      <c r="AD230" s="58"/>
      <c r="AE230" s="58"/>
      <c r="AF230" s="58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</row>
    <row r="231" spans="1:106" x14ac:dyDescent="0.25">
      <c r="J231" s="58"/>
      <c r="R231" s="58"/>
      <c r="S231" s="58"/>
      <c r="T231" s="58"/>
      <c r="V231" s="58"/>
      <c r="W231" s="58"/>
      <c r="X231" s="58"/>
      <c r="Z231" s="58"/>
      <c r="AA231" s="58"/>
      <c r="AB231" s="58"/>
      <c r="AD231" s="58"/>
      <c r="AE231" s="58"/>
      <c r="AF231" s="58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</row>
    <row r="232" spans="1:106" x14ac:dyDescent="0.25">
      <c r="R232" s="58"/>
      <c r="S232" s="58"/>
      <c r="T232" s="58"/>
      <c r="V232" s="58"/>
      <c r="W232" s="58"/>
      <c r="X232" s="58"/>
      <c r="Z232" s="58"/>
      <c r="AA232" s="58"/>
      <c r="AB232" s="58"/>
      <c r="AD232" s="58"/>
      <c r="AE232" s="58"/>
      <c r="AF232" s="58"/>
    </row>
    <row r="233" spans="1:106" x14ac:dyDescent="0.25">
      <c r="J233" s="58"/>
      <c r="R233" s="58"/>
      <c r="S233" s="58"/>
      <c r="T233" s="58"/>
      <c r="V233" s="58"/>
      <c r="W233" s="58"/>
      <c r="X233" s="58"/>
      <c r="Z233" s="58"/>
      <c r="AA233" s="58"/>
      <c r="AB233" s="58"/>
      <c r="AD233" s="58"/>
      <c r="AE233" s="58"/>
      <c r="AF233" s="58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</row>
    <row r="234" spans="1:106" x14ac:dyDescent="0.25">
      <c r="J234" s="58"/>
      <c r="R234" s="58"/>
      <c r="S234" s="58"/>
      <c r="T234" s="58"/>
      <c r="V234" s="58"/>
      <c r="W234" s="58"/>
      <c r="X234" s="58"/>
      <c r="Z234" s="58"/>
      <c r="AA234" s="58"/>
      <c r="AB234" s="58"/>
      <c r="AD234" s="58"/>
      <c r="AE234" s="58"/>
      <c r="AF234" s="58"/>
    </row>
    <row r="235" spans="1:106" x14ac:dyDescent="0.25">
      <c r="J235" s="58"/>
      <c r="R235" s="58"/>
      <c r="S235" s="58"/>
      <c r="T235" s="58"/>
      <c r="V235" s="58"/>
      <c r="W235" s="58"/>
      <c r="X235" s="58"/>
      <c r="Z235" s="58"/>
      <c r="AA235" s="58"/>
      <c r="AB235" s="58"/>
      <c r="AD235" s="58"/>
      <c r="AE235" s="58"/>
      <c r="AF235" s="58"/>
    </row>
    <row r="236" spans="1:106" x14ac:dyDescent="0.25">
      <c r="J236" s="58"/>
      <c r="R236" s="58"/>
      <c r="S236" s="58"/>
      <c r="T236" s="58"/>
      <c r="V236" s="58"/>
      <c r="W236" s="58"/>
      <c r="X236" s="58"/>
      <c r="Z236" s="58"/>
      <c r="AA236" s="58"/>
      <c r="AB236" s="58"/>
      <c r="AD236" s="58"/>
      <c r="AE236" s="58"/>
      <c r="AF236" s="58"/>
    </row>
    <row r="237" spans="1:106" x14ac:dyDescent="0.25">
      <c r="J237" s="58"/>
      <c r="R237" s="58"/>
      <c r="S237" s="58"/>
      <c r="T237" s="58"/>
      <c r="V237" s="58"/>
      <c r="W237" s="58"/>
      <c r="X237" s="58"/>
      <c r="Z237" s="58"/>
      <c r="AA237" s="58"/>
      <c r="AB237" s="58"/>
      <c r="AD237" s="58"/>
      <c r="AE237" s="58"/>
      <c r="AF237" s="58"/>
    </row>
    <row r="238" spans="1:106" x14ac:dyDescent="0.25">
      <c r="A238" s="3"/>
      <c r="J238" s="58"/>
      <c r="R238" s="58"/>
      <c r="S238" s="58"/>
      <c r="T238" s="58"/>
      <c r="V238" s="58"/>
      <c r="W238" s="58"/>
      <c r="X238" s="58"/>
      <c r="Z238" s="58"/>
      <c r="AA238" s="58"/>
      <c r="AB238" s="58"/>
      <c r="AD238" s="58"/>
      <c r="AE238" s="58"/>
      <c r="AF238" s="58"/>
    </row>
    <row r="239" spans="1:106" x14ac:dyDescent="0.25">
      <c r="A239" s="3"/>
      <c r="J239" s="58"/>
      <c r="R239" s="58"/>
      <c r="S239" s="58"/>
      <c r="T239" s="58"/>
      <c r="V239" s="58"/>
      <c r="W239" s="58"/>
      <c r="X239" s="58"/>
      <c r="Z239" s="58"/>
      <c r="AA239" s="58"/>
      <c r="AB239" s="58"/>
      <c r="AD239" s="58"/>
      <c r="AE239" s="58"/>
      <c r="AF239" s="58"/>
    </row>
    <row r="240" spans="1:106" x14ac:dyDescent="0.25">
      <c r="A240" s="3"/>
      <c r="J240" s="58"/>
      <c r="R240" s="58"/>
      <c r="S240" s="58"/>
      <c r="T240" s="58"/>
      <c r="V240" s="58"/>
      <c r="W240" s="58"/>
      <c r="X240" s="58"/>
      <c r="Z240" s="58"/>
      <c r="AA240" s="58"/>
      <c r="AB240" s="58"/>
      <c r="AD240" s="58"/>
      <c r="AE240" s="58"/>
      <c r="AF240" s="58"/>
    </row>
    <row r="241" spans="1:32" x14ac:dyDescent="0.25">
      <c r="A241" s="3"/>
      <c r="J241" s="58"/>
      <c r="R241" s="58"/>
      <c r="S241" s="58"/>
      <c r="T241" s="58"/>
      <c r="V241" s="58"/>
      <c r="W241" s="58"/>
      <c r="X241" s="58"/>
      <c r="Z241" s="58"/>
      <c r="AA241" s="58"/>
      <c r="AB241" s="58"/>
      <c r="AD241" s="58"/>
      <c r="AE241" s="58"/>
      <c r="AF241" s="58"/>
    </row>
    <row r="242" spans="1:32" x14ac:dyDescent="0.25">
      <c r="A242" s="3"/>
      <c r="J242" s="58"/>
      <c r="R242" s="58"/>
      <c r="S242" s="58"/>
      <c r="T242" s="58"/>
      <c r="V242" s="58"/>
      <c r="W242" s="58"/>
      <c r="X242" s="58"/>
      <c r="Z242" s="58"/>
      <c r="AA242" s="58"/>
      <c r="AB242" s="58"/>
      <c r="AD242" s="58"/>
      <c r="AE242" s="58"/>
      <c r="AF242" s="58"/>
    </row>
    <row r="243" spans="1:32" x14ac:dyDescent="0.25">
      <c r="A243" s="3"/>
      <c r="J243" s="58"/>
      <c r="R243" s="58"/>
      <c r="S243" s="58"/>
      <c r="T243" s="58"/>
      <c r="V243" s="58"/>
      <c r="W243" s="58"/>
      <c r="X243" s="58"/>
      <c r="Z243" s="58"/>
      <c r="AA243" s="58"/>
      <c r="AB243" s="58"/>
      <c r="AD243" s="58"/>
      <c r="AE243" s="58"/>
      <c r="AF243" s="58"/>
    </row>
    <row r="244" spans="1:32" x14ac:dyDescent="0.25">
      <c r="A244" s="3"/>
      <c r="J244" s="58"/>
      <c r="R244" s="58"/>
      <c r="S244" s="58"/>
      <c r="T244" s="58"/>
      <c r="V244" s="58"/>
      <c r="W244" s="58"/>
      <c r="X244" s="58"/>
      <c r="Z244" s="58"/>
      <c r="AA244" s="58"/>
      <c r="AB244" s="58"/>
      <c r="AD244" s="58"/>
      <c r="AE244" s="58"/>
      <c r="AF244" s="58"/>
    </row>
    <row r="245" spans="1:32" x14ac:dyDescent="0.25">
      <c r="A245" s="3"/>
      <c r="J245" s="58"/>
      <c r="R245" s="58"/>
      <c r="S245" s="58"/>
      <c r="T245" s="58"/>
      <c r="V245" s="58"/>
      <c r="W245" s="58"/>
      <c r="X245" s="58"/>
      <c r="Z245" s="58"/>
      <c r="AA245" s="58"/>
      <c r="AB245" s="58"/>
      <c r="AD245" s="58"/>
      <c r="AE245" s="58"/>
      <c r="AF245" s="58"/>
    </row>
    <row r="246" spans="1:32" x14ac:dyDescent="0.25">
      <c r="A246" s="3"/>
      <c r="J246" s="58"/>
      <c r="R246" s="58"/>
      <c r="S246" s="58"/>
      <c r="T246" s="58"/>
      <c r="V246" s="58"/>
      <c r="W246" s="58"/>
      <c r="X246" s="58"/>
      <c r="Z246" s="58"/>
      <c r="AA246" s="58"/>
      <c r="AB246" s="58"/>
      <c r="AD246" s="58"/>
      <c r="AE246" s="58"/>
      <c r="AF246" s="58"/>
    </row>
    <row r="248" spans="1:32" x14ac:dyDescent="0.25">
      <c r="E248" s="62"/>
    </row>
  </sheetData>
  <mergeCells count="80">
    <mergeCell ref="A184:E184"/>
    <mergeCell ref="J185:J191"/>
    <mergeCell ref="A192:I192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25:I2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2"/>
    <mergeCell ref="A13:I13"/>
    <mergeCell ref="A14:E14"/>
    <mergeCell ref="J15:J24"/>
    <mergeCell ref="A94:I94"/>
    <mergeCell ref="A26:E26"/>
    <mergeCell ref="J27:J31"/>
    <mergeCell ref="A32:I32"/>
    <mergeCell ref="A33:E33"/>
    <mergeCell ref="J34:J40"/>
    <mergeCell ref="A41:I41"/>
    <mergeCell ref="A42:E42"/>
    <mergeCell ref="J43:J79"/>
    <mergeCell ref="A80:I80"/>
    <mergeCell ref="A81:E81"/>
    <mergeCell ref="J82:J93"/>
    <mergeCell ref="A154:I154"/>
    <mergeCell ref="A95:E95"/>
    <mergeCell ref="J96:J109"/>
    <mergeCell ref="A110:I110"/>
    <mergeCell ref="A111:E111"/>
    <mergeCell ref="J112:J132"/>
    <mergeCell ref="A133:I133"/>
    <mergeCell ref="A134:E134"/>
    <mergeCell ref="J135:J142"/>
    <mergeCell ref="A143:I143"/>
    <mergeCell ref="A144:E144"/>
    <mergeCell ref="J145:J153"/>
    <mergeCell ref="A183:I183"/>
    <mergeCell ref="A155:E155"/>
    <mergeCell ref="J156:J159"/>
    <mergeCell ref="A160:I160"/>
    <mergeCell ref="A161:E161"/>
    <mergeCell ref="J162:J166"/>
    <mergeCell ref="A167:I167"/>
    <mergeCell ref="A168:E168"/>
    <mergeCell ref="J169:J176"/>
    <mergeCell ref="A177:I177"/>
    <mergeCell ref="A178:E178"/>
    <mergeCell ref="J179:J182"/>
    <mergeCell ref="A229:I229"/>
    <mergeCell ref="A193:E193"/>
    <mergeCell ref="J194:J221"/>
    <mergeCell ref="A222:I222"/>
    <mergeCell ref="A223:E223"/>
    <mergeCell ref="J223:J227"/>
    <mergeCell ref="A228:I228"/>
  </mergeCells>
  <dataValidations count="8">
    <dataValidation type="date" errorStyle="information" operator="greaterThan" allowBlank="1" showInputMessage="1" showErrorMessage="1" errorTitle="SÓLO FECHAS" error="Las fechas corresponden al presupuesto 2015" sqref="H9:H11" xr:uid="{F6481C2E-8AEE-4F51-A63E-350B524B0E6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1" xr:uid="{E65A9291-2A7F-42D8-81E4-F5C572E4306E}">
      <formula1>42005</formula1>
    </dataValidation>
    <dataValidation type="date" operator="greaterThan" allowBlank="1" showInputMessage="1" showErrorMessage="1" errorTitle="Error en Ingresos de Fechas" error="La fecha debe corresponder al Año 2014." sqref="D185:D191 D169:D176 D156:D159 D153 D82:D93 D43:D45 D112:D132 D9:D12 D179:D182 D15:D24 D34:D40 D142 D96:D109 D162:D166 D27:D31 D194:D221" xr:uid="{EBED9E58-D02A-4DE0-9AC6-544A77B2CA2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185:I191 H169:I176 H156:I159 H153:I153 H82:I93 H34:I40 H112:I132 H179:I182 H12:I12 H15:I24 H27:I31 H142:I142 H96:I109 H162:I166 H194:I221" xr:uid="{5F0E631F-E2B2-491D-B69A-C594DA466D0E}">
      <formula1>42005</formula1>
    </dataValidation>
    <dataValidation allowBlank="1" showInputMessage="1" showErrorMessage="1" errorTitle="Sólo números" error="Sólo ingresar números sin letras_x000a_" sqref="O223:O227 O168:O176 O155:O159 O134:O142 O81:O93 O42:O79 O8:O12 O178:O182 O14:O24 O26:O31 O33:O40 O111:O132 O144:O153 O95:O109 O161:O166 O184:O191 P156:P158 O193:O221" xr:uid="{EDCBA332-E115-4755-A9A0-95F859387E38}"/>
    <dataValidation type="textLength" operator="lessThanOrEqual" allowBlank="1" showInputMessage="1" showErrorMessage="1" errorTitle="MÁXIMO DE CARACTERES SOBREPASADO" error="Sólo 255 caracteres por celdas" sqref="E169:E176 L158:L159 L153 C153 N145:N152 E135:E142 E46:E68 F11:G12 C15:C24 C43:C45 N135:N141 L142 C142 C112:C132 P159:Q159 F156:F157 E162:E166 N224:N227 P224:Q227 E224:G227 L190:L191 L182 C9:C12 P9:Q12 E9:E12 F9:F10 L11:L12 F158:G159 F27:F28 E35:E40 E82:E93 E131:G132 E96:E109 E145:E153 F23:G24 P15:Q24 E15:E24 F15:F22 L24 P27:Q31 L30:L31 C27:C31 E27:E31 F29:G31 C34:C40 P34:Q40 E34:F34 L39:L40 F35:F38 F39:G40 P43:Q79 N43:N79 E43:F45 F79:G79 F46:F78 E72:E79 C82:C93 L93 P82:Q93 F82:F91 F92:G93 F106:G109 C96:C109 P96:Q109 F96:F105 L106:L109 E112:F114 E130:F130 L129:L132 F129:G129 E115:E129 F115:F128 P112:Q132 P135:Q142 F135:F140 F141:G142 P145:Q153 F152:G153 F145:F151 Q156:Q158 C156:C159 E156:E159 C162:C166 L165:L166 P162:Q166 F162:F164 F165:G166 P169:Q176 F169:F174 C169:C176 L175:L176 F175:G176 C179:C182 P179:Q182 F179:F180 E179:E182 F181:G182 E185:E191 P185:Q191 C185:C191 F185:F189 F190:G191 G195 L195:L221 F209:F218 P194:Q221 G197:G221 E209:E217 E194:F208 E219:F221 C194:C221" xr:uid="{383149F9-B6F8-4548-A9AF-8177E0916A87}">
      <formula1>255</formula1>
    </dataValidation>
    <dataValidation type="textLength" operator="lessThanOrEqual" allowBlank="1" showInputMessage="1" showErrorMessage="1" sqref="S9:S10 X172:X174 X157 X135:X139 X88:X90 X58:X74 K224:K227 X150:X151 K179:K182 X20:X21 X27:X28 X35:X38 K112:K132 X163:X164 X189 K9:K12 W101:W105 R112:R113 K15:K24 V16:V18 W19 K27:K31 K34:K40 K43:K79 V46:V47 W48:W57 K82:K93 W82:W87 K96:K109 V97:V100 S114 V115 X122:X128 W116:W121 K135:K142 K145:K152 V145 W146:W149 K156:K159 K162:K166 W162 K169:K176 W169:W171 K185:K191 W186:W188 T194:T195 V196 W197:W199 X200:X217 K194:K221" xr:uid="{7F3A1594-2297-4C9B-8492-5BB07F61F358}">
      <formula1>255</formula1>
    </dataValidation>
    <dataValidation type="decimal" allowBlank="1" showInputMessage="1" showErrorMessage="1" errorTitle="Sólo números" error="Sólo ingresar números sin letras_x000a_" sqref="X175:X176 X158:X159 X140:X142 M153:N153 X75:X79 S11:S12 X22:X24 M142:N142 M135:M141 T112:T132 X165:X166 S224:T225 AD224:AF227 Z224:AB227 V224:X227 M224:M227 R226:T227 X190:X191 M179:N182 M9:N12 V9:X12 Z9:AB12 AD9:AF12 R9:R12 T9:T12 X29:X31 X39:X40 X91:X93 W106:W109 S112:S113 X152:X153 Z15:AB24 AD15:AF24 R15:T24 M15:N24 V19:V24 V15 W20:W24 W15:W18 X15:X19 R27:T31 AD27:AF31 Z27:AB31 M27:N31 V27:W31 AD34:AF40 Z34:AB40 R34:T40 M34:N40 V34:W40 X34 AD43:AF79 Z43:AB79 M43:M79 R43:T79 V48:V79 V43:V45 W58:W79 W43:W47 X43:X57 M82:N93 Z82:AB93 AD82:AF93 R82:T93 V82:V93 W88:W93 X82:X87 Z96:AB109 AD96:AF109 R96:T109 M96:N109 V101:V109 V96 X96:X109 W96:W100 V112:V114 W122:W132 W112:W115 X129:X132 X112:X121 V116:V132 S115:S132 Z112:AB132 AD112:AF132 M112:N132 R114:R132 R135:T142 Z135:AB142 AD135:AF142 V135:W142 M145:M152 AD145:AF153 Z145:AB153 R145:T153 V146:V153 W150:W153 W145 X145:X149 Z156:AB159 AD156:AF159 R156:T159 M156:N159 V156:W159 X156 M162:N166 Z162:AB166 AD162:AF166 R162:T166 V163:V166 W162:W166 X162 M169:N176 R169:T176 AD169:AF176 Z169:AB176 V169:V176 W172:W176 X169:X171 V179:X182 Z179:AB182 AD179:AF182 R179:T182 M185:N191 R185:T191 Z185:AB191 AD185:AF191 V185:V191 W189:W191 W185 X185:X188 V194:V195 W194:W196 X194:X199 X218:X221 W200:W221 V197:V221 M194:N221 AD194:AF221 Z194:AB221 T196:T221 R194:S221" xr:uid="{6037B246-1514-4A7F-9A3D-B4CD383A75B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T225 K11 K39 K141" unlocked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1EE18-211C-4C74-A4A3-836524A48D1D}">
  <sheetPr>
    <tabColor rgb="FF33CCFF"/>
    <pageSetUpPr fitToPage="1"/>
  </sheetPr>
  <dimension ref="A1:Y42"/>
  <sheetViews>
    <sheetView topLeftCell="A3"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7.28515625" style="60" bestFit="1" customWidth="1"/>
    <col min="3" max="3" width="17.2851562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3.140625" style="60" hidden="1" customWidth="1" outlineLevel="1"/>
    <col min="8" max="9" width="12.85546875" style="60" hidden="1" customWidth="1" outlineLevel="1"/>
    <col min="10" max="10" width="14.285156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3.5703125" style="60" bestFit="1" customWidth="1" collapsed="1"/>
    <col min="15" max="17" width="15.7109375" style="60" customWidth="1" outlineLevel="1"/>
    <col min="18" max="18" width="11.570312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3.42578125" style="60" customWidth="1"/>
    <col min="24" max="24" width="12.85546875" style="69" customWidth="1"/>
    <col min="25" max="25" width="13.855468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85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+'24-03-998 Ind. PND'!J13</f>
        <v>1175888750</v>
      </c>
      <c r="C8" s="49">
        <f>+'24-03-998 Ind. PND'!K13</f>
        <v>1139615750</v>
      </c>
      <c r="D8" s="49">
        <f>+'24-03-998 Ind. PND'!M13</f>
        <v>0</v>
      </c>
      <c r="E8" s="49">
        <f>+'24-03-998 Ind. PND'!N13</f>
        <v>0</v>
      </c>
      <c r="F8" s="49">
        <f>+'24-03-998 Ind. PND'!O13</f>
        <v>0</v>
      </c>
      <c r="G8" s="49">
        <f>+'24-03-998 Ind. PND'!R13</f>
        <v>0</v>
      </c>
      <c r="H8" s="49">
        <f>+'24-03-998 Ind. PND'!S13</f>
        <v>64184175</v>
      </c>
      <c r="I8" s="49">
        <f>+'24-03-998 Ind. PND'!T13</f>
        <v>0</v>
      </c>
      <c r="J8" s="49">
        <f>+'24-03-998 Ind. PND'!U13</f>
        <v>64184175</v>
      </c>
      <c r="K8" s="49">
        <f>+'24-03-998 Ind. PND'!V13</f>
        <v>0</v>
      </c>
      <c r="L8" s="49">
        <f>+'24-03-998 Ind. PND'!W13</f>
        <v>0</v>
      </c>
      <c r="M8" s="49">
        <f>+'24-03-998 Ind. PND'!X13</f>
        <v>0</v>
      </c>
      <c r="N8" s="49">
        <f>+'24-03-998 Ind. PND'!Y13</f>
        <v>0</v>
      </c>
      <c r="O8" s="49">
        <f>+'24-03-998 Ind. PND'!Z13</f>
        <v>0</v>
      </c>
      <c r="P8" s="49">
        <f>+'24-03-998 Ind. PND'!AA13</f>
        <v>0</v>
      </c>
      <c r="Q8" s="49">
        <f>+'24-03-998 Ind. PND'!AB13</f>
        <v>0</v>
      </c>
      <c r="R8" s="49">
        <f>+'24-03-998 Ind. PND'!AC13</f>
        <v>0</v>
      </c>
      <c r="S8" s="49">
        <f>+'24-03-998 Ind. PND'!AD13</f>
        <v>0</v>
      </c>
      <c r="T8" s="49">
        <f>+'24-03-998 Ind. PND'!AE13</f>
        <v>0</v>
      </c>
      <c r="U8" s="49">
        <f>+'24-03-998 Ind. PND'!AF13</f>
        <v>0</v>
      </c>
      <c r="V8" s="49">
        <f>+'24-03-998 Ind. PND'!AG13</f>
        <v>0</v>
      </c>
      <c r="W8" s="49">
        <f>+'24-03-998 Ind. PND'!AH13</f>
        <v>64184175</v>
      </c>
      <c r="X8" s="64">
        <f>+'24-03-998 Ind. PND'!AI13</f>
        <v>5.4583543723842921E-2</v>
      </c>
      <c r="Y8" s="64">
        <f>+'24-03-998 Ind. PND'!AJ13</f>
        <v>7.8013533007768674E-3</v>
      </c>
    </row>
    <row r="9" spans="1:25" ht="24.75" customHeight="1" x14ac:dyDescent="0.25">
      <c r="A9" s="63" t="s">
        <v>46</v>
      </c>
      <c r="B9" s="49">
        <f>+'24-03-998 Ind. PND'!J25</f>
        <v>1141926500</v>
      </c>
      <c r="C9" s="49">
        <f>+'24-03-998 Ind. PND'!K25</f>
        <v>1141926500</v>
      </c>
      <c r="D9" s="49">
        <f>+'24-03-998 Ind. PND'!M25</f>
        <v>0</v>
      </c>
      <c r="E9" s="49">
        <f>+'24-03-998 Ind. PND'!N25</f>
        <v>0</v>
      </c>
      <c r="F9" s="49">
        <f>+'24-03-998 Ind. PND'!O25</f>
        <v>0</v>
      </c>
      <c r="G9" s="49">
        <f>+'24-03-998 Ind. PND'!R25</f>
        <v>160600000</v>
      </c>
      <c r="H9" s="49">
        <f>+'24-03-998 Ind. PND'!S25</f>
        <v>0</v>
      </c>
      <c r="I9" s="49">
        <f>+'24-03-998 Ind. PND'!T25</f>
        <v>0</v>
      </c>
      <c r="J9" s="49">
        <f>+'24-03-998 Ind. PND'!U25</f>
        <v>160600000</v>
      </c>
      <c r="K9" s="49">
        <f>+'24-03-998 Ind. PND'!V25</f>
        <v>104160000</v>
      </c>
      <c r="L9" s="49">
        <f>+'24-03-998 Ind. PND'!W25</f>
        <v>23200000</v>
      </c>
      <c r="M9" s="49">
        <f>+'24-03-998 Ind. PND'!X25</f>
        <v>39760000</v>
      </c>
      <c r="N9" s="49">
        <f>+'24-03-998 Ind. PND'!Y25</f>
        <v>167120000</v>
      </c>
      <c r="O9" s="49">
        <f>+'24-03-998 Ind. PND'!Z25</f>
        <v>0</v>
      </c>
      <c r="P9" s="49">
        <f>+'24-03-998 Ind. PND'!AA25</f>
        <v>0</v>
      </c>
      <c r="Q9" s="49">
        <f>+'24-03-998 Ind. PND'!AB25</f>
        <v>0</v>
      </c>
      <c r="R9" s="49">
        <f>+'24-03-998 Ind. PND'!AC25</f>
        <v>0</v>
      </c>
      <c r="S9" s="49">
        <f>+'24-03-998 Ind. PND'!AD25</f>
        <v>0</v>
      </c>
      <c r="T9" s="49">
        <f>+'24-03-998 Ind. PND'!AE25</f>
        <v>0</v>
      </c>
      <c r="U9" s="49">
        <f>+'24-03-998 Ind. PND'!AF25</f>
        <v>0</v>
      </c>
      <c r="V9" s="49">
        <f>+'24-03-998 Ind. PND'!AG25</f>
        <v>0</v>
      </c>
      <c r="W9" s="49">
        <f>+'24-03-998 Ind. PND'!AH25</f>
        <v>327720000</v>
      </c>
      <c r="X9" s="64">
        <f>+'24-03-998 Ind. PND'!AI25</f>
        <v>0.28698869848453468</v>
      </c>
      <c r="Y9" s="64">
        <f>+'24-03-998 Ind. PND'!AJ25</f>
        <v>3.9833175447539754E-2</v>
      </c>
    </row>
    <row r="10" spans="1:25" ht="24.75" customHeight="1" x14ac:dyDescent="0.25">
      <c r="A10" s="63" t="s">
        <v>48</v>
      </c>
      <c r="B10" s="49">
        <f>+'24-03-998 Ind. PND'!J32</f>
        <v>778931500</v>
      </c>
      <c r="C10" s="49">
        <f>+'24-03-998 Ind. PND'!K32</f>
        <v>778931500</v>
      </c>
      <c r="D10" s="49">
        <f>+'24-03-998 Ind. PND'!M32</f>
        <v>0</v>
      </c>
      <c r="E10" s="49">
        <f>+'24-03-998 Ind. PND'!N32</f>
        <v>0</v>
      </c>
      <c r="F10" s="49">
        <f>+'24-03-998 Ind. PND'!O32</f>
        <v>0</v>
      </c>
      <c r="G10" s="49">
        <f>+'24-03-998 Ind. PND'!R32</f>
        <v>0</v>
      </c>
      <c r="H10" s="49">
        <f>+'24-03-998 Ind. PND'!S32</f>
        <v>0</v>
      </c>
      <c r="I10" s="49">
        <f>+'24-03-998 Ind. PND'!T32</f>
        <v>0</v>
      </c>
      <c r="J10" s="49">
        <f>+'24-03-998 Ind. PND'!U32</f>
        <v>0</v>
      </c>
      <c r="K10" s="49">
        <f>+'24-03-998 Ind. PND'!V32</f>
        <v>0</v>
      </c>
      <c r="L10" s="49">
        <f>+'24-03-998 Ind. PND'!W32</f>
        <v>0</v>
      </c>
      <c r="M10" s="49">
        <f>+'24-03-998 Ind. PND'!X32</f>
        <v>80000000</v>
      </c>
      <c r="N10" s="49">
        <f>+'24-03-998 Ind. PND'!Y32</f>
        <v>80000000</v>
      </c>
      <c r="O10" s="49">
        <f>+'24-03-998 Ind. PND'!Z32</f>
        <v>0</v>
      </c>
      <c r="P10" s="49">
        <f>+'24-03-998 Ind. PND'!AA32</f>
        <v>0</v>
      </c>
      <c r="Q10" s="49">
        <f>+'24-03-998 Ind. PND'!AB32</f>
        <v>0</v>
      </c>
      <c r="R10" s="49">
        <f>+'24-03-998 Ind. PND'!AC32</f>
        <v>0</v>
      </c>
      <c r="S10" s="49">
        <f>+'24-03-998 Ind. PND'!AD32</f>
        <v>0</v>
      </c>
      <c r="T10" s="49">
        <f>+'24-03-998 Ind. PND'!AE32</f>
        <v>0</v>
      </c>
      <c r="U10" s="49">
        <f>+'24-03-998 Ind. PND'!AF32</f>
        <v>0</v>
      </c>
      <c r="V10" s="49">
        <f>+'24-03-998 Ind. PND'!AG32</f>
        <v>0</v>
      </c>
      <c r="W10" s="49">
        <f>+'24-03-998 Ind. PND'!AH32</f>
        <v>80000000</v>
      </c>
      <c r="X10" s="64">
        <f>+'24-03-998 Ind. PND'!AI32</f>
        <v>0.10270479496592448</v>
      </c>
      <c r="Y10" s="64">
        <f>+'24-03-998 Ind. PND'!AJ32</f>
        <v>9.7237093732551582E-3</v>
      </c>
    </row>
    <row r="11" spans="1:25" ht="24.75" customHeight="1" x14ac:dyDescent="0.25">
      <c r="A11" s="63" t="s">
        <v>50</v>
      </c>
      <c r="B11" s="49">
        <f>+'24-03-998 Ind. PND'!J41</f>
        <v>817031500</v>
      </c>
      <c r="C11" s="49">
        <f>+'24-03-998 Ind. PND'!K41</f>
        <v>817031500</v>
      </c>
      <c r="D11" s="49">
        <f>+'24-03-998 Ind. PND'!M41</f>
        <v>0</v>
      </c>
      <c r="E11" s="49">
        <f>+'24-03-998 Ind. PND'!N41</f>
        <v>0</v>
      </c>
      <c r="F11" s="49">
        <f>+'24-03-998 Ind. PND'!O41</f>
        <v>0</v>
      </c>
      <c r="G11" s="49">
        <f>+'24-03-998 Ind. PND'!R41</f>
        <v>0</v>
      </c>
      <c r="H11" s="49">
        <f>+'24-03-998 Ind. PND'!S41</f>
        <v>146000000</v>
      </c>
      <c r="I11" s="49">
        <f>+'24-03-998 Ind. PND'!T41</f>
        <v>0</v>
      </c>
      <c r="J11" s="49">
        <f>+'24-03-998 Ind. PND'!U41</f>
        <v>146000000</v>
      </c>
      <c r="K11" s="49">
        <f>+'24-03-998 Ind. PND'!V41</f>
        <v>0</v>
      </c>
      <c r="L11" s="49">
        <f>+'24-03-998 Ind. PND'!W41</f>
        <v>0</v>
      </c>
      <c r="M11" s="49">
        <f>+'24-03-998 Ind. PND'!X41</f>
        <v>123300000</v>
      </c>
      <c r="N11" s="49">
        <f>+'24-03-998 Ind. PND'!Y41</f>
        <v>123300000</v>
      </c>
      <c r="O11" s="49">
        <f>+'24-03-998 Ind. PND'!Z41</f>
        <v>0</v>
      </c>
      <c r="P11" s="49">
        <f>+'24-03-998 Ind. PND'!AA41</f>
        <v>0</v>
      </c>
      <c r="Q11" s="49">
        <f>+'24-03-998 Ind. PND'!AB41</f>
        <v>0</v>
      </c>
      <c r="R11" s="49">
        <f>+'24-03-998 Ind. PND'!AC41</f>
        <v>0</v>
      </c>
      <c r="S11" s="49">
        <f>+'24-03-998 Ind. PND'!AD41</f>
        <v>0</v>
      </c>
      <c r="T11" s="49">
        <f>+'24-03-998 Ind. PND'!AE41</f>
        <v>0</v>
      </c>
      <c r="U11" s="49">
        <f>+'24-03-998 Ind. PND'!AF41</f>
        <v>0</v>
      </c>
      <c r="V11" s="49">
        <f>+'24-03-998 Ind. PND'!AG41</f>
        <v>0</v>
      </c>
      <c r="W11" s="49">
        <f>+'24-03-998 Ind. PND'!AH41</f>
        <v>269300000</v>
      </c>
      <c r="X11" s="64">
        <f>+'24-03-998 Ind. PND'!AI41</f>
        <v>0.32960785477671301</v>
      </c>
      <c r="Y11" s="64">
        <f>+'24-03-998 Ind. PND'!AJ41</f>
        <v>3.2732436677720175E-2</v>
      </c>
    </row>
    <row r="12" spans="1:25" ht="24.75" customHeight="1" x14ac:dyDescent="0.25">
      <c r="A12" s="63" t="s">
        <v>52</v>
      </c>
      <c r="B12" s="49">
        <f>+'24-03-998 Ind. PND'!J80</f>
        <v>2274091000</v>
      </c>
      <c r="C12" s="49">
        <f>+'24-03-998 Ind. PND'!K80</f>
        <v>2154181000</v>
      </c>
      <c r="D12" s="49">
        <f>+'24-03-998 Ind. PND'!M80</f>
        <v>0</v>
      </c>
      <c r="E12" s="49">
        <f>+'24-03-998 Ind. PND'!N80</f>
        <v>0</v>
      </c>
      <c r="F12" s="49">
        <f>+'24-03-998 Ind. PND'!O80</f>
        <v>0</v>
      </c>
      <c r="G12" s="49">
        <f>+'24-03-998 Ind. PND'!R80</f>
        <v>37120500</v>
      </c>
      <c r="H12" s="49">
        <f>+'24-03-998 Ind. PND'!S80</f>
        <v>49494000</v>
      </c>
      <c r="I12" s="49">
        <f>+'24-03-998 Ind. PND'!T80</f>
        <v>31338900</v>
      </c>
      <c r="J12" s="49">
        <f>+'24-03-998 Ind. PND'!U80</f>
        <v>117953400</v>
      </c>
      <c r="K12" s="49">
        <f>+'24-03-998 Ind. PND'!V80</f>
        <v>124350000</v>
      </c>
      <c r="L12" s="49">
        <f>+'24-03-998 Ind. PND'!W80</f>
        <v>522010000</v>
      </c>
      <c r="M12" s="49">
        <f>+'24-03-998 Ind. PND'!X80</f>
        <v>700694100</v>
      </c>
      <c r="N12" s="49">
        <f>+'24-03-998 Ind. PND'!Y80</f>
        <v>1347054100</v>
      </c>
      <c r="O12" s="49">
        <f>+'24-03-998 Ind. PND'!Z80</f>
        <v>0</v>
      </c>
      <c r="P12" s="49">
        <f>+'24-03-998 Ind. PND'!AA80</f>
        <v>0</v>
      </c>
      <c r="Q12" s="49">
        <f>+'24-03-998 Ind. PND'!AB80</f>
        <v>0</v>
      </c>
      <c r="R12" s="49">
        <f>+'24-03-998 Ind. PND'!AC80</f>
        <v>0</v>
      </c>
      <c r="S12" s="49">
        <f>+'24-03-998 Ind. PND'!AD80</f>
        <v>0</v>
      </c>
      <c r="T12" s="49">
        <f>+'24-03-998 Ind. PND'!AE80</f>
        <v>0</v>
      </c>
      <c r="U12" s="49">
        <f>+'24-03-998 Ind. PND'!AF80</f>
        <v>0</v>
      </c>
      <c r="V12" s="49">
        <f>+'24-03-998 Ind. PND'!AG80</f>
        <v>0</v>
      </c>
      <c r="W12" s="49">
        <f>+'24-03-998 Ind. PND'!AH80</f>
        <v>1465007500</v>
      </c>
      <c r="X12" s="64">
        <f>+'24-03-998 Ind. PND'!AI80</f>
        <v>0.64421674418481933</v>
      </c>
      <c r="Y12" s="64">
        <f>+'24-03-998 Ind. PND'!AJ80</f>
        <v>0.17806633949548883</v>
      </c>
    </row>
    <row r="13" spans="1:25" ht="24.75" customHeight="1" x14ac:dyDescent="0.25">
      <c r="A13" s="63" t="s">
        <v>54</v>
      </c>
      <c r="B13" s="49">
        <f>+'24-03-998 Ind. PND'!J94</f>
        <v>951654500</v>
      </c>
      <c r="C13" s="49">
        <f>+'24-03-998 Ind. PND'!K94</f>
        <v>951654500</v>
      </c>
      <c r="D13" s="49">
        <f>+'24-03-998 Ind. PND'!M94</f>
        <v>0</v>
      </c>
      <c r="E13" s="49">
        <f>+'24-03-998 Ind. PND'!N94</f>
        <v>0</v>
      </c>
      <c r="F13" s="49">
        <f>+'24-03-998 Ind. PND'!O94</f>
        <v>0</v>
      </c>
      <c r="G13" s="49">
        <f>+'24-03-998 Ind. PND'!R94</f>
        <v>0</v>
      </c>
      <c r="H13" s="49">
        <f>+'24-03-998 Ind. PND'!S94</f>
        <v>0</v>
      </c>
      <c r="I13" s="49">
        <f>+'24-03-998 Ind. PND'!T94</f>
        <v>0</v>
      </c>
      <c r="J13" s="49">
        <f>+'24-03-998 Ind. PND'!U94</f>
        <v>0</v>
      </c>
      <c r="K13" s="49">
        <f>+'24-03-998 Ind. PND'!V94</f>
        <v>0</v>
      </c>
      <c r="L13" s="49">
        <f>+'24-03-998 Ind. PND'!W94</f>
        <v>324396400</v>
      </c>
      <c r="M13" s="49">
        <f>+'24-03-998 Ind. PND'!X94</f>
        <v>150342050</v>
      </c>
      <c r="N13" s="49">
        <f>+'24-03-998 Ind. PND'!Y94</f>
        <v>474738450</v>
      </c>
      <c r="O13" s="49">
        <f>+'24-03-998 Ind. PND'!Z94</f>
        <v>0</v>
      </c>
      <c r="P13" s="49">
        <f>+'24-03-998 Ind. PND'!AA94</f>
        <v>0</v>
      </c>
      <c r="Q13" s="49">
        <f>+'24-03-998 Ind. PND'!AB94</f>
        <v>0</v>
      </c>
      <c r="R13" s="49">
        <f>+'24-03-998 Ind. PND'!AC94</f>
        <v>0</v>
      </c>
      <c r="S13" s="49">
        <f>+'24-03-998 Ind. PND'!AD94</f>
        <v>0</v>
      </c>
      <c r="T13" s="49">
        <f>+'24-03-998 Ind. PND'!AE94</f>
        <v>0</v>
      </c>
      <c r="U13" s="49">
        <f>+'24-03-998 Ind. PND'!AF94</f>
        <v>0</v>
      </c>
      <c r="V13" s="49">
        <f>+'24-03-998 Ind. PND'!AG94</f>
        <v>0</v>
      </c>
      <c r="W13" s="49">
        <f>+'24-03-998 Ind. PND'!AH94</f>
        <v>474738450</v>
      </c>
      <c r="X13" s="64">
        <f>+'24-03-998 Ind. PND'!AI94</f>
        <v>0.49885588729943481</v>
      </c>
      <c r="Y13" s="64">
        <f>+'24-03-998 Ind. PND'!AJ94</f>
        <v>5.7702733951370315E-2</v>
      </c>
    </row>
    <row r="14" spans="1:25" ht="24.75" customHeight="1" x14ac:dyDescent="0.25">
      <c r="A14" s="63" t="s">
        <v>56</v>
      </c>
      <c r="B14" s="49">
        <f>+'24-03-998 Ind. PND'!J110</f>
        <v>1428010250</v>
      </c>
      <c r="C14" s="49">
        <f>+'24-03-998 Ind. PND'!K110</f>
        <v>1428010250</v>
      </c>
      <c r="D14" s="49">
        <f>+'24-03-998 Ind. PND'!M110</f>
        <v>0</v>
      </c>
      <c r="E14" s="49">
        <f>+'24-03-998 Ind. PND'!N110</f>
        <v>0</v>
      </c>
      <c r="F14" s="49">
        <f>+'24-03-998 Ind. PND'!O110</f>
        <v>0</v>
      </c>
      <c r="G14" s="49">
        <f>+'24-03-998 Ind. PND'!R110</f>
        <v>0</v>
      </c>
      <c r="H14" s="49">
        <f>+'24-03-998 Ind. PND'!S110</f>
        <v>0</v>
      </c>
      <c r="I14" s="49">
        <f>+'24-03-998 Ind. PND'!T110</f>
        <v>33000000</v>
      </c>
      <c r="J14" s="49">
        <f>+'24-03-998 Ind. PND'!U110</f>
        <v>33000000</v>
      </c>
      <c r="K14" s="49">
        <f>+'24-03-998 Ind. PND'!V110</f>
        <v>396600000</v>
      </c>
      <c r="L14" s="49">
        <f>+'24-03-998 Ind. PND'!W110</f>
        <v>338663625</v>
      </c>
      <c r="M14" s="49">
        <f>+'24-03-998 Ind. PND'!X110</f>
        <v>0</v>
      </c>
      <c r="N14" s="49">
        <f>+'24-03-998 Ind. PND'!Y110</f>
        <v>735263625</v>
      </c>
      <c r="O14" s="49">
        <f>+'24-03-998 Ind. PND'!Z110</f>
        <v>0</v>
      </c>
      <c r="P14" s="49">
        <f>+'24-03-998 Ind. PND'!AA110</f>
        <v>0</v>
      </c>
      <c r="Q14" s="49">
        <f>+'24-03-998 Ind. PND'!AB110</f>
        <v>0</v>
      </c>
      <c r="R14" s="49">
        <f>+'24-03-998 Ind. PND'!AC110</f>
        <v>0</v>
      </c>
      <c r="S14" s="49">
        <f>+'24-03-998 Ind. PND'!AD110</f>
        <v>0</v>
      </c>
      <c r="T14" s="49">
        <f>+'24-03-998 Ind. PND'!AE110</f>
        <v>0</v>
      </c>
      <c r="U14" s="49">
        <f>+'24-03-998 Ind. PND'!AF110</f>
        <v>0</v>
      </c>
      <c r="V14" s="49">
        <f>+'24-03-998 Ind. PND'!AG110</f>
        <v>0</v>
      </c>
      <c r="W14" s="49">
        <f>+'24-03-998 Ind. PND'!AH110</f>
        <v>768263625</v>
      </c>
      <c r="X14" s="64">
        <f>+'24-03-998 Ind. PND'!AI110</f>
        <v>0.53799587572988361</v>
      </c>
      <c r="Y14" s="64">
        <f>+'24-03-998 Ind. PND'!AJ110</f>
        <v>9.337965264429357E-2</v>
      </c>
    </row>
    <row r="15" spans="1:25" ht="24.75" customHeight="1" x14ac:dyDescent="0.25">
      <c r="A15" s="63" t="s">
        <v>58</v>
      </c>
      <c r="B15" s="49">
        <f>+'24-03-998 Ind. PND'!J133</f>
        <v>1987871700</v>
      </c>
      <c r="C15" s="49">
        <f>+'24-03-998 Ind. PND'!K133</f>
        <v>1987871700</v>
      </c>
      <c r="D15" s="49">
        <f>+'24-03-998 Ind. PND'!M133</f>
        <v>0</v>
      </c>
      <c r="E15" s="49">
        <f>+'24-03-998 Ind. PND'!N133</f>
        <v>0</v>
      </c>
      <c r="F15" s="49">
        <f>+'24-03-998 Ind. PND'!O133</f>
        <v>0</v>
      </c>
      <c r="G15" s="49">
        <f>+'24-03-998 Ind. PND'!R133</f>
        <v>196620000</v>
      </c>
      <c r="H15" s="49">
        <f>+'24-03-998 Ind. PND'!S133</f>
        <v>51968700</v>
      </c>
      <c r="I15" s="49">
        <f>+'24-03-998 Ind. PND'!T133</f>
        <v>0</v>
      </c>
      <c r="J15" s="49">
        <f>+'24-03-998 Ind. PND'!U133</f>
        <v>248588700</v>
      </c>
      <c r="K15" s="49">
        <f>+'24-03-998 Ind. PND'!V133</f>
        <v>48000000</v>
      </c>
      <c r="L15" s="49">
        <f>+'24-03-998 Ind. PND'!W133</f>
        <v>337650000</v>
      </c>
      <c r="M15" s="49">
        <f>+'24-03-998 Ind. PND'!X133</f>
        <v>349010000</v>
      </c>
      <c r="N15" s="49">
        <f>+'24-03-998 Ind. PND'!Y133</f>
        <v>734660000</v>
      </c>
      <c r="O15" s="49">
        <f>+'24-03-998 Ind. PND'!Z133</f>
        <v>0</v>
      </c>
      <c r="P15" s="49">
        <f>+'24-03-998 Ind. PND'!AA133</f>
        <v>0</v>
      </c>
      <c r="Q15" s="49">
        <f>+'24-03-998 Ind. PND'!AB133</f>
        <v>0</v>
      </c>
      <c r="R15" s="49">
        <f>+'24-03-998 Ind. PND'!AC133</f>
        <v>0</v>
      </c>
      <c r="S15" s="49">
        <f>+'24-03-998 Ind. PND'!AD133</f>
        <v>0</v>
      </c>
      <c r="T15" s="49">
        <f>+'24-03-998 Ind. PND'!AE133</f>
        <v>0</v>
      </c>
      <c r="U15" s="49">
        <f>+'24-03-998 Ind. PND'!AF133</f>
        <v>0</v>
      </c>
      <c r="V15" s="49">
        <f>+'24-03-998 Ind. PND'!AG133</f>
        <v>0</v>
      </c>
      <c r="W15" s="49">
        <f>+'24-03-998 Ind. PND'!AH133</f>
        <v>983248700</v>
      </c>
      <c r="X15" s="64">
        <f>+'24-03-998 Ind. PND'!AI133</f>
        <v>0.49462382305658859</v>
      </c>
      <c r="Y15" s="64">
        <f>+'24-03-998 Ind. PND'!AJ133</f>
        <v>0.11951030750538687</v>
      </c>
    </row>
    <row r="16" spans="1:25" ht="24.75" customHeight="1" x14ac:dyDescent="0.25">
      <c r="A16" s="63" t="s">
        <v>60</v>
      </c>
      <c r="B16" s="49">
        <f>+'24-03-998 Ind. PND'!J143</f>
        <v>733566500</v>
      </c>
      <c r="C16" s="49">
        <f>+'24-03-998 Ind. PND'!K143</f>
        <v>733566500</v>
      </c>
      <c r="D16" s="49">
        <f>+'24-03-998 Ind. PND'!M143</f>
        <v>0</v>
      </c>
      <c r="E16" s="49">
        <f>+'24-03-998 Ind. PND'!N143</f>
        <v>0</v>
      </c>
      <c r="F16" s="49">
        <f>+'24-03-998 Ind. PND'!O143</f>
        <v>0</v>
      </c>
      <c r="G16" s="49">
        <f>+'24-03-998 Ind. PND'!R143</f>
        <v>0</v>
      </c>
      <c r="H16" s="49">
        <f>+'24-03-998 Ind. PND'!S143</f>
        <v>0</v>
      </c>
      <c r="I16" s="49">
        <f>+'24-03-998 Ind. PND'!T143</f>
        <v>0</v>
      </c>
      <c r="J16" s="49">
        <f>+'24-03-998 Ind. PND'!U143</f>
        <v>0</v>
      </c>
      <c r="K16" s="49">
        <f>+'24-03-998 Ind. PND'!V143</f>
        <v>0</v>
      </c>
      <c r="L16" s="49">
        <f>+'24-03-998 Ind. PND'!W143</f>
        <v>0</v>
      </c>
      <c r="M16" s="49">
        <f>+'24-03-998 Ind. PND'!X143</f>
        <v>198040000</v>
      </c>
      <c r="N16" s="49">
        <f>+'24-03-998 Ind. PND'!Y143</f>
        <v>198040000</v>
      </c>
      <c r="O16" s="49">
        <f>+'24-03-998 Ind. PND'!Z143</f>
        <v>0</v>
      </c>
      <c r="P16" s="49">
        <f>+'24-03-998 Ind. PND'!AA143</f>
        <v>0</v>
      </c>
      <c r="Q16" s="49">
        <f>+'24-03-998 Ind. PND'!AB143</f>
        <v>0</v>
      </c>
      <c r="R16" s="49">
        <f>+'24-03-998 Ind. PND'!AC143</f>
        <v>0</v>
      </c>
      <c r="S16" s="49">
        <f>+'24-03-998 Ind. PND'!AD143</f>
        <v>0</v>
      </c>
      <c r="T16" s="49">
        <f>+'24-03-998 Ind. PND'!AE143</f>
        <v>0</v>
      </c>
      <c r="U16" s="49">
        <f>+'24-03-998 Ind. PND'!AF143</f>
        <v>0</v>
      </c>
      <c r="V16" s="49">
        <f>+'24-03-998 Ind. PND'!AG143</f>
        <v>0</v>
      </c>
      <c r="W16" s="49">
        <f>+'24-03-998 Ind. PND'!AH143</f>
        <v>198040000</v>
      </c>
      <c r="X16" s="64">
        <f>+'24-03-998 Ind. PND'!AI143</f>
        <v>0.26996870767680914</v>
      </c>
      <c r="Y16" s="64">
        <f>+'24-03-998 Ind. PND'!AJ143</f>
        <v>2.4071042553493145E-2</v>
      </c>
    </row>
    <row r="17" spans="1:25" ht="24.75" customHeight="1" x14ac:dyDescent="0.25">
      <c r="A17" s="63" t="s">
        <v>62</v>
      </c>
      <c r="B17" s="49">
        <f>+'24-03-998 Ind. PND'!J154</f>
        <v>1034731500</v>
      </c>
      <c r="C17" s="49">
        <f>+'24-03-998 Ind. PND'!K154</f>
        <v>1034731500</v>
      </c>
      <c r="D17" s="49">
        <f>+'24-03-998 Ind. PND'!M154</f>
        <v>0</v>
      </c>
      <c r="E17" s="49">
        <f>+'24-03-998 Ind. PND'!N154</f>
        <v>0</v>
      </c>
      <c r="F17" s="49">
        <f>+'24-03-998 Ind. PND'!O154</f>
        <v>0</v>
      </c>
      <c r="G17" s="49">
        <f>+'24-03-998 Ind. PND'!R154</f>
        <v>0</v>
      </c>
      <c r="H17" s="49">
        <f>+'24-03-998 Ind. PND'!S154</f>
        <v>0</v>
      </c>
      <c r="I17" s="49">
        <f>+'24-03-998 Ind. PND'!T154</f>
        <v>0</v>
      </c>
      <c r="J17" s="49">
        <f>+'24-03-998 Ind. PND'!U154</f>
        <v>0</v>
      </c>
      <c r="K17" s="49">
        <f>+'24-03-998 Ind. PND'!V154</f>
        <v>63000000</v>
      </c>
      <c r="L17" s="49">
        <f>+'24-03-998 Ind. PND'!W154</f>
        <v>308780000</v>
      </c>
      <c r="M17" s="49">
        <f>+'24-03-998 Ind. PND'!X154</f>
        <v>150750000</v>
      </c>
      <c r="N17" s="49">
        <f>+'24-03-998 Ind. PND'!Y154</f>
        <v>522530000</v>
      </c>
      <c r="O17" s="49">
        <f>+'24-03-998 Ind. PND'!Z154</f>
        <v>0</v>
      </c>
      <c r="P17" s="49">
        <f>+'24-03-998 Ind. PND'!AA154</f>
        <v>0</v>
      </c>
      <c r="Q17" s="49">
        <f>+'24-03-998 Ind. PND'!AB154</f>
        <v>0</v>
      </c>
      <c r="R17" s="49">
        <f>+'24-03-998 Ind. PND'!AC154</f>
        <v>0</v>
      </c>
      <c r="S17" s="49">
        <f>+'24-03-998 Ind. PND'!AD154</f>
        <v>0</v>
      </c>
      <c r="T17" s="49">
        <f>+'24-03-998 Ind. PND'!AE154</f>
        <v>0</v>
      </c>
      <c r="U17" s="49">
        <f>+'24-03-998 Ind. PND'!AF154</f>
        <v>0</v>
      </c>
      <c r="V17" s="49">
        <f>+'24-03-998 Ind. PND'!AG154</f>
        <v>0</v>
      </c>
      <c r="W17" s="49">
        <f>+'24-03-998 Ind. PND'!AH154</f>
        <v>522530000</v>
      </c>
      <c r="X17" s="64">
        <f>+'24-03-998 Ind. PND'!AI154</f>
        <v>0.50499090826943993</v>
      </c>
      <c r="Y17" s="64">
        <f>+'24-03-998 Ind. PND'!AJ144</f>
        <v>0</v>
      </c>
    </row>
    <row r="18" spans="1:25" ht="24.75" customHeight="1" x14ac:dyDescent="0.25">
      <c r="A18" s="63" t="s">
        <v>64</v>
      </c>
      <c r="B18" s="49">
        <f>+'24-03-998 Ind. PND'!J160</f>
        <v>623681500</v>
      </c>
      <c r="C18" s="49">
        <f>+'24-03-998 Ind. PND'!K160</f>
        <v>540122050</v>
      </c>
      <c r="D18" s="49">
        <f>+'24-03-998 Ind. PND'!M160</f>
        <v>0</v>
      </c>
      <c r="E18" s="49">
        <f>+'24-03-998 Ind. PND'!N160</f>
        <v>0</v>
      </c>
      <c r="F18" s="49">
        <f>+'24-03-998 Ind. PND'!O160</f>
        <v>0</v>
      </c>
      <c r="G18" s="49">
        <f>+'24-03-998 Ind. PND'!R160</f>
        <v>0</v>
      </c>
      <c r="H18" s="49">
        <f>+'24-03-998 Ind. PND'!S160</f>
        <v>36300000</v>
      </c>
      <c r="I18" s="49">
        <f>+'24-03-998 Ind. PND'!T160</f>
        <v>0</v>
      </c>
      <c r="J18" s="49">
        <f>+'24-03-998 Ind. PND'!U160</f>
        <v>36300000</v>
      </c>
      <c r="K18" s="49">
        <f>+'24-03-998 Ind. PND'!V160</f>
        <v>0</v>
      </c>
      <c r="L18" s="49">
        <f>+'24-03-998 Ind. PND'!W160</f>
        <v>0</v>
      </c>
      <c r="M18" s="49">
        <f>+'24-03-998 Ind. PND'!X160</f>
        <v>194972050</v>
      </c>
      <c r="N18" s="49">
        <f>+'24-03-998 Ind. PND'!Y160</f>
        <v>194972050</v>
      </c>
      <c r="O18" s="49">
        <f>+'24-03-998 Ind. PND'!Z160</f>
        <v>0</v>
      </c>
      <c r="P18" s="49">
        <f>+'24-03-998 Ind. PND'!AA160</f>
        <v>0</v>
      </c>
      <c r="Q18" s="49">
        <f>+'24-03-998 Ind. PND'!AB160</f>
        <v>0</v>
      </c>
      <c r="R18" s="49">
        <f>+'24-03-998 Ind. PND'!AC160</f>
        <v>0</v>
      </c>
      <c r="S18" s="49">
        <f>+'24-03-998 Ind. PND'!AD160</f>
        <v>0</v>
      </c>
      <c r="T18" s="49">
        <f>+'24-03-998 Ind. PND'!AE160</f>
        <v>0</v>
      </c>
      <c r="U18" s="49">
        <f>+'24-03-998 Ind. PND'!AF160</f>
        <v>0</v>
      </c>
      <c r="V18" s="49">
        <f>+'24-03-998 Ind. PND'!AG160</f>
        <v>0</v>
      </c>
      <c r="W18" s="49">
        <f>+'24-03-998 Ind. PND'!AH160</f>
        <v>231272050</v>
      </c>
      <c r="X18" s="64">
        <f>+'24-03-998 Ind. PND'!AI160</f>
        <v>0.37081755671765154</v>
      </c>
      <c r="Y18" s="64">
        <f>+'24-03-998 Ind. PND'!AJ160</f>
        <v>2.8110277504461694E-2</v>
      </c>
    </row>
    <row r="19" spans="1:25" ht="24.75" customHeight="1" x14ac:dyDescent="0.25">
      <c r="A19" s="63" t="s">
        <v>66</v>
      </c>
      <c r="B19" s="49">
        <f>+'24-03-998 Ind. PND'!J167</f>
        <v>820331500</v>
      </c>
      <c r="C19" s="49">
        <f>+'24-03-998 Ind. PND'!K167</f>
        <v>693272050</v>
      </c>
      <c r="D19" s="49">
        <f>+'24-03-998 Ind. PND'!M167</f>
        <v>0</v>
      </c>
      <c r="E19" s="49">
        <f>+'24-03-998 Ind. PND'!N167</f>
        <v>0</v>
      </c>
      <c r="F19" s="49">
        <f>+'24-03-998 Ind. PND'!O167</f>
        <v>0</v>
      </c>
      <c r="G19" s="49">
        <f>+'24-03-998 Ind. PND'!R167</f>
        <v>0</v>
      </c>
      <c r="H19" s="49">
        <f>+'24-03-998 Ind. PND'!S167</f>
        <v>0</v>
      </c>
      <c r="I19" s="49">
        <f>+'24-03-998 Ind. PND'!T167</f>
        <v>0</v>
      </c>
      <c r="J19" s="49">
        <f>+'24-03-998 Ind. PND'!U167</f>
        <v>0</v>
      </c>
      <c r="K19" s="49">
        <f>+'24-03-998 Ind. PND'!V167</f>
        <v>0</v>
      </c>
      <c r="L19" s="49">
        <f>+'24-03-998 Ind. PND'!W167</f>
        <v>117530000</v>
      </c>
      <c r="M19" s="49">
        <f>+'24-03-998 Ind. PND'!X167</f>
        <v>245342050</v>
      </c>
      <c r="N19" s="49">
        <f>+'24-03-998 Ind. PND'!Y167</f>
        <v>362872050</v>
      </c>
      <c r="O19" s="49">
        <f>+'24-03-998 Ind. PND'!Z167</f>
        <v>0</v>
      </c>
      <c r="P19" s="49">
        <f>+'24-03-998 Ind. PND'!AA167</f>
        <v>0</v>
      </c>
      <c r="Q19" s="49">
        <f>+'24-03-998 Ind. PND'!AB167</f>
        <v>0</v>
      </c>
      <c r="R19" s="49">
        <f>+'24-03-998 Ind. PND'!AC167</f>
        <v>0</v>
      </c>
      <c r="S19" s="49">
        <f>+'24-03-998 Ind. PND'!AD167</f>
        <v>0</v>
      </c>
      <c r="T19" s="49">
        <f>+'24-03-998 Ind. PND'!AE167</f>
        <v>0</v>
      </c>
      <c r="U19" s="49">
        <f>+'24-03-998 Ind. PND'!AF167</f>
        <v>0</v>
      </c>
      <c r="V19" s="49">
        <f>+'24-03-998 Ind. PND'!AG167</f>
        <v>0</v>
      </c>
      <c r="W19" s="49">
        <f>+'24-03-998 Ind. PND'!AH167</f>
        <v>362872050</v>
      </c>
      <c r="X19" s="64">
        <f>+'24-03-998 Ind. PND'!AI167</f>
        <v>0.44234806294772294</v>
      </c>
      <c r="Y19" s="64">
        <f>+'24-03-998 Ind. PND'!AJ167</f>
        <v>4.4105779423466433E-2</v>
      </c>
    </row>
    <row r="20" spans="1:25" ht="24.75" customHeight="1" x14ac:dyDescent="0.25">
      <c r="A20" s="65" t="s">
        <v>68</v>
      </c>
      <c r="B20" s="49">
        <f>+'24-03-998 Ind. PND'!J177</f>
        <v>740306500</v>
      </c>
      <c r="C20" s="49">
        <f>+'24-03-998 Ind. PND'!K177</f>
        <v>740306500</v>
      </c>
      <c r="D20" s="49">
        <f>+'24-03-998 Ind. PND'!M177</f>
        <v>0</v>
      </c>
      <c r="E20" s="49">
        <f>+'24-03-998 Ind. PND'!N177</f>
        <v>0</v>
      </c>
      <c r="F20" s="49">
        <f>+'24-03-998 Ind. PND'!O177</f>
        <v>0</v>
      </c>
      <c r="G20" s="49">
        <f>+'24-03-998 Ind. PND'!R177</f>
        <v>0</v>
      </c>
      <c r="H20" s="49">
        <f>+'24-03-998 Ind. PND'!S177</f>
        <v>0</v>
      </c>
      <c r="I20" s="49">
        <f>+'24-03-998 Ind. PND'!T177</f>
        <v>0</v>
      </c>
      <c r="J20" s="49">
        <f>+'24-03-998 Ind. PND'!U177</f>
        <v>0</v>
      </c>
      <c r="K20" s="49">
        <f>+'24-03-998 Ind. PND'!V177</f>
        <v>0</v>
      </c>
      <c r="L20" s="49">
        <f>+'24-03-998 Ind. PND'!W177</f>
        <v>180375000</v>
      </c>
      <c r="M20" s="49">
        <f>+'24-03-998 Ind. PND'!X177</f>
        <v>446431500</v>
      </c>
      <c r="N20" s="49">
        <f>+'24-03-998 Ind. PND'!Y177</f>
        <v>626806500</v>
      </c>
      <c r="O20" s="49">
        <f>+'24-03-998 Ind. PND'!Z177</f>
        <v>0</v>
      </c>
      <c r="P20" s="49">
        <f>+'24-03-998 Ind. PND'!AA177</f>
        <v>0</v>
      </c>
      <c r="Q20" s="49">
        <f>+'24-03-998 Ind. PND'!AB177</f>
        <v>0</v>
      </c>
      <c r="R20" s="49">
        <f>+'24-03-998 Ind. PND'!AC177</f>
        <v>0</v>
      </c>
      <c r="S20" s="49">
        <f>+'24-03-998 Ind. PND'!AD177</f>
        <v>0</v>
      </c>
      <c r="T20" s="49">
        <f>+'24-03-998 Ind. PND'!AE177</f>
        <v>0</v>
      </c>
      <c r="U20" s="49">
        <f>+'24-03-998 Ind. PND'!AF177</f>
        <v>0</v>
      </c>
      <c r="V20" s="49">
        <f>+'24-03-998 Ind. PND'!AG177</f>
        <v>0</v>
      </c>
      <c r="W20" s="49">
        <f>+'24-03-998 Ind. PND'!AH177</f>
        <v>626806500</v>
      </c>
      <c r="X20" s="64">
        <f>+'24-03-998 Ind. PND'!AI177</f>
        <v>0.84668512298622256</v>
      </c>
      <c r="Y20" s="64">
        <f>+'24-03-998 Ind. PND'!AJ177</f>
        <v>7.6186052990840747E-2</v>
      </c>
    </row>
    <row r="21" spans="1:25" ht="24.75" customHeight="1" x14ac:dyDescent="0.25">
      <c r="A21" s="65" t="s">
        <v>70</v>
      </c>
      <c r="B21" s="49">
        <f>+'24-03-998 Ind. PND'!J183</f>
        <v>910476100</v>
      </c>
      <c r="C21" s="49">
        <f>+'24-03-998 Ind. PND'!K183</f>
        <v>910476100</v>
      </c>
      <c r="D21" s="49">
        <f>+'24-03-998 Ind. PND'!M183</f>
        <v>0</v>
      </c>
      <c r="E21" s="49">
        <f>+'24-03-998 Ind. PND'!N183</f>
        <v>0</v>
      </c>
      <c r="F21" s="49">
        <f>+'24-03-998 Ind. PND'!O183</f>
        <v>0</v>
      </c>
      <c r="G21" s="49">
        <f>+'24-03-998 Ind. PND'!R183</f>
        <v>0</v>
      </c>
      <c r="H21" s="49">
        <f>+'24-03-998 Ind. PND'!S183</f>
        <v>0</v>
      </c>
      <c r="I21" s="49">
        <f>+'24-03-998 Ind. PND'!T183</f>
        <v>0</v>
      </c>
      <c r="J21" s="49">
        <f>+'24-03-998 Ind. PND'!U183</f>
        <v>0</v>
      </c>
      <c r="K21" s="49">
        <f>+'24-03-998 Ind. PND'!V183</f>
        <v>0</v>
      </c>
      <c r="L21" s="49">
        <f>+'24-03-998 Ind. PND'!W183</f>
        <v>56800000</v>
      </c>
      <c r="M21" s="49">
        <f>+'24-03-998 Ind. PND'!X183</f>
        <v>167900000</v>
      </c>
      <c r="N21" s="49">
        <f>+'24-03-998 Ind. PND'!Y183</f>
        <v>224700000</v>
      </c>
      <c r="O21" s="49">
        <f>+'24-03-998 Ind. PND'!Z183</f>
        <v>0</v>
      </c>
      <c r="P21" s="49">
        <f>+'24-03-998 Ind. PND'!AA183</f>
        <v>0</v>
      </c>
      <c r="Q21" s="49">
        <f>+'24-03-998 Ind. PND'!AB183</f>
        <v>0</v>
      </c>
      <c r="R21" s="49">
        <f>+'24-03-998 Ind. PND'!AC183</f>
        <v>0</v>
      </c>
      <c r="S21" s="49">
        <f>+'24-03-998 Ind. PND'!AD183</f>
        <v>0</v>
      </c>
      <c r="T21" s="49">
        <f>+'24-03-998 Ind. PND'!AE183</f>
        <v>0</v>
      </c>
      <c r="U21" s="49">
        <f>+'24-03-998 Ind. PND'!AF183</f>
        <v>0</v>
      </c>
      <c r="V21" s="49">
        <f>+'24-03-998 Ind. PND'!AG183</f>
        <v>0</v>
      </c>
      <c r="W21" s="49">
        <f>+'24-03-998 Ind. PND'!AH183</f>
        <v>224700000</v>
      </c>
      <c r="X21" s="64">
        <f>+'24-03-998 Ind. PND'!AI183</f>
        <v>0.24679395757889747</v>
      </c>
      <c r="Y21" s="64">
        <f>+'24-03-998 Ind. PND'!AJ183</f>
        <v>2.7311468702130425E-2</v>
      </c>
    </row>
    <row r="22" spans="1:25" ht="24.75" customHeight="1" x14ac:dyDescent="0.25">
      <c r="A22" s="65" t="s">
        <v>91</v>
      </c>
      <c r="B22" s="49">
        <f>+'24-03-998 Ind. PND'!J192</f>
        <v>764531500</v>
      </c>
      <c r="C22" s="49">
        <f>+'24-03-998 Ind. PND'!K192</f>
        <v>764531500</v>
      </c>
      <c r="D22" s="49">
        <f>+'24-03-998 Ind. PND'!M184</f>
        <v>0</v>
      </c>
      <c r="E22" s="49">
        <f>+'24-03-998 Ind. PND'!N184</f>
        <v>0</v>
      </c>
      <c r="F22" s="49">
        <f>+'24-03-998 Ind. PND'!O184</f>
        <v>0</v>
      </c>
      <c r="G22" s="49">
        <f>+'24-03-998 Ind. PND'!R184</f>
        <v>0</v>
      </c>
      <c r="H22" s="49">
        <f>+'24-03-998 Ind. PND'!S184</f>
        <v>0</v>
      </c>
      <c r="I22" s="49">
        <f>+'24-03-998 Ind. PND'!T184</f>
        <v>0</v>
      </c>
      <c r="J22" s="49">
        <f>+'24-03-998 Ind. PND'!U192</f>
        <v>7200000</v>
      </c>
      <c r="K22" s="49">
        <f>+'24-03-998 Ind. PND'!V184</f>
        <v>0</v>
      </c>
      <c r="L22" s="49">
        <f>+'24-03-998 Ind. PND'!W184</f>
        <v>0</v>
      </c>
      <c r="M22" s="49">
        <f>+'24-03-998 Ind. PND'!X184</f>
        <v>0</v>
      </c>
      <c r="N22" s="49">
        <f>+'24-03-998 Ind. PND'!Y192</f>
        <v>235120000</v>
      </c>
      <c r="O22" s="49">
        <f>+'24-03-998 Ind. PND'!Z184</f>
        <v>0</v>
      </c>
      <c r="P22" s="49">
        <f>+'24-03-998 Ind. PND'!AA184</f>
        <v>0</v>
      </c>
      <c r="Q22" s="49">
        <f>+'24-03-998 Ind. PND'!AB184</f>
        <v>0</v>
      </c>
      <c r="R22" s="49">
        <f>+'24-03-998 Ind. PND'!AC192</f>
        <v>0</v>
      </c>
      <c r="S22" s="49">
        <f>+'24-03-998 Ind. PND'!AD184</f>
        <v>0</v>
      </c>
      <c r="T22" s="49">
        <f>+'24-03-998 Ind. PND'!AE184</f>
        <v>0</v>
      </c>
      <c r="U22" s="49">
        <f>+'24-03-998 Ind. PND'!AF184</f>
        <v>0</v>
      </c>
      <c r="V22" s="49">
        <f>+'24-03-998 Ind. PND'!AG192</f>
        <v>0</v>
      </c>
      <c r="W22" s="49">
        <f>+'24-03-998 Ind. PND'!AH192</f>
        <v>242320000</v>
      </c>
      <c r="X22" s="64">
        <f>+'24-03-998 Ind. PND'!AI192</f>
        <v>0.31695227730969883</v>
      </c>
      <c r="Y22" s="64">
        <f>+'24-03-998 Ind. PND'!AJ192</f>
        <v>2.9453115691589874E-2</v>
      </c>
    </row>
    <row r="23" spans="1:25" ht="24.75" customHeight="1" x14ac:dyDescent="0.25">
      <c r="A23" s="65" t="s">
        <v>72</v>
      </c>
      <c r="B23" s="49">
        <f>+'24-03-998 Ind. PND'!J222</f>
        <v>6239382004</v>
      </c>
      <c r="C23" s="49">
        <f>+'24-03-998 Ind. PND'!K222</f>
        <v>6086382004</v>
      </c>
      <c r="D23" s="49">
        <f>+'24-03-998 Ind. PND'!M222</f>
        <v>0</v>
      </c>
      <c r="E23" s="49">
        <f>+'24-03-998 Ind. PND'!N222</f>
        <v>0</v>
      </c>
      <c r="F23" s="49">
        <f>+'24-03-998 Ind. PND'!O222</f>
        <v>0</v>
      </c>
      <c r="G23" s="49">
        <f>+'24-03-998 Ind. PND'!R222</f>
        <v>0</v>
      </c>
      <c r="H23" s="49">
        <f>+'24-03-998 Ind. PND'!S222</f>
        <v>0</v>
      </c>
      <c r="I23" s="49">
        <f>+'24-03-998 Ind. PND'!T222</f>
        <v>93300000</v>
      </c>
      <c r="J23" s="49">
        <f>+'24-03-998 Ind. PND'!U222</f>
        <v>93300000</v>
      </c>
      <c r="K23" s="49">
        <f>+'24-03-998 Ind. PND'!V222</f>
        <v>57165570</v>
      </c>
      <c r="L23" s="49">
        <f>+'24-03-998 Ind. PND'!W222</f>
        <v>286380500</v>
      </c>
      <c r="M23" s="49">
        <f>+'24-03-998 Ind. PND'!X222</f>
        <v>862895008</v>
      </c>
      <c r="N23" s="49">
        <f>+'24-03-998 Ind. PND'!Y222</f>
        <v>1206441078</v>
      </c>
      <c r="O23" s="49">
        <f>+'24-03-998 Ind. PND'!Z222</f>
        <v>0</v>
      </c>
      <c r="P23" s="49">
        <f>+'24-03-998 Ind. PND'!AA222</f>
        <v>0</v>
      </c>
      <c r="Q23" s="49">
        <f>+'24-03-998 Ind. PND'!AB222</f>
        <v>0</v>
      </c>
      <c r="R23" s="49">
        <f>+'24-03-998 Ind. PND'!AC222</f>
        <v>0</v>
      </c>
      <c r="S23" s="49">
        <f>+'24-03-998 Ind. PND'!AD222</f>
        <v>0</v>
      </c>
      <c r="T23" s="49">
        <f>+'24-03-998 Ind. PND'!AE222</f>
        <v>0</v>
      </c>
      <c r="U23" s="49">
        <f>+'24-03-998 Ind. PND'!AF222</f>
        <v>0</v>
      </c>
      <c r="V23" s="49">
        <f>+'24-03-998 Ind. PND'!AG222</f>
        <v>0</v>
      </c>
      <c r="W23" s="49">
        <f>+'24-03-998 Ind. PND'!AH222</f>
        <v>1299741078</v>
      </c>
      <c r="X23" s="64">
        <f>+'24-03-998 Ind. PND'!AI222</f>
        <v>0.20831247023611474</v>
      </c>
      <c r="Y23" s="64">
        <f>+'24-03-998 Ind. PND'!AJ222</f>
        <v>0.15797880628691705</v>
      </c>
    </row>
    <row r="24" spans="1:25" ht="24.75" customHeight="1" x14ac:dyDescent="0.25">
      <c r="A24" s="66" t="s">
        <v>74</v>
      </c>
      <c r="B24" s="49">
        <f>+'24-03-998 Ind. PND'!J228</f>
        <v>2764722196</v>
      </c>
      <c r="C24" s="49">
        <f>+'24-03-998 Ind. PND'!K228</f>
        <v>1903026486</v>
      </c>
      <c r="D24" s="49">
        <f>+'24-03-998 Ind. PND'!M228</f>
        <v>0</v>
      </c>
      <c r="E24" s="49">
        <f>+'24-03-998 Ind. PND'!N228</f>
        <v>0</v>
      </c>
      <c r="F24" s="49">
        <f>+'24-03-998 Ind. PND'!O228</f>
        <v>0</v>
      </c>
      <c r="G24" s="49">
        <f>+'24-03-998 Ind. PND'!R228</f>
        <v>12379630</v>
      </c>
      <c r="H24" s="49">
        <f>+'24-03-998 Ind. PND'!S228</f>
        <v>12391160</v>
      </c>
      <c r="I24" s="49">
        <f>+'24-03-998 Ind. PND'!T228</f>
        <v>15423881</v>
      </c>
      <c r="J24" s="49">
        <f>+'24-03-998 Ind. PND'!U228</f>
        <v>40194671</v>
      </c>
      <c r="K24" s="49">
        <f>+'24-03-998 Ind. PND'!V228</f>
        <v>12491027</v>
      </c>
      <c r="L24" s="49">
        <f>+'24-03-998 Ind. PND'!W228</f>
        <v>10452192</v>
      </c>
      <c r="M24" s="49">
        <f>+'24-03-998 Ind. PND'!X228</f>
        <v>23430927</v>
      </c>
      <c r="N24" s="49">
        <f>+'24-03-998 Ind. PND'!Y228</f>
        <v>46374146</v>
      </c>
      <c r="O24" s="49">
        <f>+'24-03-998 Ind. PND'!Z228</f>
        <v>0</v>
      </c>
      <c r="P24" s="49">
        <f>+'24-03-998 Ind. PND'!AA228</f>
        <v>0</v>
      </c>
      <c r="Q24" s="49">
        <f>+'24-03-998 Ind. PND'!AB228</f>
        <v>0</v>
      </c>
      <c r="R24" s="49">
        <f>+'24-03-998 Ind. PND'!AC228</f>
        <v>0</v>
      </c>
      <c r="S24" s="49">
        <f>+'24-03-998 Ind. PND'!AD228</f>
        <v>0</v>
      </c>
      <c r="T24" s="49">
        <f>+'24-03-998 Ind. PND'!AE228</f>
        <v>0</v>
      </c>
      <c r="U24" s="49">
        <f>+'24-03-998 Ind. PND'!AF228</f>
        <v>0</v>
      </c>
      <c r="V24" s="49">
        <f>+'24-03-998 Ind. PND'!AG228</f>
        <v>0</v>
      </c>
      <c r="W24" s="49">
        <f>+'24-03-998 Ind. PND'!AH228</f>
        <v>86568817</v>
      </c>
      <c r="X24" s="64">
        <f>+'24-03-998 Ind. PND'!AI228</f>
        <v>3.1311940536104407E-2</v>
      </c>
      <c r="Y24" s="64">
        <f>+'24-03-998 Ind. PND'!AJ228</f>
        <v>1.052212521618138E-2</v>
      </c>
    </row>
    <row r="25" spans="1:25" ht="34.5" customHeight="1" x14ac:dyDescent="0.25">
      <c r="A25" s="67" t="str">
        <f>"TOTAL ASIG."&amp;" "&amp;$A$5</f>
        <v>TOTAL ASIG. 24-03-998 "Programa Noche Digna"</v>
      </c>
      <c r="B25" s="54">
        <f>SUM(B8:B24)</f>
        <v>25187135000</v>
      </c>
      <c r="C25" s="54">
        <f t="shared" ref="C25:V25" si="0">SUM(C8:C24)</f>
        <v>23805637390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406720130</v>
      </c>
      <c r="H25" s="54">
        <f t="shared" si="0"/>
        <v>360338035</v>
      </c>
      <c r="I25" s="54">
        <f t="shared" si="0"/>
        <v>173062781</v>
      </c>
      <c r="J25" s="54">
        <f t="shared" si="0"/>
        <v>947320946</v>
      </c>
      <c r="K25" s="54">
        <f t="shared" si="0"/>
        <v>805766597</v>
      </c>
      <c r="L25" s="54">
        <f t="shared" si="0"/>
        <v>2506237717</v>
      </c>
      <c r="M25" s="54">
        <f t="shared" si="0"/>
        <v>3732867685</v>
      </c>
      <c r="N25" s="54">
        <f t="shared" si="0"/>
        <v>7279991999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8227312945</v>
      </c>
      <c r="X25" s="68">
        <f>+'24-03-998 Ind. PND'!AI229</f>
        <v>0.32664743111910111</v>
      </c>
      <c r="Y25" s="68">
        <f>'24-03-998 Ind. PND'!AJ229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zoomScale="80" zoomScaleNormal="80" workbookViewId="0">
      <selection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customWidth="1" outlineLevel="1"/>
    <col min="29" max="29" width="14.140625" style="60" customWidth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86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hidden="1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hidden="1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hidden="1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hidden="1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hidden="1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hidden="1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hidden="1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hidden="1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hidden="1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hidden="1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hidden="1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hidden="1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hidden="1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hidden="1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hidden="1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hidden="1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hidden="1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hidden="1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hidden="1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hidden="1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hidden="1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hidden="1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hidden="1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hidden="1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hidden="1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hidden="1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hidden="1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hidden="1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hidden="1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hidden="1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hidden="1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hidden="1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1506667000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783</v>
      </c>
      <c r="D73" s="42">
        <v>45797</v>
      </c>
      <c r="E73" s="34" t="s">
        <v>784</v>
      </c>
      <c r="F73" s="34" t="s">
        <v>785</v>
      </c>
      <c r="G73" s="34" t="s">
        <v>786</v>
      </c>
      <c r="H73" s="44"/>
      <c r="I73" s="46"/>
      <c r="J73" s="86"/>
      <c r="K73" s="50">
        <v>1506667000</v>
      </c>
      <c r="L73" s="47"/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/>
      <c r="W73" s="22">
        <f>226000050*2</f>
        <v>452000100</v>
      </c>
      <c r="X73" s="22">
        <v>753333500</v>
      </c>
      <c r="Y73" s="12">
        <f>SUM(V73:X73)</f>
        <v>1205333600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1205333600</v>
      </c>
      <c r="AI73" s="23">
        <f>IF(ISERROR(AH73/J72),0,AH73/J72)</f>
        <v>0.8</v>
      </c>
      <c r="AJ73" s="23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86"/>
      <c r="K74" s="50"/>
      <c r="L74" s="47"/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/>
      <c r="X74" s="22"/>
      <c r="Y74" s="12">
        <f>SUM(V74:X74)</f>
        <v>0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0</v>
      </c>
      <c r="AI74" s="23">
        <f>IF(ISERROR(AH74/J73),0,AH74/J73)</f>
        <v>0</v>
      </c>
      <c r="AJ74" s="23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87" t="s">
        <v>75</v>
      </c>
      <c r="B75" s="87"/>
      <c r="C75" s="87"/>
      <c r="D75" s="87"/>
      <c r="E75" s="87"/>
      <c r="F75" s="87"/>
      <c r="G75" s="87"/>
      <c r="H75" s="87"/>
      <c r="I75" s="87"/>
      <c r="J75" s="25">
        <f>J72</f>
        <v>1506667000</v>
      </c>
      <c r="K75" s="25">
        <f>SUM(K73:K73)</f>
        <v>1506667000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SUM(R73:R73)</f>
        <v>0</v>
      </c>
      <c r="S75" s="25">
        <f t="shared" si="16"/>
        <v>0</v>
      </c>
      <c r="T75" s="25">
        <f t="shared" si="16"/>
        <v>0</v>
      </c>
      <c r="U75" s="25">
        <f t="shared" si="16"/>
        <v>0</v>
      </c>
      <c r="V75" s="25">
        <f t="shared" si="16"/>
        <v>0</v>
      </c>
      <c r="W75" s="25">
        <f t="shared" si="16"/>
        <v>452000100</v>
      </c>
      <c r="X75" s="25">
        <f t="shared" si="16"/>
        <v>753333500</v>
      </c>
      <c r="Y75" s="25">
        <f t="shared" si="16"/>
        <v>1205333600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1205333600</v>
      </c>
      <c r="AI75" s="29">
        <f>IF(ISERROR(AH75/J75),0,AH75/J75)</f>
        <v>0.8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84" t="str">
        <f>"TOTAL ASIG."&amp;" "&amp;$A$5</f>
        <v>TOTAL ASIG. 24-08-001 "Fundación de las Familias - Programa Red Telecentros"</v>
      </c>
      <c r="B76" s="84"/>
      <c r="C76" s="84"/>
      <c r="D76" s="84"/>
      <c r="E76" s="84"/>
      <c r="F76" s="84"/>
      <c r="G76" s="84"/>
      <c r="H76" s="84"/>
      <c r="I76" s="84"/>
      <c r="J76" s="54">
        <f>SUM(J11,J15,J19,J23,J27,J31,J35,J39,J43,J47,J51,J55,J59,J63,J67,J71,J75)</f>
        <v>1506667000</v>
      </c>
      <c r="K76" s="54">
        <f t="shared" ref="K76:AH76" si="17">SUM(K11,K15,K19,K23,K27,K31,K35,K39,K43,K47,K51,K55,K59,K63,K67,K71,K75)</f>
        <v>1506667000</v>
      </c>
      <c r="L76" s="54"/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0</v>
      </c>
      <c r="U76" s="54">
        <f t="shared" si="17"/>
        <v>0</v>
      </c>
      <c r="V76" s="54">
        <f t="shared" si="17"/>
        <v>0</v>
      </c>
      <c r="W76" s="54">
        <f t="shared" si="17"/>
        <v>452000100</v>
      </c>
      <c r="X76" s="54">
        <f t="shared" si="17"/>
        <v>753333500</v>
      </c>
      <c r="Y76" s="54">
        <f t="shared" si="17"/>
        <v>1205333600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1205333600</v>
      </c>
      <c r="AI76" s="55">
        <f>IF(ISERROR(AH76/J76),0,AH76/J76)</f>
        <v>0.8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5703125" style="60" hidden="1" customWidth="1" outlineLevel="1"/>
    <col min="8" max="8" width="11.5703125" style="60" hidden="1" customWidth="1" outlineLevel="1"/>
    <col min="9" max="9" width="10" style="60" hidden="1" customWidth="1" outlineLevel="1"/>
    <col min="10" max="10" width="12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5" style="60" customWidth="1" collapsed="1"/>
    <col min="15" max="17" width="15.7109375" style="60" customWidth="1" outlineLevel="1"/>
    <col min="18" max="18" width="12.14062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2.28515625" style="60" customWidth="1" collapsed="1"/>
    <col min="23" max="23" width="16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86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+'24-08-001 Res. Red Telecentros'!J11</f>
        <v>0</v>
      </c>
      <c r="C8" s="49">
        <f>+'24-08-001 Res. Red Telecentros'!K11</f>
        <v>0</v>
      </c>
      <c r="D8" s="49">
        <f>+'24-08-001 Res. Red Telecentros'!M11</f>
        <v>0</v>
      </c>
      <c r="E8" s="49">
        <f>+'24-08-001 Res. Red Telecentros'!N11</f>
        <v>0</v>
      </c>
      <c r="F8" s="49">
        <f>+'24-08-001 Res. Red Telecentros'!O11</f>
        <v>0</v>
      </c>
      <c r="G8" s="49">
        <f>+'24-08-001 Res. Red Telecentros'!R11</f>
        <v>0</v>
      </c>
      <c r="H8" s="49">
        <f>+'24-08-001 Res. Red Telecentros'!S11</f>
        <v>0</v>
      </c>
      <c r="I8" s="49">
        <f>+'24-08-001 Res. Red Telecentros'!T11</f>
        <v>0</v>
      </c>
      <c r="J8" s="49">
        <f>+'24-08-001 Res. Red Telecentros'!U11</f>
        <v>0</v>
      </c>
      <c r="K8" s="49">
        <f>+'24-08-001 Res. Red Telecentros'!V11</f>
        <v>0</v>
      </c>
      <c r="L8" s="49">
        <f>+'24-08-001 Res. Red Telecentros'!W11</f>
        <v>0</v>
      </c>
      <c r="M8" s="49">
        <f>+'24-08-001 Res. Red Telecentros'!X11</f>
        <v>0</v>
      </c>
      <c r="N8" s="49">
        <f>+'24-08-001 Res. Red Telecentros'!Y11</f>
        <v>0</v>
      </c>
      <c r="O8" s="49">
        <f>+'24-08-001 Res. Red Telecentros'!Z11</f>
        <v>0</v>
      </c>
      <c r="P8" s="49">
        <f>+'24-08-001 Res. Red Telecentros'!AA11</f>
        <v>0</v>
      </c>
      <c r="Q8" s="49">
        <f>+'24-08-001 Res. Red Telecentros'!AB11</f>
        <v>0</v>
      </c>
      <c r="R8" s="49">
        <f>+'24-08-001 Res. Red Telecentros'!AC11</f>
        <v>0</v>
      </c>
      <c r="S8" s="49">
        <f>+'24-08-001 Res. Red Telecentros'!AD11</f>
        <v>0</v>
      </c>
      <c r="T8" s="49">
        <f>+'24-08-001 Res. Red Telecentros'!AE11</f>
        <v>0</v>
      </c>
      <c r="U8" s="49">
        <f>+'24-08-001 Res. Red Telecentros'!AF11</f>
        <v>0</v>
      </c>
      <c r="V8" s="49">
        <f>+'24-08-001 Res. Red Telecentros'!AG11</f>
        <v>0</v>
      </c>
      <c r="W8" s="49">
        <f>+'24-08-001 Res. Red Telecentros'!AH11</f>
        <v>0</v>
      </c>
      <c r="X8" s="64">
        <f>+'24-08-001 Res. Red Telecentros'!AI11</f>
        <v>0</v>
      </c>
      <c r="Y8" s="64">
        <f>+'24-08-001 Res. Red Telecentros'!AJ11</f>
        <v>0</v>
      </c>
    </row>
    <row r="9" spans="1:25" ht="24.75" hidden="1" customHeight="1" x14ac:dyDescent="0.25">
      <c r="A9" s="63" t="s">
        <v>46</v>
      </c>
      <c r="B9" s="49">
        <f>+'24-08-001 Res. Red Telecentros'!J15</f>
        <v>0</v>
      </c>
      <c r="C9" s="49">
        <f>+'24-08-001 Res. Red Telecentros'!K15</f>
        <v>0</v>
      </c>
      <c r="D9" s="49">
        <f>+'24-08-001 Res. Red Telecentros'!M15</f>
        <v>0</v>
      </c>
      <c r="E9" s="49">
        <f>+'24-08-001 Res. Red Telecentros'!N15</f>
        <v>0</v>
      </c>
      <c r="F9" s="49">
        <f>+'24-08-001 Res. Red Telecentros'!O15</f>
        <v>0</v>
      </c>
      <c r="G9" s="49">
        <f>+'24-08-001 Res. Red Telecentros'!R15</f>
        <v>0</v>
      </c>
      <c r="H9" s="49">
        <f>+'24-08-001 Res. Red Telecentros'!S15</f>
        <v>0</v>
      </c>
      <c r="I9" s="49">
        <f>+'24-08-001 Res. Red Telecentros'!T15</f>
        <v>0</v>
      </c>
      <c r="J9" s="49">
        <f>+'24-08-001 Res. Red Telecentros'!U15</f>
        <v>0</v>
      </c>
      <c r="K9" s="49">
        <f>+'24-08-001 Res. Red Telecentros'!V15</f>
        <v>0</v>
      </c>
      <c r="L9" s="49">
        <f>+'24-08-001 Res. Red Telecentros'!W15</f>
        <v>0</v>
      </c>
      <c r="M9" s="49">
        <f>+'24-08-001 Res. Red Telecentros'!X15</f>
        <v>0</v>
      </c>
      <c r="N9" s="49">
        <f>+'24-08-001 Res. Red Telecentros'!Y15</f>
        <v>0</v>
      </c>
      <c r="O9" s="49">
        <f>+'24-08-001 Res. Red Telecentros'!Z15</f>
        <v>0</v>
      </c>
      <c r="P9" s="49">
        <f>+'24-08-001 Res. Red Telecentros'!AA15</f>
        <v>0</v>
      </c>
      <c r="Q9" s="49">
        <f>+'24-08-001 Res. Red Telecentros'!AB15</f>
        <v>0</v>
      </c>
      <c r="R9" s="49">
        <f>+'24-08-001 Res. Red Telecentros'!AC15</f>
        <v>0</v>
      </c>
      <c r="S9" s="49">
        <f>+'24-08-001 Res. Red Telecentros'!AD15</f>
        <v>0</v>
      </c>
      <c r="T9" s="49">
        <f>+'24-08-001 Res. Red Telecentros'!AE15</f>
        <v>0</v>
      </c>
      <c r="U9" s="49">
        <f>+'24-08-001 Res. Red Telecentros'!AF15</f>
        <v>0</v>
      </c>
      <c r="V9" s="49">
        <f>+'24-08-001 Res. Red Telecentros'!AG15</f>
        <v>0</v>
      </c>
      <c r="W9" s="49">
        <f>+'24-08-001 Res. Red Telecentros'!AH15</f>
        <v>0</v>
      </c>
      <c r="X9" s="64">
        <f>+'24-08-001 Res. Red Telecentros'!AI15</f>
        <v>0</v>
      </c>
      <c r="Y9" s="64">
        <f>+'24-08-001 Res. Red Telecentros'!AJ15</f>
        <v>0</v>
      </c>
    </row>
    <row r="10" spans="1:25" ht="24.75" hidden="1" customHeight="1" x14ac:dyDescent="0.25">
      <c r="A10" s="63" t="s">
        <v>48</v>
      </c>
      <c r="B10" s="49">
        <f>+'24-08-001 Res. Red Telecentros'!J19</f>
        <v>0</v>
      </c>
      <c r="C10" s="49">
        <f>+'24-08-001 Res. Red Telecentros'!K19</f>
        <v>0</v>
      </c>
      <c r="D10" s="49">
        <f>+'24-08-001 Res. Red Telecentros'!M19</f>
        <v>0</v>
      </c>
      <c r="E10" s="49">
        <f>+'24-08-001 Res. Red Telecentros'!N19</f>
        <v>0</v>
      </c>
      <c r="F10" s="49">
        <f>+'24-08-001 Res. Red Telecentros'!O19</f>
        <v>0</v>
      </c>
      <c r="G10" s="49">
        <f>+'24-08-001 Res. Red Telecentros'!R19</f>
        <v>0</v>
      </c>
      <c r="H10" s="49">
        <f>+'24-08-001 Res. Red Telecentros'!S19</f>
        <v>0</v>
      </c>
      <c r="I10" s="49">
        <f>+'24-08-001 Res. Red Telecentros'!T19</f>
        <v>0</v>
      </c>
      <c r="J10" s="49">
        <f>+'24-08-001 Res. Red Telecentros'!U19</f>
        <v>0</v>
      </c>
      <c r="K10" s="49">
        <f>+'24-08-001 Res. Red Telecentros'!V19</f>
        <v>0</v>
      </c>
      <c r="L10" s="49">
        <f>+'24-08-001 Res. Red Telecentros'!W19</f>
        <v>0</v>
      </c>
      <c r="M10" s="49">
        <f>+'24-08-001 Res. Red Telecentros'!X19</f>
        <v>0</v>
      </c>
      <c r="N10" s="49">
        <f>+'24-08-001 Res. Red Telecentros'!Y19</f>
        <v>0</v>
      </c>
      <c r="O10" s="49">
        <f>+'24-08-001 Res. Red Telecentros'!Z19</f>
        <v>0</v>
      </c>
      <c r="P10" s="49">
        <f>+'24-08-001 Res. Red Telecentros'!AA19</f>
        <v>0</v>
      </c>
      <c r="Q10" s="49">
        <f>+'24-08-001 Res. Red Telecentros'!AB19</f>
        <v>0</v>
      </c>
      <c r="R10" s="49">
        <f>+'24-08-001 Res. Red Telecentros'!AC19</f>
        <v>0</v>
      </c>
      <c r="S10" s="49">
        <f>+'24-08-001 Res. Red Telecentros'!AD19</f>
        <v>0</v>
      </c>
      <c r="T10" s="49">
        <f>+'24-08-001 Res. Red Telecentros'!AE19</f>
        <v>0</v>
      </c>
      <c r="U10" s="49">
        <f>+'24-08-001 Res. Red Telecentros'!AF19</f>
        <v>0</v>
      </c>
      <c r="V10" s="49">
        <f>+'24-08-001 Res. Red Telecentros'!AG19</f>
        <v>0</v>
      </c>
      <c r="W10" s="49">
        <f>+'24-08-001 Res. Red Telecentros'!AH19</f>
        <v>0</v>
      </c>
      <c r="X10" s="64">
        <f>+'24-08-001 Res. Red Telecentros'!AI19</f>
        <v>0</v>
      </c>
      <c r="Y10" s="64">
        <f>+'24-08-001 Res. Red Telecentros'!AJ19</f>
        <v>0</v>
      </c>
    </row>
    <row r="11" spans="1:25" ht="24.75" hidden="1" customHeight="1" x14ac:dyDescent="0.25">
      <c r="A11" s="63" t="s">
        <v>50</v>
      </c>
      <c r="B11" s="49">
        <f>+'24-08-001 Res. Red Telecentros'!J23</f>
        <v>0</v>
      </c>
      <c r="C11" s="49">
        <f>+'24-08-001 Res. Red Telecentros'!K23</f>
        <v>0</v>
      </c>
      <c r="D11" s="49">
        <f>+'24-08-001 Res. Red Telecentros'!M23</f>
        <v>0</v>
      </c>
      <c r="E11" s="49">
        <f>+'24-08-001 Res. Red Telecentros'!N23</f>
        <v>0</v>
      </c>
      <c r="F11" s="49">
        <f>+'24-08-001 Res. Red Telecentros'!O23</f>
        <v>0</v>
      </c>
      <c r="G11" s="49">
        <f>+'24-08-001 Res. Red Telecentros'!R23</f>
        <v>0</v>
      </c>
      <c r="H11" s="49">
        <f>+'24-08-001 Res. Red Telecentros'!S23</f>
        <v>0</v>
      </c>
      <c r="I11" s="49">
        <f>+'24-08-001 Res. Red Telecentros'!T23</f>
        <v>0</v>
      </c>
      <c r="J11" s="49">
        <f>+'24-08-001 Res. Red Telecentros'!U23</f>
        <v>0</v>
      </c>
      <c r="K11" s="49">
        <f>+'24-08-001 Res. Red Telecentros'!V23</f>
        <v>0</v>
      </c>
      <c r="L11" s="49">
        <f>+'24-08-001 Res. Red Telecentros'!W23</f>
        <v>0</v>
      </c>
      <c r="M11" s="49">
        <f>+'24-08-001 Res. Red Telecentros'!X23</f>
        <v>0</v>
      </c>
      <c r="N11" s="49">
        <f>+'24-08-001 Res. Red Telecentros'!Y23</f>
        <v>0</v>
      </c>
      <c r="O11" s="49">
        <f>+'24-08-001 Res. Red Telecentros'!Z23</f>
        <v>0</v>
      </c>
      <c r="P11" s="49">
        <f>+'24-08-001 Res. Red Telecentros'!AA23</f>
        <v>0</v>
      </c>
      <c r="Q11" s="49">
        <f>+'24-08-001 Res. Red Telecentros'!AB23</f>
        <v>0</v>
      </c>
      <c r="R11" s="49">
        <f>+'24-08-001 Res. Red Telecentros'!AC23</f>
        <v>0</v>
      </c>
      <c r="S11" s="49">
        <f>+'24-08-001 Res. Red Telecentros'!AD23</f>
        <v>0</v>
      </c>
      <c r="T11" s="49">
        <f>+'24-08-001 Res. Red Telecentros'!AE23</f>
        <v>0</v>
      </c>
      <c r="U11" s="49">
        <f>+'24-08-001 Res. Red Telecentros'!AF23</f>
        <v>0</v>
      </c>
      <c r="V11" s="49">
        <f>+'24-08-001 Res. Red Telecentros'!AG23</f>
        <v>0</v>
      </c>
      <c r="W11" s="49">
        <f>+'24-08-001 Res. Red Telecentros'!AH23</f>
        <v>0</v>
      </c>
      <c r="X11" s="64">
        <f>+'24-08-001 Res. Red Telecentros'!AI23</f>
        <v>0</v>
      </c>
      <c r="Y11" s="64">
        <f>+'24-08-001 Res. Red Telecentros'!AJ23</f>
        <v>0</v>
      </c>
    </row>
    <row r="12" spans="1:25" ht="24.75" hidden="1" customHeight="1" x14ac:dyDescent="0.25">
      <c r="A12" s="63" t="s">
        <v>52</v>
      </c>
      <c r="B12" s="49">
        <f>+'24-08-001 Res. Red Telecentros'!J27</f>
        <v>0</v>
      </c>
      <c r="C12" s="49">
        <f>+'24-08-001 Res. Red Telecentros'!K27</f>
        <v>0</v>
      </c>
      <c r="D12" s="49">
        <f>+'24-08-001 Res. Red Telecentros'!M27</f>
        <v>0</v>
      </c>
      <c r="E12" s="49">
        <f>+'24-08-001 Res. Red Telecentros'!N27</f>
        <v>0</v>
      </c>
      <c r="F12" s="49">
        <f>+'24-08-001 Res. Red Telecentros'!O27</f>
        <v>0</v>
      </c>
      <c r="G12" s="49">
        <f>+'24-08-001 Res. Red Telecentros'!R27</f>
        <v>0</v>
      </c>
      <c r="H12" s="49">
        <f>+'24-08-001 Res. Red Telecentros'!S27</f>
        <v>0</v>
      </c>
      <c r="I12" s="49">
        <f>+'24-08-001 Res. Red Telecentros'!T27</f>
        <v>0</v>
      </c>
      <c r="J12" s="49">
        <f>+'24-08-001 Res. Red Telecentros'!U27</f>
        <v>0</v>
      </c>
      <c r="K12" s="49">
        <f>+'24-08-001 Res. Red Telecentros'!V27</f>
        <v>0</v>
      </c>
      <c r="L12" s="49">
        <f>+'24-08-001 Res. Red Telecentros'!W27</f>
        <v>0</v>
      </c>
      <c r="M12" s="49">
        <f>+'24-08-001 Res. Red Telecentros'!X27</f>
        <v>0</v>
      </c>
      <c r="N12" s="49">
        <f>+'24-08-001 Res. Red Telecentros'!Y27</f>
        <v>0</v>
      </c>
      <c r="O12" s="49">
        <f>+'24-08-001 Res. Red Telecentros'!Z27</f>
        <v>0</v>
      </c>
      <c r="P12" s="49">
        <f>+'24-08-001 Res. Red Telecentros'!AA27</f>
        <v>0</v>
      </c>
      <c r="Q12" s="49">
        <f>+'24-08-001 Res. Red Telecentros'!AB27</f>
        <v>0</v>
      </c>
      <c r="R12" s="49">
        <f>+'24-08-001 Res. Red Telecentros'!AC27</f>
        <v>0</v>
      </c>
      <c r="S12" s="49">
        <f>+'24-08-001 Res. Red Telecentros'!AD27</f>
        <v>0</v>
      </c>
      <c r="T12" s="49">
        <f>+'24-08-001 Res. Red Telecentros'!AE27</f>
        <v>0</v>
      </c>
      <c r="U12" s="49">
        <f>+'24-08-001 Res. Red Telecentros'!AF27</f>
        <v>0</v>
      </c>
      <c r="V12" s="49">
        <f>+'24-08-001 Res. Red Telecentros'!AG27</f>
        <v>0</v>
      </c>
      <c r="W12" s="49">
        <f>+'24-08-001 Res. Red Telecentros'!AH27</f>
        <v>0</v>
      </c>
      <c r="X12" s="64">
        <f>+'24-08-001 Res. Red Telecentros'!AI27</f>
        <v>0</v>
      </c>
      <c r="Y12" s="64">
        <f>+'24-08-001 Res. Red Telecentros'!AJ27</f>
        <v>0</v>
      </c>
    </row>
    <row r="13" spans="1:25" ht="24.75" hidden="1" customHeight="1" x14ac:dyDescent="0.25">
      <c r="A13" s="63" t="s">
        <v>54</v>
      </c>
      <c r="B13" s="49">
        <f>+'24-08-001 Res. Red Telecentros'!J31</f>
        <v>0</v>
      </c>
      <c r="C13" s="49">
        <f>+'24-08-001 Res. Red Telecentros'!K31</f>
        <v>0</v>
      </c>
      <c r="D13" s="49">
        <f>+'24-08-001 Res. Red Telecentros'!M31</f>
        <v>0</v>
      </c>
      <c r="E13" s="49">
        <f>+'24-08-001 Res. Red Telecentros'!N31</f>
        <v>0</v>
      </c>
      <c r="F13" s="49">
        <f>+'24-08-001 Res. Red Telecentros'!O31</f>
        <v>0</v>
      </c>
      <c r="G13" s="49">
        <f>+'24-08-001 Res. Red Telecentros'!R31</f>
        <v>0</v>
      </c>
      <c r="H13" s="49">
        <f>+'24-08-001 Res. Red Telecentros'!S31</f>
        <v>0</v>
      </c>
      <c r="I13" s="49">
        <f>+'24-08-001 Res. Red Telecentros'!T31</f>
        <v>0</v>
      </c>
      <c r="J13" s="49">
        <f>+'24-08-001 Res. Red Telecentros'!U31</f>
        <v>0</v>
      </c>
      <c r="K13" s="49">
        <f>+'24-08-001 Res. Red Telecentros'!V31</f>
        <v>0</v>
      </c>
      <c r="L13" s="49">
        <f>+'24-08-001 Res. Red Telecentros'!W31</f>
        <v>0</v>
      </c>
      <c r="M13" s="49">
        <f>+'24-08-001 Res. Red Telecentros'!X31</f>
        <v>0</v>
      </c>
      <c r="N13" s="49">
        <f>+'24-08-001 Res. Red Telecentros'!Y31</f>
        <v>0</v>
      </c>
      <c r="O13" s="49">
        <f>+'24-08-001 Res. Red Telecentros'!Z31</f>
        <v>0</v>
      </c>
      <c r="P13" s="49">
        <f>+'24-08-001 Res. Red Telecentros'!AA31</f>
        <v>0</v>
      </c>
      <c r="Q13" s="49">
        <f>+'24-08-001 Res. Red Telecentros'!AB31</f>
        <v>0</v>
      </c>
      <c r="R13" s="49">
        <f>+'24-08-001 Res. Red Telecentros'!AC31</f>
        <v>0</v>
      </c>
      <c r="S13" s="49">
        <f>+'24-08-001 Res. Red Telecentros'!AD31</f>
        <v>0</v>
      </c>
      <c r="T13" s="49">
        <f>+'24-08-001 Res. Red Telecentros'!AE31</f>
        <v>0</v>
      </c>
      <c r="U13" s="49">
        <f>+'24-08-001 Res. Red Telecentros'!AF31</f>
        <v>0</v>
      </c>
      <c r="V13" s="49">
        <f>+'24-08-001 Res. Red Telecentros'!AG31</f>
        <v>0</v>
      </c>
      <c r="W13" s="49">
        <f>+'24-08-001 Res. Red Telecentros'!AH31</f>
        <v>0</v>
      </c>
      <c r="X13" s="64">
        <f>+'24-08-001 Res. Red Telecentros'!AI31</f>
        <v>0</v>
      </c>
      <c r="Y13" s="64">
        <f>+'24-08-001 Res. Red Telecentros'!AJ31</f>
        <v>0</v>
      </c>
    </row>
    <row r="14" spans="1:25" ht="24.75" hidden="1" customHeight="1" x14ac:dyDescent="0.25">
      <c r="A14" s="63" t="s">
        <v>56</v>
      </c>
      <c r="B14" s="49">
        <f>+'24-08-001 Res. Red Telecentros'!J35</f>
        <v>0</v>
      </c>
      <c r="C14" s="49">
        <f>+'24-08-001 Res. Red Telecentros'!K35</f>
        <v>0</v>
      </c>
      <c r="D14" s="49">
        <f>+'24-08-001 Res. Red Telecentros'!M35</f>
        <v>0</v>
      </c>
      <c r="E14" s="49">
        <f>+'24-08-001 Res. Red Telecentros'!N35</f>
        <v>0</v>
      </c>
      <c r="F14" s="49">
        <f>+'24-08-001 Res. Red Telecentros'!O35</f>
        <v>0</v>
      </c>
      <c r="G14" s="49">
        <f>+'24-08-001 Res. Red Telecentros'!R35</f>
        <v>0</v>
      </c>
      <c r="H14" s="49">
        <f>+'24-08-001 Res. Red Telecentros'!S35</f>
        <v>0</v>
      </c>
      <c r="I14" s="49">
        <f>+'24-08-001 Res. Red Telecentros'!T35</f>
        <v>0</v>
      </c>
      <c r="J14" s="49">
        <f>+'24-08-001 Res. Red Telecentros'!U35</f>
        <v>0</v>
      </c>
      <c r="K14" s="49">
        <f>+'24-08-001 Res. Red Telecentros'!V35</f>
        <v>0</v>
      </c>
      <c r="L14" s="49">
        <f>+'24-08-001 Res. Red Telecentros'!W35</f>
        <v>0</v>
      </c>
      <c r="M14" s="49">
        <f>+'24-08-001 Res. Red Telecentros'!X35</f>
        <v>0</v>
      </c>
      <c r="N14" s="49">
        <f>+'24-08-001 Res. Red Telecentros'!Y35</f>
        <v>0</v>
      </c>
      <c r="O14" s="49">
        <f>+'24-08-001 Res. Red Telecentros'!Z35</f>
        <v>0</v>
      </c>
      <c r="P14" s="49">
        <f>+'24-08-001 Res. Red Telecentros'!AA35</f>
        <v>0</v>
      </c>
      <c r="Q14" s="49">
        <f>+'24-08-001 Res. Red Telecentros'!AB35</f>
        <v>0</v>
      </c>
      <c r="R14" s="49">
        <f>+'24-08-001 Res. Red Telecentros'!AC35</f>
        <v>0</v>
      </c>
      <c r="S14" s="49">
        <f>+'24-08-001 Res. Red Telecentros'!AD35</f>
        <v>0</v>
      </c>
      <c r="T14" s="49">
        <f>+'24-08-001 Res. Red Telecentros'!AE35</f>
        <v>0</v>
      </c>
      <c r="U14" s="49">
        <f>+'24-08-001 Res. Red Telecentros'!AF35</f>
        <v>0</v>
      </c>
      <c r="V14" s="49">
        <f>+'24-08-001 Res. Red Telecentros'!AG35</f>
        <v>0</v>
      </c>
      <c r="W14" s="49">
        <f>+'24-08-001 Res. Red Telecentros'!AH35</f>
        <v>0</v>
      </c>
      <c r="X14" s="64">
        <f>+'24-08-001 Res. Red Telecentros'!AI35</f>
        <v>0</v>
      </c>
      <c r="Y14" s="64">
        <f>+'24-08-001 Res. Red Telecentros'!AJ35</f>
        <v>0</v>
      </c>
    </row>
    <row r="15" spans="1:25" ht="24.75" hidden="1" customHeight="1" x14ac:dyDescent="0.25">
      <c r="A15" s="63" t="s">
        <v>58</v>
      </c>
      <c r="B15" s="49">
        <f>+'24-08-001 Res. Red Telecentros'!J39</f>
        <v>0</v>
      </c>
      <c r="C15" s="49">
        <f>+'24-08-001 Res. Red Telecentros'!K39</f>
        <v>0</v>
      </c>
      <c r="D15" s="49">
        <f>+'24-08-001 Res. Red Telecentros'!M39</f>
        <v>0</v>
      </c>
      <c r="E15" s="49">
        <f>+'24-08-001 Res. Red Telecentros'!N39</f>
        <v>0</v>
      </c>
      <c r="F15" s="49">
        <f>+'24-08-001 Res. Red Telecentros'!O39</f>
        <v>0</v>
      </c>
      <c r="G15" s="49">
        <f>+'24-08-001 Res. Red Telecentros'!R39</f>
        <v>0</v>
      </c>
      <c r="H15" s="49">
        <f>+'24-08-001 Res. Red Telecentros'!S39</f>
        <v>0</v>
      </c>
      <c r="I15" s="49">
        <f>+'24-08-001 Res. Red Telecentros'!T39</f>
        <v>0</v>
      </c>
      <c r="J15" s="49">
        <f>+'24-08-001 Res. Red Telecentros'!U39</f>
        <v>0</v>
      </c>
      <c r="K15" s="49">
        <f>+'24-08-001 Res. Red Telecentros'!V39</f>
        <v>0</v>
      </c>
      <c r="L15" s="49">
        <f>+'24-08-001 Res. Red Telecentros'!W39</f>
        <v>0</v>
      </c>
      <c r="M15" s="49">
        <f>+'24-08-001 Res. Red Telecentros'!X39</f>
        <v>0</v>
      </c>
      <c r="N15" s="49">
        <f>+'24-08-001 Res. Red Telecentros'!Y39</f>
        <v>0</v>
      </c>
      <c r="O15" s="49">
        <f>+'24-08-001 Res. Red Telecentros'!Z39</f>
        <v>0</v>
      </c>
      <c r="P15" s="49">
        <f>+'24-08-001 Res. Red Telecentros'!AA39</f>
        <v>0</v>
      </c>
      <c r="Q15" s="49">
        <f>+'24-08-001 Res. Red Telecentros'!AB39</f>
        <v>0</v>
      </c>
      <c r="R15" s="49">
        <f>+'24-08-001 Res. Red Telecentros'!AC39</f>
        <v>0</v>
      </c>
      <c r="S15" s="49">
        <f>+'24-08-001 Res. Red Telecentros'!AD39</f>
        <v>0</v>
      </c>
      <c r="T15" s="49">
        <f>+'24-08-001 Res. Red Telecentros'!AE39</f>
        <v>0</v>
      </c>
      <c r="U15" s="49">
        <f>+'24-08-001 Res. Red Telecentros'!AF39</f>
        <v>0</v>
      </c>
      <c r="V15" s="49">
        <f>+'24-08-001 Res. Red Telecentros'!AG39</f>
        <v>0</v>
      </c>
      <c r="W15" s="49">
        <f>+'24-08-001 Res. Red Telecentros'!AH39</f>
        <v>0</v>
      </c>
      <c r="X15" s="64">
        <f>+'24-08-001 Res. Red Telecentros'!AI39</f>
        <v>0</v>
      </c>
      <c r="Y15" s="64">
        <f>+'24-08-001 Res. Red Telecentros'!AJ39</f>
        <v>0</v>
      </c>
    </row>
    <row r="16" spans="1:25" ht="24.75" hidden="1" customHeight="1" x14ac:dyDescent="0.25">
      <c r="A16" s="63" t="s">
        <v>60</v>
      </c>
      <c r="B16" s="49">
        <f>+'24-08-001 Res. Red Telecentros'!J43</f>
        <v>0</v>
      </c>
      <c r="C16" s="49">
        <f>+'24-08-001 Res. Red Telecentros'!K43</f>
        <v>0</v>
      </c>
      <c r="D16" s="49">
        <f>+'24-08-001 Res. Red Telecentros'!M43</f>
        <v>0</v>
      </c>
      <c r="E16" s="49">
        <f>+'24-08-001 Res. Red Telecentros'!N43</f>
        <v>0</v>
      </c>
      <c r="F16" s="49">
        <f>+'24-08-001 Res. Red Telecentros'!O43</f>
        <v>0</v>
      </c>
      <c r="G16" s="49">
        <f>+'24-08-001 Res. Red Telecentros'!R43</f>
        <v>0</v>
      </c>
      <c r="H16" s="49">
        <f>+'24-08-001 Res. Red Telecentros'!S43</f>
        <v>0</v>
      </c>
      <c r="I16" s="49">
        <f>+'24-08-001 Res. Red Telecentros'!T43</f>
        <v>0</v>
      </c>
      <c r="J16" s="49">
        <f>+'24-08-001 Res. Red Telecentros'!U43</f>
        <v>0</v>
      </c>
      <c r="K16" s="49">
        <f>+'24-08-001 Res. Red Telecentros'!V43</f>
        <v>0</v>
      </c>
      <c r="L16" s="49">
        <f>+'24-08-001 Res. Red Telecentros'!W43</f>
        <v>0</v>
      </c>
      <c r="M16" s="49">
        <f>+'24-08-001 Res. Red Telecentros'!X43</f>
        <v>0</v>
      </c>
      <c r="N16" s="49">
        <f>+'24-08-001 Res. Red Telecentros'!Y43</f>
        <v>0</v>
      </c>
      <c r="O16" s="49">
        <f>+'24-08-001 Res. Red Telecentros'!Z43</f>
        <v>0</v>
      </c>
      <c r="P16" s="49">
        <f>+'24-08-001 Res. Red Telecentros'!AA43</f>
        <v>0</v>
      </c>
      <c r="Q16" s="49">
        <f>+'24-08-001 Res. Red Telecentros'!AB43</f>
        <v>0</v>
      </c>
      <c r="R16" s="49">
        <f>+'24-08-001 Res. Red Telecentros'!AC43</f>
        <v>0</v>
      </c>
      <c r="S16" s="49">
        <f>+'24-08-001 Res. Red Telecentros'!AD43</f>
        <v>0</v>
      </c>
      <c r="T16" s="49">
        <f>+'24-08-001 Res. Red Telecentros'!AE43</f>
        <v>0</v>
      </c>
      <c r="U16" s="49">
        <f>+'24-08-001 Res. Red Telecentros'!AF43</f>
        <v>0</v>
      </c>
      <c r="V16" s="49">
        <f>+'24-08-001 Res. Red Telecentros'!AG43</f>
        <v>0</v>
      </c>
      <c r="W16" s="49">
        <f>+'24-08-001 Res. Red Telecentros'!AH43</f>
        <v>0</v>
      </c>
      <c r="X16" s="64">
        <f>+'24-08-001 Res. Red Telecentros'!AI43</f>
        <v>0</v>
      </c>
      <c r="Y16" s="64">
        <f>+'24-08-001 Res. Red Telecentros'!AJ43</f>
        <v>0</v>
      </c>
    </row>
    <row r="17" spans="1:25" ht="24.75" hidden="1" customHeight="1" x14ac:dyDescent="0.25">
      <c r="A17" s="63" t="s">
        <v>62</v>
      </c>
      <c r="B17" s="49">
        <f>+'24-08-001 Res. Red Telecentros'!J47</f>
        <v>0</v>
      </c>
      <c r="C17" s="49">
        <f>+'24-08-001 Res. Red Telecentros'!K47</f>
        <v>0</v>
      </c>
      <c r="D17" s="49">
        <f>+'24-08-001 Res. Red Telecentros'!M47</f>
        <v>0</v>
      </c>
      <c r="E17" s="49">
        <f>+'24-08-001 Res. Red Telecentros'!N47</f>
        <v>0</v>
      </c>
      <c r="F17" s="49">
        <f>+'24-08-001 Res. Red Telecentros'!O47</f>
        <v>0</v>
      </c>
      <c r="G17" s="49">
        <f>+'24-08-001 Res. Red Telecentros'!R47</f>
        <v>0</v>
      </c>
      <c r="H17" s="49">
        <f>+'24-08-001 Res. Red Telecentros'!S47</f>
        <v>0</v>
      </c>
      <c r="I17" s="49">
        <f>+'24-08-001 Res. Red Telecentros'!T47</f>
        <v>0</v>
      </c>
      <c r="J17" s="49">
        <f>+'24-08-001 Res. Red Telecentros'!U47</f>
        <v>0</v>
      </c>
      <c r="K17" s="49">
        <f>+'24-08-001 Res. Red Telecentros'!V47</f>
        <v>0</v>
      </c>
      <c r="L17" s="49">
        <f>+'24-08-001 Res. Red Telecentros'!W47</f>
        <v>0</v>
      </c>
      <c r="M17" s="49">
        <f>+'24-08-001 Res. Red Telecentros'!X47</f>
        <v>0</v>
      </c>
      <c r="N17" s="49">
        <f>+'24-08-001 Res. Red Telecentros'!Y47</f>
        <v>0</v>
      </c>
      <c r="O17" s="49">
        <f>+'24-08-001 Res. Red Telecentros'!Z47</f>
        <v>0</v>
      </c>
      <c r="P17" s="49">
        <f>+'24-08-001 Res. Red Telecentros'!AA47</f>
        <v>0</v>
      </c>
      <c r="Q17" s="49">
        <f>+'24-08-001 Res. Red Telecentros'!AB47</f>
        <v>0</v>
      </c>
      <c r="R17" s="49">
        <f>+'24-08-001 Res. Red Telecentros'!AC47</f>
        <v>0</v>
      </c>
      <c r="S17" s="49">
        <f>+'24-08-001 Res. Red Telecentros'!AD47</f>
        <v>0</v>
      </c>
      <c r="T17" s="49">
        <f>+'24-08-001 Res. Red Telecentros'!AE47</f>
        <v>0</v>
      </c>
      <c r="U17" s="49">
        <f>+'24-08-001 Res. Red Telecentros'!AF47</f>
        <v>0</v>
      </c>
      <c r="V17" s="49">
        <f>+'24-08-001 Res. Red Telecentros'!AG47</f>
        <v>0</v>
      </c>
      <c r="W17" s="49">
        <f>+'24-08-001 Res. Red Telecentros'!AH47</f>
        <v>0</v>
      </c>
      <c r="X17" s="64">
        <f>+'24-08-001 Res. Red Telecentros'!AI47</f>
        <v>0</v>
      </c>
      <c r="Y17" s="64">
        <f>+'24-08-001 Res. Red Telecentros'!AJ44</f>
        <v>0</v>
      </c>
    </row>
    <row r="18" spans="1:25" ht="24.75" hidden="1" customHeight="1" x14ac:dyDescent="0.25">
      <c r="A18" s="63" t="s">
        <v>64</v>
      </c>
      <c r="B18" s="49">
        <f>+'24-08-001 Res. Red Telecentros'!J51</f>
        <v>0</v>
      </c>
      <c r="C18" s="49">
        <f>+'24-08-001 Res. Red Telecentros'!K51</f>
        <v>0</v>
      </c>
      <c r="D18" s="49">
        <f>+'24-08-001 Res. Red Telecentros'!M51</f>
        <v>0</v>
      </c>
      <c r="E18" s="49">
        <f>+'24-08-001 Res. Red Telecentros'!N51</f>
        <v>0</v>
      </c>
      <c r="F18" s="49">
        <f>+'24-08-001 Res. Red Telecentros'!O51</f>
        <v>0</v>
      </c>
      <c r="G18" s="49">
        <f>+'24-08-001 Res. Red Telecentros'!R51</f>
        <v>0</v>
      </c>
      <c r="H18" s="49">
        <f>+'24-08-001 Res. Red Telecentros'!S51</f>
        <v>0</v>
      </c>
      <c r="I18" s="49">
        <f>+'24-08-001 Res. Red Telecentros'!T51</f>
        <v>0</v>
      </c>
      <c r="J18" s="49">
        <f>+'24-08-001 Res. Red Telecentros'!U51</f>
        <v>0</v>
      </c>
      <c r="K18" s="49">
        <f>+'24-08-001 Res. Red Telecentros'!V51</f>
        <v>0</v>
      </c>
      <c r="L18" s="49">
        <f>+'24-08-001 Res. Red Telecentros'!W51</f>
        <v>0</v>
      </c>
      <c r="M18" s="49">
        <f>+'24-08-001 Res. Red Telecentros'!X51</f>
        <v>0</v>
      </c>
      <c r="N18" s="49">
        <f>+'24-08-001 Res. Red Telecentros'!Y51</f>
        <v>0</v>
      </c>
      <c r="O18" s="49">
        <f>+'24-08-001 Res. Red Telecentros'!Z51</f>
        <v>0</v>
      </c>
      <c r="P18" s="49">
        <f>+'24-08-001 Res. Red Telecentros'!AA51</f>
        <v>0</v>
      </c>
      <c r="Q18" s="49">
        <f>+'24-08-001 Res. Red Telecentros'!AB51</f>
        <v>0</v>
      </c>
      <c r="R18" s="49">
        <f>+'24-08-001 Res. Red Telecentros'!AC51</f>
        <v>0</v>
      </c>
      <c r="S18" s="49">
        <f>+'24-08-001 Res. Red Telecentros'!AD51</f>
        <v>0</v>
      </c>
      <c r="T18" s="49">
        <f>+'24-08-001 Res. Red Telecentros'!AE51</f>
        <v>0</v>
      </c>
      <c r="U18" s="49">
        <f>+'24-08-001 Res. Red Telecentros'!AF51</f>
        <v>0</v>
      </c>
      <c r="V18" s="49">
        <f>+'24-08-001 Res. Red Telecentros'!AG51</f>
        <v>0</v>
      </c>
      <c r="W18" s="49">
        <f>+'24-08-001 Res. Red Telecentros'!AH51</f>
        <v>0</v>
      </c>
      <c r="X18" s="64">
        <f>+'24-08-001 Res. Red Telecentros'!AI51</f>
        <v>0</v>
      </c>
      <c r="Y18" s="64">
        <f>+'24-08-001 Res. Red Telecentros'!AJ51</f>
        <v>0</v>
      </c>
    </row>
    <row r="19" spans="1:25" ht="24.75" hidden="1" customHeight="1" x14ac:dyDescent="0.25">
      <c r="A19" s="63" t="s">
        <v>66</v>
      </c>
      <c r="B19" s="49">
        <f>+'24-08-001 Res. Red Telecentros'!J55</f>
        <v>0</v>
      </c>
      <c r="C19" s="49">
        <f>+'24-08-001 Res. Red Telecentros'!K55</f>
        <v>0</v>
      </c>
      <c r="D19" s="49">
        <f>+'24-08-001 Res. Red Telecentros'!M55</f>
        <v>0</v>
      </c>
      <c r="E19" s="49">
        <f>+'24-08-001 Res. Red Telecentros'!N55</f>
        <v>0</v>
      </c>
      <c r="F19" s="49">
        <f>+'24-08-001 Res. Red Telecentros'!O55</f>
        <v>0</v>
      </c>
      <c r="G19" s="49">
        <f>+'24-08-001 Res. Red Telecentros'!R55</f>
        <v>0</v>
      </c>
      <c r="H19" s="49">
        <f>+'24-08-001 Res. Red Telecentros'!S55</f>
        <v>0</v>
      </c>
      <c r="I19" s="49">
        <f>+'24-08-001 Res. Red Telecentros'!T55</f>
        <v>0</v>
      </c>
      <c r="J19" s="49">
        <f>+'24-08-001 Res. Red Telecentros'!U55</f>
        <v>0</v>
      </c>
      <c r="K19" s="49">
        <f>+'24-08-001 Res. Red Telecentros'!V55</f>
        <v>0</v>
      </c>
      <c r="L19" s="49">
        <f>+'24-08-001 Res. Red Telecentros'!W55</f>
        <v>0</v>
      </c>
      <c r="M19" s="49">
        <f>+'24-08-001 Res. Red Telecentros'!X55</f>
        <v>0</v>
      </c>
      <c r="N19" s="49">
        <f>+'24-08-001 Res. Red Telecentros'!Y55</f>
        <v>0</v>
      </c>
      <c r="O19" s="49">
        <f>+'24-08-001 Res. Red Telecentros'!Z55</f>
        <v>0</v>
      </c>
      <c r="P19" s="49">
        <f>+'24-08-001 Res. Red Telecentros'!AA55</f>
        <v>0</v>
      </c>
      <c r="Q19" s="49">
        <f>+'24-08-001 Res. Red Telecentros'!AB55</f>
        <v>0</v>
      </c>
      <c r="R19" s="49">
        <f>+'24-08-001 Res. Red Telecentros'!AC55</f>
        <v>0</v>
      </c>
      <c r="S19" s="49">
        <f>+'24-08-001 Res. Red Telecentros'!AD55</f>
        <v>0</v>
      </c>
      <c r="T19" s="49">
        <f>+'24-08-001 Res. Red Telecentros'!AE55</f>
        <v>0</v>
      </c>
      <c r="U19" s="49">
        <f>+'24-08-001 Res. Red Telecentros'!AF55</f>
        <v>0</v>
      </c>
      <c r="V19" s="49">
        <f>+'24-08-001 Res. Red Telecentros'!AG55</f>
        <v>0</v>
      </c>
      <c r="W19" s="49">
        <f>+'24-08-001 Res. Red Telecentros'!AH55</f>
        <v>0</v>
      </c>
      <c r="X19" s="64">
        <f>+'24-08-001 Res. Red Telecentros'!AI55</f>
        <v>0</v>
      </c>
      <c r="Y19" s="64">
        <f>+'24-08-001 Res. Red Telecentros'!AJ55</f>
        <v>0</v>
      </c>
    </row>
    <row r="20" spans="1:25" ht="24.75" hidden="1" customHeight="1" x14ac:dyDescent="0.25">
      <c r="A20" s="65" t="s">
        <v>68</v>
      </c>
      <c r="B20" s="49">
        <f>+'24-08-001 Res. Red Telecentros'!J59</f>
        <v>0</v>
      </c>
      <c r="C20" s="49">
        <f>+'24-08-001 Res. Red Telecentros'!K59</f>
        <v>0</v>
      </c>
      <c r="D20" s="49">
        <f>+'24-08-001 Res. Red Telecentros'!M59</f>
        <v>0</v>
      </c>
      <c r="E20" s="49">
        <f>+'24-08-001 Res. Red Telecentros'!N59</f>
        <v>0</v>
      </c>
      <c r="F20" s="49">
        <f>+'24-08-001 Res. Red Telecentros'!O59</f>
        <v>0</v>
      </c>
      <c r="G20" s="49">
        <f>+'24-08-001 Res. Red Telecentros'!R59</f>
        <v>0</v>
      </c>
      <c r="H20" s="49">
        <f>+'24-08-001 Res. Red Telecentros'!S59</f>
        <v>0</v>
      </c>
      <c r="I20" s="49">
        <f>+'24-08-001 Res. Red Telecentros'!T59</f>
        <v>0</v>
      </c>
      <c r="J20" s="49">
        <f>+'24-08-001 Res. Red Telecentros'!U59</f>
        <v>0</v>
      </c>
      <c r="K20" s="49">
        <f>+'24-08-001 Res. Red Telecentros'!V59</f>
        <v>0</v>
      </c>
      <c r="L20" s="49">
        <f>+'24-08-001 Res. Red Telecentros'!W59</f>
        <v>0</v>
      </c>
      <c r="M20" s="49">
        <f>+'24-08-001 Res. Red Telecentros'!X59</f>
        <v>0</v>
      </c>
      <c r="N20" s="49">
        <f>+'24-08-001 Res. Red Telecentros'!Y59</f>
        <v>0</v>
      </c>
      <c r="O20" s="49">
        <f>+'24-08-001 Res. Red Telecentros'!Z59</f>
        <v>0</v>
      </c>
      <c r="P20" s="49">
        <f>+'24-08-001 Res. Red Telecentros'!AA59</f>
        <v>0</v>
      </c>
      <c r="Q20" s="49">
        <f>+'24-08-001 Res. Red Telecentros'!AB59</f>
        <v>0</v>
      </c>
      <c r="R20" s="49">
        <f>+'24-08-001 Res. Red Telecentros'!AC59</f>
        <v>0</v>
      </c>
      <c r="S20" s="49">
        <f>+'24-08-001 Res. Red Telecentros'!AD59</f>
        <v>0</v>
      </c>
      <c r="T20" s="49">
        <f>+'24-08-001 Res. Red Telecentros'!AE59</f>
        <v>0</v>
      </c>
      <c r="U20" s="49">
        <f>+'24-08-001 Res. Red Telecentros'!AF59</f>
        <v>0</v>
      </c>
      <c r="V20" s="49">
        <f>+'24-08-001 Res. Red Telecentros'!AG59</f>
        <v>0</v>
      </c>
      <c r="W20" s="49">
        <f>+'24-08-001 Res. Red Telecentros'!AH59</f>
        <v>0</v>
      </c>
      <c r="X20" s="64">
        <f>+'24-08-001 Res. Red Telecentros'!AI59</f>
        <v>0</v>
      </c>
      <c r="Y20" s="64">
        <f>+'24-08-001 Res. Red Telecentros'!AJ59</f>
        <v>0</v>
      </c>
    </row>
    <row r="21" spans="1:25" ht="24.75" hidden="1" customHeight="1" x14ac:dyDescent="0.25">
      <c r="A21" s="65" t="s">
        <v>70</v>
      </c>
      <c r="B21" s="49">
        <f>+'24-08-001 Res. Red Telecentros'!J63</f>
        <v>0</v>
      </c>
      <c r="C21" s="49">
        <f>+'24-08-001 Res. Red Telecentros'!K63</f>
        <v>0</v>
      </c>
      <c r="D21" s="49">
        <f>+'24-08-001 Res. Red Telecentros'!M63</f>
        <v>0</v>
      </c>
      <c r="E21" s="49">
        <f>+'24-08-001 Res. Red Telecentros'!N63</f>
        <v>0</v>
      </c>
      <c r="F21" s="49">
        <f>+'24-08-001 Res. Red Telecentros'!O63</f>
        <v>0</v>
      </c>
      <c r="G21" s="49">
        <f>+'24-08-001 Res. Red Telecentros'!R63</f>
        <v>0</v>
      </c>
      <c r="H21" s="49">
        <f>+'24-08-001 Res. Red Telecentros'!S63</f>
        <v>0</v>
      </c>
      <c r="I21" s="49">
        <f>+'24-08-001 Res. Red Telecentros'!T63</f>
        <v>0</v>
      </c>
      <c r="J21" s="49">
        <f>+'24-08-001 Res. Red Telecentros'!U63</f>
        <v>0</v>
      </c>
      <c r="K21" s="49">
        <f>+'24-08-001 Res. Red Telecentros'!V63</f>
        <v>0</v>
      </c>
      <c r="L21" s="49">
        <f>+'24-08-001 Res. Red Telecentros'!W63</f>
        <v>0</v>
      </c>
      <c r="M21" s="49">
        <f>+'24-08-001 Res. Red Telecentros'!X63</f>
        <v>0</v>
      </c>
      <c r="N21" s="49">
        <f>+'24-08-001 Res. Red Telecentros'!Y63</f>
        <v>0</v>
      </c>
      <c r="O21" s="49">
        <f>+'24-08-001 Res. Red Telecentros'!Z63</f>
        <v>0</v>
      </c>
      <c r="P21" s="49">
        <f>+'24-08-001 Res. Red Telecentros'!AA63</f>
        <v>0</v>
      </c>
      <c r="Q21" s="49">
        <f>+'24-08-001 Res. Red Telecentros'!AB63</f>
        <v>0</v>
      </c>
      <c r="R21" s="49">
        <f>+'24-08-001 Res. Red Telecentros'!AC63</f>
        <v>0</v>
      </c>
      <c r="S21" s="49">
        <f>+'24-08-001 Res. Red Telecentros'!AD63</f>
        <v>0</v>
      </c>
      <c r="T21" s="49">
        <f>+'24-08-001 Res. Red Telecentros'!AE63</f>
        <v>0</v>
      </c>
      <c r="U21" s="49">
        <f>+'24-08-001 Res. Red Telecentros'!AF63</f>
        <v>0</v>
      </c>
      <c r="V21" s="49">
        <f>+'24-08-001 Res. Red Telecentros'!AG63</f>
        <v>0</v>
      </c>
      <c r="W21" s="49">
        <f>+'24-08-001 Res. Red Telecentros'!AH63</f>
        <v>0</v>
      </c>
      <c r="X21" s="64">
        <f>+'24-08-001 Res. Red Telecentros'!AI63</f>
        <v>0</v>
      </c>
      <c r="Y21" s="64">
        <f>+'24-08-001 Res. Red Telecentros'!AJ63</f>
        <v>0</v>
      </c>
    </row>
    <row r="22" spans="1:25" ht="24.75" hidden="1" customHeight="1" x14ac:dyDescent="0.25">
      <c r="A22" s="65" t="s">
        <v>91</v>
      </c>
      <c r="B22" s="49">
        <f>+'24-08-001 Res. Red Telecentros'!J67</f>
        <v>0</v>
      </c>
      <c r="C22" s="49">
        <f>+'24-08-001 Res. Red Telecentros'!K67</f>
        <v>0</v>
      </c>
      <c r="D22" s="49">
        <f>+'24-08-001 Res. Red Telecentros'!M64</f>
        <v>0</v>
      </c>
      <c r="E22" s="49">
        <f>+'24-08-001 Res. Red Telecentros'!N64</f>
        <v>0</v>
      </c>
      <c r="F22" s="49">
        <f>+'24-08-001 Res. Red Telecentros'!O64</f>
        <v>0</v>
      </c>
      <c r="G22" s="49">
        <f>+'24-08-001 Res. Red Telecentros'!R64</f>
        <v>0</v>
      </c>
      <c r="H22" s="49">
        <f>+'24-08-001 Res. Red Telecentros'!S64</f>
        <v>0</v>
      </c>
      <c r="I22" s="49">
        <f>+'24-08-001 Res. Red Telecentros'!T64</f>
        <v>0</v>
      </c>
      <c r="J22" s="49">
        <f>+'24-08-001 Res. Red Telecentros'!U67</f>
        <v>0</v>
      </c>
      <c r="K22" s="49">
        <f>+'24-08-001 Res. Red Telecentros'!V64</f>
        <v>0</v>
      </c>
      <c r="L22" s="49">
        <f>+'24-08-001 Res. Red Telecentros'!W64</f>
        <v>0</v>
      </c>
      <c r="M22" s="49">
        <f>+'24-08-001 Res. Red Telecentros'!X64</f>
        <v>0</v>
      </c>
      <c r="N22" s="49">
        <f>+'24-08-001 Res. Red Telecentros'!Y67</f>
        <v>0</v>
      </c>
      <c r="O22" s="49">
        <f>+'24-08-001 Res. Red Telecentros'!Z64</f>
        <v>0</v>
      </c>
      <c r="P22" s="49">
        <f>+'24-08-001 Res. Red Telecentros'!AA64</f>
        <v>0</v>
      </c>
      <c r="Q22" s="49">
        <f>+'24-08-001 Res. Red Telecentros'!AB64</f>
        <v>0</v>
      </c>
      <c r="R22" s="49">
        <f>+'24-08-001 Res. Red Telecentros'!AC67</f>
        <v>0</v>
      </c>
      <c r="S22" s="49">
        <f>+'24-08-001 Res. Red Telecentros'!AD64</f>
        <v>0</v>
      </c>
      <c r="T22" s="49">
        <f>+'24-08-001 Res. Red Telecentros'!AE64</f>
        <v>0</v>
      </c>
      <c r="U22" s="49">
        <f>+'24-08-001 Res. Red Telecentros'!AF64</f>
        <v>0</v>
      </c>
      <c r="V22" s="49">
        <f>+'24-08-001 Res. Red Telecentros'!AG67</f>
        <v>0</v>
      </c>
      <c r="W22" s="49">
        <f>+'24-08-001 Res. Red Telecentros'!AH67</f>
        <v>0</v>
      </c>
      <c r="X22" s="64">
        <f>+'24-08-001 Res. Red Telecentros'!AI67</f>
        <v>0</v>
      </c>
      <c r="Y22" s="64">
        <f>+'24-08-001 Res. Red Telecentros'!AJ67</f>
        <v>0</v>
      </c>
    </row>
    <row r="23" spans="1:25" ht="24.75" hidden="1" customHeight="1" x14ac:dyDescent="0.25">
      <c r="A23" s="65" t="s">
        <v>72</v>
      </c>
      <c r="B23" s="49">
        <f>+'24-08-001 Res. Red Telecentros'!J71</f>
        <v>0</v>
      </c>
      <c r="C23" s="49">
        <f>+'24-08-001 Res. Red Telecentros'!K71</f>
        <v>0</v>
      </c>
      <c r="D23" s="49">
        <f>+'24-08-001 Res. Red Telecentros'!M71</f>
        <v>0</v>
      </c>
      <c r="E23" s="49">
        <f>+'24-08-001 Res. Red Telecentros'!N71</f>
        <v>0</v>
      </c>
      <c r="F23" s="49">
        <f>+'24-08-001 Res. Red Telecentros'!O71</f>
        <v>0</v>
      </c>
      <c r="G23" s="49">
        <f>+'24-08-001 Res. Red Telecentros'!R71</f>
        <v>0</v>
      </c>
      <c r="H23" s="49">
        <f>+'24-08-001 Res. Red Telecentros'!S71</f>
        <v>0</v>
      </c>
      <c r="I23" s="49">
        <f>+'24-08-001 Res. Red Telecentros'!T71</f>
        <v>0</v>
      </c>
      <c r="J23" s="49">
        <f>+'24-08-001 Res. Red Telecentros'!U71</f>
        <v>0</v>
      </c>
      <c r="K23" s="49">
        <f>+'24-08-001 Res. Red Telecentros'!V71</f>
        <v>0</v>
      </c>
      <c r="L23" s="49">
        <f>+'24-08-001 Res. Red Telecentros'!W71</f>
        <v>0</v>
      </c>
      <c r="M23" s="49">
        <f>+'24-08-001 Res. Red Telecentros'!X71</f>
        <v>0</v>
      </c>
      <c r="N23" s="49">
        <f>+'24-08-001 Res. Red Telecentros'!Y71</f>
        <v>0</v>
      </c>
      <c r="O23" s="49">
        <f>+'24-08-001 Res. Red Telecentros'!Z71</f>
        <v>0</v>
      </c>
      <c r="P23" s="49">
        <f>+'24-08-001 Res. Red Telecentros'!AA71</f>
        <v>0</v>
      </c>
      <c r="Q23" s="49">
        <f>+'24-08-001 Res. Red Telecentros'!AB71</f>
        <v>0</v>
      </c>
      <c r="R23" s="49">
        <f>+'24-08-001 Res. Red Telecentros'!AC71</f>
        <v>0</v>
      </c>
      <c r="S23" s="49">
        <f>+'24-08-001 Res. Red Telecentros'!AD71</f>
        <v>0</v>
      </c>
      <c r="T23" s="49">
        <f>+'24-08-001 Res. Red Telecentros'!AE71</f>
        <v>0</v>
      </c>
      <c r="U23" s="49">
        <f>+'24-08-001 Res. Red Telecentros'!AF71</f>
        <v>0</v>
      </c>
      <c r="V23" s="49">
        <f>+'24-08-001 Res. Red Telecentros'!AG71</f>
        <v>0</v>
      </c>
      <c r="W23" s="49">
        <f>+'24-08-001 Res. Red Telecentros'!AH71</f>
        <v>0</v>
      </c>
      <c r="X23" s="64">
        <f>+'24-08-001 Res. Red Telecentros'!AI71</f>
        <v>0</v>
      </c>
      <c r="Y23" s="64">
        <f>+'24-08-001 Res. Red Telecentros'!AJ71</f>
        <v>0</v>
      </c>
    </row>
    <row r="24" spans="1:25" ht="24.75" customHeight="1" x14ac:dyDescent="0.25">
      <c r="A24" s="66" t="s">
        <v>74</v>
      </c>
      <c r="B24" s="49">
        <f>+'24-08-001 Ind. Red Telecentros'!J75</f>
        <v>1506667000</v>
      </c>
      <c r="C24" s="49">
        <f>+'24-08-001 Ind. Red Telecentros'!K75</f>
        <v>1506667000</v>
      </c>
      <c r="D24" s="49">
        <f>+'24-08-001 Res. Red Telecentros'!M75</f>
        <v>0</v>
      </c>
      <c r="E24" s="49">
        <f>+'24-08-001 Res. Red Telecentros'!N75</f>
        <v>0</v>
      </c>
      <c r="F24" s="49">
        <f>+'24-08-001 Res. Red Telecentros'!O75</f>
        <v>0</v>
      </c>
      <c r="G24" s="49">
        <f>+'24-08-001 Res. Red Telecentros'!R75</f>
        <v>0</v>
      </c>
      <c r="H24" s="49">
        <f>+'24-08-001 Res. Red Telecentros'!S75</f>
        <v>0</v>
      </c>
      <c r="I24" s="49">
        <f>+'24-08-001 Res. Red Telecentros'!T75</f>
        <v>0</v>
      </c>
      <c r="J24" s="49">
        <f>+'24-08-001 Res. Red Telecentros'!U75</f>
        <v>0</v>
      </c>
      <c r="K24" s="49">
        <f>+'24-08-001 Res. Red Telecentros'!V75</f>
        <v>0</v>
      </c>
      <c r="L24" s="49">
        <f>+'24-08-001 Ind. Red Telecentros'!W73</f>
        <v>452000100</v>
      </c>
      <c r="M24" s="49">
        <f>+'24-08-001 Ind. Red Telecentros'!X73</f>
        <v>753333500</v>
      </c>
      <c r="N24" s="49">
        <f>+'24-08-001 Ind. Red Telecentros'!Y75</f>
        <v>1205333600</v>
      </c>
      <c r="O24" s="49">
        <f>+'24-08-001 Res. Red Telecentros'!Z75</f>
        <v>0</v>
      </c>
      <c r="P24" s="49">
        <f>+'24-08-001 Res. Red Telecentros'!AA75</f>
        <v>0</v>
      </c>
      <c r="Q24" s="49">
        <f>+'24-08-001 Res. Red Telecentros'!AB75</f>
        <v>0</v>
      </c>
      <c r="R24" s="49">
        <f>+'24-08-001 Res. Red Telecentros'!AC75</f>
        <v>0</v>
      </c>
      <c r="S24" s="49">
        <f>+'24-08-001 Res. Red Telecentros'!AD75</f>
        <v>0</v>
      </c>
      <c r="T24" s="49">
        <f>+'24-08-001 Res. Red Telecentros'!AE75</f>
        <v>0</v>
      </c>
      <c r="U24" s="49">
        <f>+'24-08-001 Res. Red Telecentros'!AF75</f>
        <v>0</v>
      </c>
      <c r="V24" s="49">
        <f>+'24-08-001 Res. Red Telecentros'!AG75</f>
        <v>0</v>
      </c>
      <c r="W24" s="49">
        <f>+'24-08-001 Ind. Red Telecentros'!AH73</f>
        <v>1205333600</v>
      </c>
      <c r="X24" s="64">
        <f>+'24-08-001 Res. Red Telecentros'!AI75</f>
        <v>0</v>
      </c>
      <c r="Y24" s="64">
        <f>+'24-08-001 Res. Red Telecentros'!AJ75</f>
        <v>0</v>
      </c>
    </row>
    <row r="25" spans="1:25" ht="34.5" customHeight="1" x14ac:dyDescent="0.25">
      <c r="A25" s="67" t="str">
        <f>"TOTAL ASIG."&amp;" "&amp;$A$5</f>
        <v>TOTAL ASIG. 24-08-001 "Fundación de las Familias - Programa Red Telecentros"</v>
      </c>
      <c r="B25" s="54">
        <f>SUM(B8:B24)</f>
        <v>1506667000</v>
      </c>
      <c r="C25" s="54">
        <f t="shared" ref="C25:V25" si="0">SUM(C8:C24)</f>
        <v>1506667000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452000100</v>
      </c>
      <c r="M25" s="54">
        <f t="shared" si="0"/>
        <v>753333500</v>
      </c>
      <c r="N25" s="54">
        <f t="shared" si="0"/>
        <v>1205333600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1205333600</v>
      </c>
      <c r="X25" s="68">
        <f>+'24-08-001 Res. Red Telecentros'!AI76</f>
        <v>0</v>
      </c>
      <c r="Y25" s="68">
        <f>'24-08-001 Res. Red Telecentros'!AJ76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97846-0B33-43E6-902C-020222858B00}">
  <sheetPr>
    <tabColor rgb="FF007DB5"/>
    <pageSetUpPr fitToPage="1"/>
  </sheetPr>
  <dimension ref="A1:DB99"/>
  <sheetViews>
    <sheetView zoomScale="80" zoomScaleNormal="80" workbookViewId="0">
      <pane ySplit="7" topLeftCell="A70" activePane="bottomLeft" state="frozen"/>
      <selection activeCell="L80" sqref="L80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3.28515625" style="57" customWidth="1"/>
    <col min="8" max="9" width="9.85546875" style="57" hidden="1" customWidth="1"/>
    <col min="10" max="10" width="13.710937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9" width="10.7109375" style="60" hidden="1" customWidth="1" outlineLevel="1"/>
    <col min="20" max="20" width="11.5703125" style="60" hidden="1" customWidth="1" outlineLevel="1"/>
    <col min="21" max="21" width="12.42578125" style="60" customWidth="1" collapsed="1"/>
    <col min="22" max="24" width="20.7109375" style="60" hidden="1" customWidth="1" outlineLevel="1"/>
    <col min="25" max="25" width="12.85546875" style="60" customWidth="1" collapsed="1"/>
    <col min="26" max="28" width="20.7109375" style="60" customWidth="1" outlineLevel="1"/>
    <col min="29" max="29" width="10.28515625" style="60" customWidth="1"/>
    <col min="30" max="31" width="20.7109375" style="60" hidden="1" customWidth="1" outlineLevel="1"/>
    <col min="32" max="32" width="3.28515625" style="60" hidden="1" customWidth="1" outlineLevel="1"/>
    <col min="33" max="33" width="13.140625" style="60" customWidth="1" collapsed="1"/>
    <col min="34" max="34" width="12.140625" style="60" customWidth="1"/>
    <col min="35" max="35" width="11.7109375" style="61" customWidth="1"/>
    <col min="36" max="36" width="10.28515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87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>
        <v>4000000</v>
      </c>
      <c r="K9" s="21">
        <v>2466953</v>
      </c>
      <c r="L9" s="47" t="s">
        <v>96</v>
      </c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IF(ISERROR(AH9/$AH$80),"-",AH9/$AH$80)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IF(ISERROR(AH10/$AH$80),"-",AH10/$AH$80)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4000000</v>
      </c>
      <c r="K11" s="25">
        <f>SUM(K9:K10)</f>
        <v>2466953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IF(ISERROR(AH11/$AH$80),0,AH11/$AH$80)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>
        <v>4000000</v>
      </c>
      <c r="K13" s="21">
        <v>3993462</v>
      </c>
      <c r="L13" s="47" t="s">
        <v>96</v>
      </c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IF(ISERROR(AH13/$AH$80),"-",AH13/$AH$80)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IF(ISERROR(AH14/$AH$80),"-",AH14/$AH$80)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4000000</v>
      </c>
      <c r="K15" s="25">
        <f>SUM(K13:K14)</f>
        <v>3993462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IF(ISERROR(AH15/$AH$80),0,AH15/$AH$80)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>
        <v>3500000</v>
      </c>
      <c r="K17" s="21">
        <v>3499865</v>
      </c>
      <c r="L17" s="47" t="s">
        <v>96</v>
      </c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IF(ISERROR(AH17/$AH$80),"-",AH17/$AH$80)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IF(ISERROR(AH18/$AH$80),"-",AH18/$AH$80)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3500000</v>
      </c>
      <c r="K19" s="25">
        <f>SUM(K17:K18)</f>
        <v>3499865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IF(ISERROR(AH19/$AH$80),0,AH19/$AH$80)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>
        <v>4000000</v>
      </c>
      <c r="K21" s="21">
        <v>3844283</v>
      </c>
      <c r="L21" s="47" t="s">
        <v>96</v>
      </c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IF(ISERROR(AH21/$AH$80),"-",AH21/$AH$80)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IF(ISERROR(AH22/$AH$80),"-",AH22/$AH$80)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4000000</v>
      </c>
      <c r="K23" s="25">
        <f>SUM(K21:K22)</f>
        <v>3844283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IF(ISERROR(AH23/$AH$80),0,AH23/$AH$80)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>
        <v>4000000</v>
      </c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IF(ISERROR(AH25/$AH$80),"-",AH25/$AH$80)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IF(ISERROR(AH26/$AH$80),"-",AH26/$AH$80)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4000000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IF(ISERROR(AH27/$AH$80),0,AH27/$AH$80)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>
        <v>4000000</v>
      </c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IF(ISERROR(AH29/$AH$80),"-",AH29/$AH$80)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IF(ISERROR(AH30/$AH$80),"-",AH30/$AH$80)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4000000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IF(ISERROR(AH31/$AH$80),0,AH31/$AH$80)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>
        <v>4000000</v>
      </c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IF(ISERROR(AH33/$AH$80),"-",AH33/$AH$80)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IF(ISERROR(AH34/$AH$80),"-",AH34/$AH$80)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4000000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IF(ISERROR(AH35/$AH$80),0,AH35/$AH$80)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>
        <v>3500000</v>
      </c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IF(ISERROR(AH37/$AH$80),"-",AH37/$AH$80)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IF(ISERROR(AH38/$AH$80),"-",AH38/$AH$80)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3500000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IF(ISERROR(AH39/$AH$80),0,AH39/$AH$80)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>
        <v>4000000</v>
      </c>
      <c r="K41" s="37">
        <v>3870695</v>
      </c>
      <c r="L41" s="47" t="s">
        <v>96</v>
      </c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IF(ISERROR(AH41/$AH$80),"-",AH41/$AH$80)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IF(ISERROR(AH42/$AH$80),"-",AH42/$AH$80)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4000000</v>
      </c>
      <c r="K43" s="25">
        <f>SUM(K41:K42)</f>
        <v>3870695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IF(ISERROR(AH43/$AH$80),0,AH43/$AH$80)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>
        <v>4000000</v>
      </c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IF(ISERROR(AH45/$AH$80),"-",AH45/$AH$80)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IF(ISERROR(AH46/$AH$80),"-",AH46/$AH$80)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4000000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IF(ISERROR(AH47/$AH$80),0,AH47/$AH$80)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>
        <v>3000000</v>
      </c>
      <c r="K49" s="37">
        <v>1760836</v>
      </c>
      <c r="L49" s="47" t="s">
        <v>96</v>
      </c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IF(ISERROR(AH49/$AH$80),"-",AH49/$AH$80)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IF(ISERROR(AH50/$AH$80),"-",AH50/$AH$80)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3000000</v>
      </c>
      <c r="K51" s="25">
        <f>+K49</f>
        <v>1760836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IF(ISERROR(AH51/$AH$80),0,AH51/$AH$80)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>
        <v>4000000</v>
      </c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IF(ISERROR(AH53/$AH$80),"-",AH53/$AH$80)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IF(ISERROR(AH54/$AH$80),"-",AH54/$AH$80)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4000000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IF(ISERROR(AH55/$AH$80),0,AH55/$AH$80)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>
        <v>3500000</v>
      </c>
      <c r="K57" s="21">
        <v>2916095</v>
      </c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IF(ISERROR(AH57/$AH$80),"-",AH57/$AH$80)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IF(ISERROR(AH58/$AH$80),"-",AH58/$AH$80)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3500000</v>
      </c>
      <c r="K59" s="25">
        <f>SUM(K57:K58)</f>
        <v>2916095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IF(ISERROR(AH59/$AH$80),0,AH59/$AH$80)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>
        <v>3500000</v>
      </c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IF(ISERROR(AH61/$AH$80),"-",AH61/$AH$80)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IF(ISERROR(AH62/$AH$80),"-",AH62/$AH$80)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3500000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IF(ISERROR(AH63/$AH$80),0,AH63/$AH$80)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>
        <v>3000000</v>
      </c>
      <c r="K65" s="21">
        <v>2187113</v>
      </c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IF(ISERROR(AH65/$AH$80),"-",AH65/$AH$80)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IF(ISERROR(AH66/$AH$80),"-",AH66/$AH$80)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3000000</v>
      </c>
      <c r="K67" s="25">
        <f>SUM(K65:K66)</f>
        <v>2187113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IF(ISERROR(AH67/$AH$80),0,AH67/$AH$80)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>
        <v>4000000</v>
      </c>
      <c r="K69" s="21">
        <v>3847621</v>
      </c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>
        <f>727631+619990</f>
        <v>1347621</v>
      </c>
      <c r="Y69" s="12">
        <f>SUM(V69:X69)</f>
        <v>1347621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1347621</v>
      </c>
      <c r="AI69" s="23">
        <f>IF(ISERROR(AH69/J69),0,AH69/J69)</f>
        <v>0.33690524999999999</v>
      </c>
      <c r="AJ69" s="23">
        <f>IF(ISERROR(AH69/$AH$80),"-",AH69/$AH$80)</f>
        <v>1.6953523249169343E-2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IF(ISERROR(AH70/$AH$80),"-",AH70/$AH$80)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4000000</v>
      </c>
      <c r="K71" s="25">
        <f>SUM(K69:K70)</f>
        <v>3847621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1347621</v>
      </c>
      <c r="Y71" s="25">
        <f t="shared" si="15"/>
        <v>1347621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1347621</v>
      </c>
      <c r="AI71" s="29">
        <f>IF(ISERROR(AH71/J71),0,AH71/J71)</f>
        <v>0.33690524999999999</v>
      </c>
      <c r="AJ71" s="29">
        <f>IF(ISERROR(AH71/$AH$80),0,AH71/$AH$80)</f>
        <v>1.6953523249169343E-2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1248883000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86"/>
      <c r="K73" s="50">
        <v>87661633</v>
      </c>
      <c r="L73" s="47" t="s">
        <v>325</v>
      </c>
      <c r="M73" s="39"/>
      <c r="N73" s="51"/>
      <c r="O73" s="39"/>
      <c r="P73" s="52"/>
      <c r="Q73" s="52"/>
      <c r="R73" s="22">
        <v>2312723</v>
      </c>
      <c r="S73" s="22">
        <v>2312723</v>
      </c>
      <c r="T73" s="22">
        <v>10100723</v>
      </c>
      <c r="U73" s="12">
        <f>SUM(R73:T73)</f>
        <v>14726169</v>
      </c>
      <c r="V73" s="22">
        <v>10975390</v>
      </c>
      <c r="W73" s="22">
        <v>7899578</v>
      </c>
      <c r="X73" s="22">
        <v>7722928</v>
      </c>
      <c r="Y73" s="12">
        <f>SUM(V73:X73)</f>
        <v>26597896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41324065</v>
      </c>
      <c r="AI73" s="23">
        <f>IF(ISERROR(AH73/J72),0,AH73/J72)</f>
        <v>3.3088820169703645E-2</v>
      </c>
      <c r="AJ73" s="23">
        <f t="shared" ref="AJ73:AJ78" si="16">IF(ISERROR(AH73/$AH$80),"-",AH73/$AH$80)</f>
        <v>0.51987056949074339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34"/>
      <c r="H74" s="44"/>
      <c r="I74" s="46"/>
      <c r="J74" s="86"/>
      <c r="K74" s="50">
        <f>27042780+170878590</f>
        <v>197921370</v>
      </c>
      <c r="L74" s="47" t="s">
        <v>96</v>
      </c>
      <c r="M74" s="39"/>
      <c r="N74" s="51"/>
      <c r="O74" s="39"/>
      <c r="P74" s="52"/>
      <c r="Q74" s="52"/>
      <c r="R74" s="22"/>
      <c r="S74" s="22">
        <f>2364532+5236000</f>
        <v>7600532</v>
      </c>
      <c r="T74" s="22">
        <v>84300</v>
      </c>
      <c r="U74" s="12">
        <f t="shared" ref="U74:U77" si="17">SUM(R74:T74)</f>
        <v>7684832</v>
      </c>
      <c r="V74" s="22">
        <f>205444+19090932</f>
        <v>19296376</v>
      </c>
      <c r="W74" s="22">
        <f>508235+2459142</f>
        <v>2967377</v>
      </c>
      <c r="X74" s="22">
        <f>268654+6600216</f>
        <v>6868870</v>
      </c>
      <c r="Y74" s="12">
        <f t="shared" ref="Y74:Y77" si="18">SUM(V74:X74)</f>
        <v>29132623</v>
      </c>
      <c r="Z74" s="22"/>
      <c r="AA74" s="22"/>
      <c r="AB74" s="22"/>
      <c r="AC74" s="12">
        <f t="shared" ref="AC74:AC77" si="19">SUM(Z74:AB74)</f>
        <v>0</v>
      </c>
      <c r="AD74" s="22"/>
      <c r="AE74" s="22">
        <v>0</v>
      </c>
      <c r="AF74" s="22">
        <v>0</v>
      </c>
      <c r="AG74" s="12">
        <f t="shared" ref="AG74:AG77" si="20">SUM(AD74:AF74)</f>
        <v>0</v>
      </c>
      <c r="AH74" s="12">
        <f t="shared" ref="AH74:AH77" si="21">SUM(U74,Y74,AC74,AG74)</f>
        <v>36817455</v>
      </c>
      <c r="AI74" s="23">
        <f t="shared" ref="AI74:AI77" si="22">IF(ISERROR(AH74/J73),0,AH74/J73)</f>
        <v>0</v>
      </c>
      <c r="AJ74" s="23">
        <f t="shared" si="16"/>
        <v>0.46317590726008728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41"/>
      <c r="D75" s="42"/>
      <c r="E75" s="34"/>
      <c r="F75" s="34"/>
      <c r="G75" s="34"/>
      <c r="H75" s="44"/>
      <c r="I75" s="46"/>
      <c r="J75" s="86"/>
      <c r="K75" s="50">
        <v>2530028</v>
      </c>
      <c r="L75" s="47" t="s">
        <v>354</v>
      </c>
      <c r="M75" s="39"/>
      <c r="N75" s="51"/>
      <c r="O75" s="39"/>
      <c r="P75" s="52"/>
      <c r="Q75" s="52"/>
      <c r="R75" s="22"/>
      <c r="S75" s="22"/>
      <c r="T75" s="22"/>
      <c r="U75" s="12">
        <f t="shared" ref="U75" si="23">SUM(R75:T75)</f>
        <v>0</v>
      </c>
      <c r="V75" s="22"/>
      <c r="W75" s="22"/>
      <c r="X75" s="22"/>
      <c r="Y75" s="12">
        <f t="shared" ref="Y75" si="24">SUM(V75:X75)</f>
        <v>0</v>
      </c>
      <c r="Z75" s="22"/>
      <c r="AA75" s="22"/>
      <c r="AB75" s="22"/>
      <c r="AC75" s="12">
        <f t="shared" ref="AC75" si="25">SUM(Z75:AB75)</f>
        <v>0</v>
      </c>
      <c r="AD75" s="22"/>
      <c r="AE75" s="22">
        <v>0</v>
      </c>
      <c r="AF75" s="22">
        <v>0</v>
      </c>
      <c r="AG75" s="12">
        <f t="shared" ref="AG75" si="26">SUM(AD75:AF75)</f>
        <v>0</v>
      </c>
      <c r="AH75" s="12">
        <f t="shared" ref="AH75" si="27">SUM(U75,Y75,AC75,AG75)</f>
        <v>0</v>
      </c>
      <c r="AI75" s="23">
        <f>IF(ISERROR(AH75/J73),0,AH75/J73)</f>
        <v>0</v>
      </c>
      <c r="AJ75" s="23">
        <f t="shared" si="16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3</v>
      </c>
      <c r="B76" s="18"/>
      <c r="C76" s="41"/>
      <c r="D76" s="42"/>
      <c r="E76" s="34"/>
      <c r="F76" s="34"/>
      <c r="G76" s="34"/>
      <c r="H76" s="44"/>
      <c r="I76" s="46"/>
      <c r="J76" s="86"/>
      <c r="K76" s="50">
        <v>791000000</v>
      </c>
      <c r="L76" s="47" t="s">
        <v>355</v>
      </c>
      <c r="M76" s="39"/>
      <c r="N76" s="51"/>
      <c r="O76" s="39"/>
      <c r="P76" s="52"/>
      <c r="Q76" s="52"/>
      <c r="R76" s="22"/>
      <c r="S76" s="22"/>
      <c r="T76" s="22"/>
      <c r="U76" s="12">
        <f t="shared" si="17"/>
        <v>0</v>
      </c>
      <c r="V76" s="22"/>
      <c r="W76" s="22"/>
      <c r="X76" s="22"/>
      <c r="Y76" s="12">
        <f t="shared" si="18"/>
        <v>0</v>
      </c>
      <c r="Z76" s="22"/>
      <c r="AA76" s="22"/>
      <c r="AB76" s="22"/>
      <c r="AC76" s="12">
        <f t="shared" si="19"/>
        <v>0</v>
      </c>
      <c r="AD76" s="22"/>
      <c r="AE76" s="22">
        <v>0</v>
      </c>
      <c r="AF76" s="22">
        <v>0</v>
      </c>
      <c r="AG76" s="12">
        <f t="shared" si="20"/>
        <v>0</v>
      </c>
      <c r="AH76" s="12">
        <f t="shared" si="21"/>
        <v>0</v>
      </c>
      <c r="AI76" s="23">
        <f>IF(ISERROR(AH76/J74),0,AH76/J74)</f>
        <v>0</v>
      </c>
      <c r="AJ76" s="23">
        <f t="shared" si="16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4</v>
      </c>
      <c r="B77" s="18"/>
      <c r="C77" s="41"/>
      <c r="D77" s="42"/>
      <c r="E77" s="34"/>
      <c r="F77" s="34"/>
      <c r="G77" s="34"/>
      <c r="H77" s="44"/>
      <c r="I77" s="46"/>
      <c r="J77" s="86"/>
      <c r="K77" s="50"/>
      <c r="L77" s="47"/>
      <c r="M77" s="39"/>
      <c r="N77" s="51"/>
      <c r="O77" s="39"/>
      <c r="P77" s="52"/>
      <c r="Q77" s="52"/>
      <c r="R77" s="22"/>
      <c r="S77" s="22"/>
      <c r="T77" s="22"/>
      <c r="U77" s="12">
        <f t="shared" si="17"/>
        <v>0</v>
      </c>
      <c r="V77" s="22"/>
      <c r="W77" s="22"/>
      <c r="X77" s="22"/>
      <c r="Y77" s="12">
        <f t="shared" si="18"/>
        <v>0</v>
      </c>
      <c r="Z77" s="22"/>
      <c r="AA77" s="22"/>
      <c r="AB77" s="22"/>
      <c r="AC77" s="12">
        <f t="shared" si="19"/>
        <v>0</v>
      </c>
      <c r="AD77" s="22"/>
      <c r="AE77" s="22">
        <v>0</v>
      </c>
      <c r="AF77" s="22">
        <v>0</v>
      </c>
      <c r="AG77" s="12">
        <f t="shared" si="20"/>
        <v>0</v>
      </c>
      <c r="AH77" s="12">
        <f t="shared" si="21"/>
        <v>0</v>
      </c>
      <c r="AI77" s="23">
        <f t="shared" si="22"/>
        <v>0</v>
      </c>
      <c r="AJ77" s="23">
        <f t="shared" si="16"/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5</v>
      </c>
      <c r="B78" s="18"/>
      <c r="C78" s="41"/>
      <c r="D78" s="42"/>
      <c r="E78" s="34"/>
      <c r="F78" s="34"/>
      <c r="G78" s="53"/>
      <c r="H78" s="44"/>
      <c r="I78" s="46"/>
      <c r="J78" s="86"/>
      <c r="K78" s="50"/>
      <c r="L78" s="47"/>
      <c r="M78" s="39"/>
      <c r="N78" s="51"/>
      <c r="O78" s="39"/>
      <c r="P78" s="52"/>
      <c r="Q78" s="52"/>
      <c r="R78" s="22"/>
      <c r="S78" s="22"/>
      <c r="T78" s="22"/>
      <c r="U78" s="12">
        <f>SUM(R78:T78)</f>
        <v>0</v>
      </c>
      <c r="V78" s="22"/>
      <c r="W78" s="22"/>
      <c r="X78" s="22"/>
      <c r="Y78" s="12">
        <f>SUM(V78:X78)</f>
        <v>0</v>
      </c>
      <c r="Z78" s="22"/>
      <c r="AA78" s="22"/>
      <c r="AB78" s="22"/>
      <c r="AC78" s="12">
        <f>SUM(Z78:AB78)</f>
        <v>0</v>
      </c>
      <c r="AD78" s="22"/>
      <c r="AE78" s="22">
        <v>0</v>
      </c>
      <c r="AF78" s="22">
        <v>0</v>
      </c>
      <c r="AG78" s="12">
        <f>SUM(AD78:AF78)</f>
        <v>0</v>
      </c>
      <c r="AH78" s="12">
        <f>SUM(U78,Y78,AC78,AG78)</f>
        <v>0</v>
      </c>
      <c r="AI78" s="23">
        <f>IF(ISERROR(AH78/J73),0,AH78/J73)</f>
        <v>0</v>
      </c>
      <c r="AJ78" s="23">
        <f t="shared" si="16"/>
        <v>0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s="30" customFormat="1" ht="24.95" customHeight="1" x14ac:dyDescent="0.25">
      <c r="A79" s="87" t="s">
        <v>75</v>
      </c>
      <c r="B79" s="87"/>
      <c r="C79" s="87"/>
      <c r="D79" s="87"/>
      <c r="E79" s="87"/>
      <c r="F79" s="87"/>
      <c r="G79" s="87"/>
      <c r="H79" s="87"/>
      <c r="I79" s="87"/>
      <c r="J79" s="25">
        <f>J72</f>
        <v>1248883000</v>
      </c>
      <c r="K79" s="25">
        <f>SUM(K73:K78)</f>
        <v>1079113031</v>
      </c>
      <c r="L79" s="26"/>
      <c r="M79" s="25">
        <f>SUM(M73:M73)</f>
        <v>0</v>
      </c>
      <c r="N79" s="25">
        <f>SUM(N73:N73)</f>
        <v>0</v>
      </c>
      <c r="O79" s="25">
        <f>SUM(O73:O73)</f>
        <v>0</v>
      </c>
      <c r="P79" s="27"/>
      <c r="Q79" s="28"/>
      <c r="R79" s="25">
        <f t="shared" ref="R79:AH79" si="28">SUM(R73:R78)</f>
        <v>2312723</v>
      </c>
      <c r="S79" s="25">
        <f t="shared" si="28"/>
        <v>9913255</v>
      </c>
      <c r="T79" s="25">
        <f t="shared" si="28"/>
        <v>10185023</v>
      </c>
      <c r="U79" s="25">
        <f t="shared" si="28"/>
        <v>22411001</v>
      </c>
      <c r="V79" s="25">
        <f t="shared" si="28"/>
        <v>30271766</v>
      </c>
      <c r="W79" s="25">
        <f t="shared" si="28"/>
        <v>10866955</v>
      </c>
      <c r="X79" s="25">
        <f t="shared" si="28"/>
        <v>14591798</v>
      </c>
      <c r="Y79" s="25">
        <f t="shared" si="28"/>
        <v>55730519</v>
      </c>
      <c r="Z79" s="25">
        <f t="shared" si="28"/>
        <v>0</v>
      </c>
      <c r="AA79" s="25">
        <f t="shared" si="28"/>
        <v>0</v>
      </c>
      <c r="AB79" s="25">
        <f t="shared" si="28"/>
        <v>0</v>
      </c>
      <c r="AC79" s="25">
        <f t="shared" si="28"/>
        <v>0</v>
      </c>
      <c r="AD79" s="25">
        <f t="shared" si="28"/>
        <v>0</v>
      </c>
      <c r="AE79" s="25">
        <f t="shared" si="28"/>
        <v>0</v>
      </c>
      <c r="AF79" s="25">
        <f t="shared" si="28"/>
        <v>0</v>
      </c>
      <c r="AG79" s="25">
        <f t="shared" si="28"/>
        <v>0</v>
      </c>
      <c r="AH79" s="25">
        <f t="shared" si="28"/>
        <v>78141520</v>
      </c>
      <c r="AI79" s="29">
        <f>IF(ISERROR(AH79/J79),0,AH79/J79)</f>
        <v>6.2569127772577574E-2</v>
      </c>
      <c r="AJ79" s="29">
        <f>IF(ISERROR(AH79/$AH$80),0,AH79/$AH$80)</f>
        <v>0.98304647675083068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s="56" customFormat="1" ht="44.25" customHeight="1" x14ac:dyDescent="0.25">
      <c r="A80" s="84" t="str">
        <f>"TOTAL ASIG."&amp;" "&amp;$A$5</f>
        <v>TOTAL ASIG. 24-09-003 "Elige Vivir Sano"</v>
      </c>
      <c r="B80" s="84"/>
      <c r="C80" s="84"/>
      <c r="D80" s="84"/>
      <c r="E80" s="84"/>
      <c r="F80" s="84"/>
      <c r="G80" s="84"/>
      <c r="H80" s="84"/>
      <c r="I80" s="84"/>
      <c r="J80" s="54">
        <f>SUM(J11,J15,J19,J23,J27,J31,J35,J39,J43,J47,J51,J55,J59,J63,J67,J71,J79)</f>
        <v>1308883000</v>
      </c>
      <c r="K80" s="54">
        <f>+K11+K15+K19+K23+K27+K31+K35+K39+K43+K47+K51+K55+K71+K59+K63+K79+K67</f>
        <v>1107499954</v>
      </c>
      <c r="L80" s="70"/>
      <c r="M80" s="54">
        <f>+M11+M15+M19+M23+M27+M31+M35+M39+M43+M47+M51+M55+M71+M59+M63+M79</f>
        <v>0</v>
      </c>
      <c r="N80" s="54">
        <f>+N11+N15+N19+N23+N27+N31+N35+N39+N43+N47+N51+N55+N71+N59+N63+N79</f>
        <v>0</v>
      </c>
      <c r="O80" s="54">
        <f>+O11+O15+O19+O23+O27+O31+O35+O39+O43+O47+O51+O55+O71+O59+O63+O79</f>
        <v>0</v>
      </c>
      <c r="P80" s="71"/>
      <c r="Q80" s="72"/>
      <c r="R80" s="54">
        <f t="shared" ref="R80:AH80" si="29">+R11+R15+R19+R23+R27+R31+R35+R39+R43+R47+R51+R55+R71+R59+R63+R79</f>
        <v>2312723</v>
      </c>
      <c r="S80" s="54">
        <f t="shared" si="29"/>
        <v>9913255</v>
      </c>
      <c r="T80" s="54">
        <f t="shared" si="29"/>
        <v>10185023</v>
      </c>
      <c r="U80" s="54">
        <f t="shared" si="29"/>
        <v>22411001</v>
      </c>
      <c r="V80" s="54">
        <f t="shared" si="29"/>
        <v>30271766</v>
      </c>
      <c r="W80" s="54">
        <f t="shared" si="29"/>
        <v>10866955</v>
      </c>
      <c r="X80" s="54">
        <f t="shared" si="29"/>
        <v>15939419</v>
      </c>
      <c r="Y80" s="54">
        <f t="shared" si="29"/>
        <v>57078140</v>
      </c>
      <c r="Z80" s="54">
        <f t="shared" si="29"/>
        <v>0</v>
      </c>
      <c r="AA80" s="54">
        <f t="shared" si="29"/>
        <v>0</v>
      </c>
      <c r="AB80" s="54">
        <f t="shared" si="29"/>
        <v>0</v>
      </c>
      <c r="AC80" s="54">
        <f t="shared" si="29"/>
        <v>0</v>
      </c>
      <c r="AD80" s="54">
        <f t="shared" si="29"/>
        <v>0</v>
      </c>
      <c r="AE80" s="54">
        <f t="shared" si="29"/>
        <v>0</v>
      </c>
      <c r="AF80" s="54">
        <f t="shared" si="29"/>
        <v>0</v>
      </c>
      <c r="AG80" s="54">
        <f t="shared" si="29"/>
        <v>0</v>
      </c>
      <c r="AH80" s="54">
        <f t="shared" si="29"/>
        <v>79489141</v>
      </c>
      <c r="AI80" s="55">
        <f>IF(ISERROR(AH80/J80),0,AH80/J80)</f>
        <v>6.0730516784158708E-2</v>
      </c>
      <c r="AJ80" s="55">
        <f>IF(ISERROR(AH80/$AH$80),0,AH80/$AH$80)</f>
        <v>1</v>
      </c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7" spans="1:32" x14ac:dyDescent="0.25">
      <c r="A97" s="3"/>
      <c r="J97" s="58"/>
      <c r="R97" s="58"/>
      <c r="S97" s="58"/>
      <c r="T97" s="58"/>
      <c r="V97" s="58"/>
      <c r="W97" s="58"/>
      <c r="X97" s="58"/>
      <c r="Z97" s="58"/>
      <c r="AA97" s="58"/>
      <c r="AB97" s="58"/>
      <c r="AD97" s="58"/>
      <c r="AE97" s="58"/>
      <c r="AF97" s="58"/>
    </row>
    <row r="99" spans="1:32" x14ac:dyDescent="0.25">
      <c r="E99" s="62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80:I80"/>
    <mergeCell ref="A68:E68"/>
    <mergeCell ref="J69:J70"/>
    <mergeCell ref="A71:I71"/>
    <mergeCell ref="A72:E72"/>
    <mergeCell ref="J72:J78"/>
    <mergeCell ref="A79:I7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A3CCD40-F0CA-4407-89E1-C8A125C3BA3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297F447-4BAB-4EF2-A489-C089B62D58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A3759A-9A35-42D0-8964-5B3E96B4A8D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7982F46C-6786-400F-AC6D-DCD978D3EB49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8" xr:uid="{CE29D16E-8938-417A-95C9-F4A91D8818EE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18 E21:G22 C21:C22 P13:Q14 L10 E13:G14 C13:C14 C9:C10 P73:Q78 P9:Q10 E9:G10 C17:C18 E17:G18 L14 P17:Q18 P25:Q26 E25:G26 N25:N26 C33:C34 E33:G34 L33:L34 P33:Q34 E41:G42 L42 C42 N41 P41:Q42 P50:Q50 C49:C50 E49:G50 L22 Q49 C57:C58 E57:G58 L57:L58 P57:Q58 C69:C70 E69:G70 L69:L70 L65:L66 P65:Q66 C65:C66 E65:G66 N73:N78 E73:G78 L50" xr:uid="{2E57963F-7C58-4C42-ABD2-3A11375DE4B6}">
      <formula1>255</formula1>
    </dataValidation>
    <dataValidation type="textLength" operator="lessThanOrEqual" allowBlank="1" showInputMessage="1" showErrorMessage="1" sqref="K69:K70 K61:K62 K53:K54 K45 K37:K38 K29:K30 K21:K22 K73:K78 K9:K10 K17:K18 K25:K26 K33:K34 K41:K42 K49:K50 K57:K58 K65:K66 K13:K14" xr:uid="{BE2B089E-EFBB-45D1-832F-4ED147F5F39D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M73:M78 V73:X78 Z73:AB78 R73:T78 AD73:AF78" xr:uid="{4A4C1D79-6EED-48EB-A715-16ED8A4B2B8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B723-3EE8-453E-9EC0-81B40F88174A}">
  <sheetPr>
    <tabColor rgb="FF33CCFF"/>
    <pageSetUpPr fitToPage="1"/>
  </sheetPr>
  <dimension ref="A1:Y42"/>
  <sheetViews>
    <sheetView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3.14062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7109375" style="60" hidden="1" customWidth="1" outlineLevel="1"/>
    <col min="8" max="9" width="11.42578125" style="60" hidden="1" customWidth="1" outlineLevel="1"/>
    <col min="10" max="10" width="12.425781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" style="60" customWidth="1" collapsed="1"/>
    <col min="15" max="17" width="15.7109375" style="60" customWidth="1" outlineLevel="1"/>
    <col min="18" max="18" width="12.14062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1.5703125" style="60" customWidth="1"/>
    <col min="24" max="24" width="12.7109375" style="69" customWidth="1"/>
    <col min="25" max="25" width="13.285156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87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+'24-09-003 Ind. EVS'!J11</f>
        <v>4000000</v>
      </c>
      <c r="C8" s="49">
        <f>+'24-09-003 Ind. EVS'!K11</f>
        <v>2466953</v>
      </c>
      <c r="D8" s="49">
        <f>+'24-09-003 Ind. EVS'!M11</f>
        <v>0</v>
      </c>
      <c r="E8" s="49">
        <f>+'24-09-003 Ind. EVS'!N11</f>
        <v>0</v>
      </c>
      <c r="F8" s="49">
        <f>+'24-09-003 Ind. EVS'!O11</f>
        <v>0</v>
      </c>
      <c r="G8" s="49">
        <f>+'24-09-003 Ind. EVS'!R11</f>
        <v>0</v>
      </c>
      <c r="H8" s="49">
        <f>+'24-09-003 Ind. EVS'!S11</f>
        <v>0</v>
      </c>
      <c r="I8" s="49">
        <f>+'24-09-003 Ind. EVS'!T11</f>
        <v>0</v>
      </c>
      <c r="J8" s="49">
        <f>+'24-09-003 Ind. EVS'!U11</f>
        <v>0</v>
      </c>
      <c r="K8" s="49">
        <f>+'24-09-003 Ind. EVS'!V11</f>
        <v>0</v>
      </c>
      <c r="L8" s="49">
        <f>+'24-09-003 Ind. EVS'!W11</f>
        <v>0</v>
      </c>
      <c r="M8" s="49">
        <f>+'24-09-003 Ind. EVS'!X11</f>
        <v>0</v>
      </c>
      <c r="N8" s="49">
        <f>+'24-09-003 Ind. EVS'!Y11</f>
        <v>0</v>
      </c>
      <c r="O8" s="49">
        <f>+'24-09-003 Ind. EVS'!Z11</f>
        <v>0</v>
      </c>
      <c r="P8" s="49">
        <f>+'24-09-003 Ind. EVS'!AA11</f>
        <v>0</v>
      </c>
      <c r="Q8" s="49">
        <f>+'24-09-003 Ind. EVS'!AB11</f>
        <v>0</v>
      </c>
      <c r="R8" s="49">
        <f>+'24-09-003 Ind. EVS'!AC11</f>
        <v>0</v>
      </c>
      <c r="S8" s="49">
        <f>+'24-09-003 Ind. EVS'!AD11</f>
        <v>0</v>
      </c>
      <c r="T8" s="49">
        <f>+'24-09-003 Ind. EVS'!AE11</f>
        <v>0</v>
      </c>
      <c r="U8" s="49">
        <f>+'24-09-003 Ind. EVS'!AF11</f>
        <v>0</v>
      </c>
      <c r="V8" s="49">
        <f>+'24-09-003 Ind. EVS'!AG11</f>
        <v>0</v>
      </c>
      <c r="W8" s="49">
        <f>+'24-09-003 Ind. EVS'!AH11</f>
        <v>0</v>
      </c>
      <c r="X8" s="64">
        <f>+'24-09-003 Ind. EVS'!AI11</f>
        <v>0</v>
      </c>
      <c r="Y8" s="64">
        <f>+'24-09-003 Ind. EVS'!AJ11</f>
        <v>0</v>
      </c>
    </row>
    <row r="9" spans="1:25" ht="24.75" customHeight="1" x14ac:dyDescent="0.25">
      <c r="A9" s="63" t="s">
        <v>46</v>
      </c>
      <c r="B9" s="49">
        <f>+'24-09-003 Ind. EVS'!J15</f>
        <v>4000000</v>
      </c>
      <c r="C9" s="49">
        <f>+'24-09-003 Ind. EVS'!K15</f>
        <v>3993462</v>
      </c>
      <c r="D9" s="49">
        <f>+'24-09-003 Ind. EVS'!M15</f>
        <v>0</v>
      </c>
      <c r="E9" s="49">
        <f>+'24-09-003 Ind. EVS'!N15</f>
        <v>0</v>
      </c>
      <c r="F9" s="49">
        <f>+'24-09-003 Ind. EVS'!O15</f>
        <v>0</v>
      </c>
      <c r="G9" s="49">
        <f>+'24-09-003 Ind. EVS'!R15</f>
        <v>0</v>
      </c>
      <c r="H9" s="49">
        <f>+'24-09-003 Ind. EVS'!S15</f>
        <v>0</v>
      </c>
      <c r="I9" s="49">
        <f>+'24-09-003 Ind. EVS'!T15</f>
        <v>0</v>
      </c>
      <c r="J9" s="49">
        <f>+'24-09-003 Ind. EVS'!U15</f>
        <v>0</v>
      </c>
      <c r="K9" s="49">
        <f>+'24-09-003 Ind. EVS'!V15</f>
        <v>0</v>
      </c>
      <c r="L9" s="49">
        <f>+'24-09-003 Ind. EVS'!W15</f>
        <v>0</v>
      </c>
      <c r="M9" s="49">
        <f>+'24-09-003 Ind. EVS'!X15</f>
        <v>0</v>
      </c>
      <c r="N9" s="49">
        <f>+'24-09-003 Ind. EVS'!Y15</f>
        <v>0</v>
      </c>
      <c r="O9" s="49">
        <f>+'24-09-003 Ind. EVS'!Z15</f>
        <v>0</v>
      </c>
      <c r="P9" s="49">
        <f>+'24-09-003 Ind. EVS'!AA15</f>
        <v>0</v>
      </c>
      <c r="Q9" s="49">
        <f>+'24-09-003 Ind. EVS'!AB15</f>
        <v>0</v>
      </c>
      <c r="R9" s="49">
        <f>+'24-09-003 Ind. EVS'!AC15</f>
        <v>0</v>
      </c>
      <c r="S9" s="49">
        <f>+'24-09-003 Ind. EVS'!AD15</f>
        <v>0</v>
      </c>
      <c r="T9" s="49">
        <f>+'24-09-003 Ind. EVS'!AE15</f>
        <v>0</v>
      </c>
      <c r="U9" s="49">
        <f>+'24-09-003 Ind. EVS'!AF15</f>
        <v>0</v>
      </c>
      <c r="V9" s="49">
        <f>+'24-09-003 Ind. EVS'!AG15</f>
        <v>0</v>
      </c>
      <c r="W9" s="49">
        <f>+'24-09-003 Ind. EVS'!AH15</f>
        <v>0</v>
      </c>
      <c r="X9" s="64">
        <f>+'24-09-003 Ind. EVS'!AI15</f>
        <v>0</v>
      </c>
      <c r="Y9" s="64">
        <f>+'24-09-003 Ind. EVS'!AJ15</f>
        <v>0</v>
      </c>
    </row>
    <row r="10" spans="1:25" ht="24.75" customHeight="1" x14ac:dyDescent="0.25">
      <c r="A10" s="63" t="s">
        <v>48</v>
      </c>
      <c r="B10" s="49">
        <f>+'24-09-003 Ind. EVS'!J19</f>
        <v>3500000</v>
      </c>
      <c r="C10" s="49">
        <f>+'24-09-003 Ind. EVS'!K19</f>
        <v>3499865</v>
      </c>
      <c r="D10" s="49">
        <f>+'24-09-003 Ind. EVS'!M19</f>
        <v>0</v>
      </c>
      <c r="E10" s="49">
        <f>+'24-09-003 Ind. EVS'!N19</f>
        <v>0</v>
      </c>
      <c r="F10" s="49">
        <f>+'24-09-003 Ind. EVS'!O19</f>
        <v>0</v>
      </c>
      <c r="G10" s="49">
        <f>+'24-09-003 Ind. EVS'!R19</f>
        <v>0</v>
      </c>
      <c r="H10" s="49">
        <f>+'24-09-003 Ind. EVS'!S19</f>
        <v>0</v>
      </c>
      <c r="I10" s="49">
        <f>+'24-09-003 Ind. EVS'!T19</f>
        <v>0</v>
      </c>
      <c r="J10" s="49">
        <f>+'24-09-003 Ind. EVS'!U19</f>
        <v>0</v>
      </c>
      <c r="K10" s="49">
        <f>+'24-09-003 Ind. EVS'!V19</f>
        <v>0</v>
      </c>
      <c r="L10" s="49">
        <f>+'24-09-003 Ind. EVS'!W19</f>
        <v>0</v>
      </c>
      <c r="M10" s="49">
        <f>+'24-09-003 Ind. EVS'!X19</f>
        <v>0</v>
      </c>
      <c r="N10" s="49">
        <f>+'24-09-003 Ind. EVS'!Y19</f>
        <v>0</v>
      </c>
      <c r="O10" s="49">
        <f>+'24-09-003 Ind. EVS'!Z19</f>
        <v>0</v>
      </c>
      <c r="P10" s="49">
        <f>+'24-09-003 Ind. EVS'!AA19</f>
        <v>0</v>
      </c>
      <c r="Q10" s="49">
        <f>+'24-09-003 Ind. EVS'!AB19</f>
        <v>0</v>
      </c>
      <c r="R10" s="49">
        <f>+'24-09-003 Ind. EVS'!AC19</f>
        <v>0</v>
      </c>
      <c r="S10" s="49">
        <f>+'24-09-003 Ind. EVS'!AD19</f>
        <v>0</v>
      </c>
      <c r="T10" s="49">
        <f>+'24-09-003 Ind. EVS'!AE19</f>
        <v>0</v>
      </c>
      <c r="U10" s="49">
        <f>+'24-09-003 Ind. EVS'!AF19</f>
        <v>0</v>
      </c>
      <c r="V10" s="49">
        <f>+'24-09-003 Ind. EVS'!AG19</f>
        <v>0</v>
      </c>
      <c r="W10" s="49">
        <f>+'24-09-003 Ind. EVS'!AH19</f>
        <v>0</v>
      </c>
      <c r="X10" s="64">
        <f>+'24-09-003 Ind. EVS'!AI19</f>
        <v>0</v>
      </c>
      <c r="Y10" s="64">
        <f>+'24-09-003 Ind. EVS'!AJ19</f>
        <v>0</v>
      </c>
    </row>
    <row r="11" spans="1:25" ht="24.75" customHeight="1" x14ac:dyDescent="0.25">
      <c r="A11" s="63" t="s">
        <v>50</v>
      </c>
      <c r="B11" s="49">
        <f>+'24-09-003 Ind. EVS'!J23</f>
        <v>4000000</v>
      </c>
      <c r="C11" s="49">
        <f>+'24-09-003 Ind. EVS'!K23</f>
        <v>3844283</v>
      </c>
      <c r="D11" s="49">
        <f>+'24-09-003 Ind. EVS'!M23</f>
        <v>0</v>
      </c>
      <c r="E11" s="49">
        <f>+'24-09-003 Ind. EVS'!N23</f>
        <v>0</v>
      </c>
      <c r="F11" s="49">
        <f>+'24-09-003 Ind. EVS'!O23</f>
        <v>0</v>
      </c>
      <c r="G11" s="49">
        <f>+'24-09-003 Ind. EVS'!R23</f>
        <v>0</v>
      </c>
      <c r="H11" s="49">
        <f>+'24-09-003 Ind. EVS'!S23</f>
        <v>0</v>
      </c>
      <c r="I11" s="49">
        <f>+'24-09-003 Ind. EVS'!T23</f>
        <v>0</v>
      </c>
      <c r="J11" s="49">
        <f>+'24-09-003 Ind. EVS'!U23</f>
        <v>0</v>
      </c>
      <c r="K11" s="49">
        <f>+'24-09-003 Ind. EVS'!V23</f>
        <v>0</v>
      </c>
      <c r="L11" s="49">
        <f>+'24-09-003 Ind. EVS'!W23</f>
        <v>0</v>
      </c>
      <c r="M11" s="49">
        <f>+'24-09-003 Ind. EVS'!X23</f>
        <v>0</v>
      </c>
      <c r="N11" s="49">
        <f>+'24-09-003 Ind. EVS'!Y23</f>
        <v>0</v>
      </c>
      <c r="O11" s="49">
        <f>+'24-09-003 Ind. EVS'!Z23</f>
        <v>0</v>
      </c>
      <c r="P11" s="49">
        <f>+'24-09-003 Ind. EVS'!AA23</f>
        <v>0</v>
      </c>
      <c r="Q11" s="49">
        <f>+'24-09-003 Ind. EVS'!AB23</f>
        <v>0</v>
      </c>
      <c r="R11" s="49">
        <f>+'24-09-003 Ind. EVS'!AC23</f>
        <v>0</v>
      </c>
      <c r="S11" s="49">
        <f>+'24-09-003 Ind. EVS'!AD23</f>
        <v>0</v>
      </c>
      <c r="T11" s="49">
        <f>+'24-09-003 Ind. EVS'!AE23</f>
        <v>0</v>
      </c>
      <c r="U11" s="49">
        <f>+'24-09-003 Ind. EVS'!AF23</f>
        <v>0</v>
      </c>
      <c r="V11" s="49">
        <f>+'24-09-003 Ind. EVS'!AG23</f>
        <v>0</v>
      </c>
      <c r="W11" s="49">
        <f>+'24-09-003 Ind. EVS'!AH23</f>
        <v>0</v>
      </c>
      <c r="X11" s="64">
        <f>+'24-09-003 Ind. EVS'!AI23</f>
        <v>0</v>
      </c>
      <c r="Y11" s="64">
        <f>+'24-09-003 Ind. EVS'!AJ23</f>
        <v>0</v>
      </c>
    </row>
    <row r="12" spans="1:25" ht="24.75" customHeight="1" x14ac:dyDescent="0.25">
      <c r="A12" s="63" t="s">
        <v>52</v>
      </c>
      <c r="B12" s="49">
        <f>+'24-09-003 Ind. EVS'!J27</f>
        <v>4000000</v>
      </c>
      <c r="C12" s="49">
        <f>+'24-09-003 Ind. EVS'!K27</f>
        <v>0</v>
      </c>
      <c r="D12" s="49">
        <f>+'24-09-003 Ind. EVS'!M27</f>
        <v>0</v>
      </c>
      <c r="E12" s="49">
        <f>+'24-09-003 Ind. EVS'!N27</f>
        <v>0</v>
      </c>
      <c r="F12" s="49">
        <f>+'24-09-003 Ind. EVS'!O27</f>
        <v>0</v>
      </c>
      <c r="G12" s="49">
        <f>+'24-09-003 Ind. EVS'!R27</f>
        <v>0</v>
      </c>
      <c r="H12" s="49">
        <f>+'24-09-003 Ind. EVS'!S27</f>
        <v>0</v>
      </c>
      <c r="I12" s="49">
        <f>+'24-09-003 Ind. EVS'!T27</f>
        <v>0</v>
      </c>
      <c r="J12" s="49">
        <f>+'24-09-003 Ind. EVS'!U27</f>
        <v>0</v>
      </c>
      <c r="K12" s="49">
        <f>+'24-09-003 Ind. EVS'!V27</f>
        <v>0</v>
      </c>
      <c r="L12" s="49">
        <f>+'24-09-003 Ind. EVS'!W27</f>
        <v>0</v>
      </c>
      <c r="M12" s="49">
        <f>+'24-09-003 Ind. EVS'!X27</f>
        <v>0</v>
      </c>
      <c r="N12" s="49">
        <f>+'24-09-003 Ind. EVS'!Y27</f>
        <v>0</v>
      </c>
      <c r="O12" s="49">
        <f>+'24-09-003 Ind. EVS'!Z27</f>
        <v>0</v>
      </c>
      <c r="P12" s="49">
        <f>+'24-09-003 Ind. EVS'!AA27</f>
        <v>0</v>
      </c>
      <c r="Q12" s="49">
        <f>+'24-09-003 Ind. EVS'!AB27</f>
        <v>0</v>
      </c>
      <c r="R12" s="49">
        <f>+'24-09-003 Ind. EVS'!AC27</f>
        <v>0</v>
      </c>
      <c r="S12" s="49">
        <f>+'24-09-003 Ind. EVS'!AD27</f>
        <v>0</v>
      </c>
      <c r="T12" s="49">
        <f>+'24-09-003 Ind. EVS'!AE27</f>
        <v>0</v>
      </c>
      <c r="U12" s="49">
        <f>+'24-09-003 Ind. EVS'!AF27</f>
        <v>0</v>
      </c>
      <c r="V12" s="49">
        <f>+'24-09-003 Ind. EVS'!AG27</f>
        <v>0</v>
      </c>
      <c r="W12" s="49">
        <f>+'24-09-003 Ind. EVS'!AH27</f>
        <v>0</v>
      </c>
      <c r="X12" s="64">
        <f>+'24-09-003 Ind. EVS'!AI27</f>
        <v>0</v>
      </c>
      <c r="Y12" s="64">
        <f>+'24-09-003 Ind. EVS'!AJ27</f>
        <v>0</v>
      </c>
    </row>
    <row r="13" spans="1:25" ht="24.75" customHeight="1" x14ac:dyDescent="0.25">
      <c r="A13" s="63" t="s">
        <v>54</v>
      </c>
      <c r="B13" s="49">
        <f>+'24-09-003 Ind. EVS'!J31</f>
        <v>4000000</v>
      </c>
      <c r="C13" s="49">
        <f>+'24-09-003 Ind. EVS'!K31</f>
        <v>0</v>
      </c>
      <c r="D13" s="49">
        <f>+'24-09-003 Ind. EVS'!M31</f>
        <v>0</v>
      </c>
      <c r="E13" s="49">
        <f>+'24-09-003 Ind. EVS'!N31</f>
        <v>0</v>
      </c>
      <c r="F13" s="49">
        <f>+'24-09-003 Ind. EVS'!O31</f>
        <v>0</v>
      </c>
      <c r="G13" s="49">
        <f>+'24-09-003 Ind. EVS'!R31</f>
        <v>0</v>
      </c>
      <c r="H13" s="49">
        <f>+'24-09-003 Ind. EVS'!S31</f>
        <v>0</v>
      </c>
      <c r="I13" s="49">
        <f>+'24-09-003 Ind. EVS'!T31</f>
        <v>0</v>
      </c>
      <c r="J13" s="49">
        <f>+'24-09-003 Ind. EVS'!U31</f>
        <v>0</v>
      </c>
      <c r="K13" s="49">
        <f>+'24-09-003 Ind. EVS'!V31</f>
        <v>0</v>
      </c>
      <c r="L13" s="49">
        <f>+'24-09-003 Ind. EVS'!W31</f>
        <v>0</v>
      </c>
      <c r="M13" s="49">
        <f>+'24-09-003 Ind. EVS'!X31</f>
        <v>0</v>
      </c>
      <c r="N13" s="49">
        <f>+'24-09-003 Ind. EVS'!Y31</f>
        <v>0</v>
      </c>
      <c r="O13" s="49">
        <f>+'24-09-003 Ind. EVS'!Z31</f>
        <v>0</v>
      </c>
      <c r="P13" s="49">
        <f>+'24-09-003 Ind. EVS'!AA31</f>
        <v>0</v>
      </c>
      <c r="Q13" s="49">
        <f>+'24-09-003 Ind. EVS'!AB31</f>
        <v>0</v>
      </c>
      <c r="R13" s="49">
        <f>+'24-09-003 Ind. EVS'!AC31</f>
        <v>0</v>
      </c>
      <c r="S13" s="49">
        <f>+'24-09-003 Ind. EVS'!AD31</f>
        <v>0</v>
      </c>
      <c r="T13" s="49">
        <f>+'24-09-003 Ind. EVS'!AE31</f>
        <v>0</v>
      </c>
      <c r="U13" s="49">
        <f>+'24-09-003 Ind. EVS'!AF31</f>
        <v>0</v>
      </c>
      <c r="V13" s="49">
        <f>+'24-09-003 Ind. EVS'!AG31</f>
        <v>0</v>
      </c>
      <c r="W13" s="49">
        <f>+'24-09-003 Ind. EVS'!AH31</f>
        <v>0</v>
      </c>
      <c r="X13" s="64">
        <f>+'24-09-003 Ind. EVS'!AI31</f>
        <v>0</v>
      </c>
      <c r="Y13" s="64">
        <f>+'24-09-003 Ind. EVS'!AJ31</f>
        <v>0</v>
      </c>
    </row>
    <row r="14" spans="1:25" ht="24.75" customHeight="1" x14ac:dyDescent="0.25">
      <c r="A14" s="63" t="s">
        <v>56</v>
      </c>
      <c r="B14" s="49">
        <f>+'24-09-003 Ind. EVS'!J35</f>
        <v>4000000</v>
      </c>
      <c r="C14" s="49">
        <f>+'24-09-003 Ind. EVS'!K35</f>
        <v>0</v>
      </c>
      <c r="D14" s="49">
        <f>+'24-09-003 Ind. EVS'!M35</f>
        <v>0</v>
      </c>
      <c r="E14" s="49">
        <f>+'24-09-003 Ind. EVS'!N35</f>
        <v>0</v>
      </c>
      <c r="F14" s="49">
        <f>+'24-09-003 Ind. EVS'!O35</f>
        <v>0</v>
      </c>
      <c r="G14" s="49">
        <f>+'24-09-003 Ind. EVS'!R35</f>
        <v>0</v>
      </c>
      <c r="H14" s="49">
        <f>+'24-09-003 Ind. EVS'!S35</f>
        <v>0</v>
      </c>
      <c r="I14" s="49">
        <f>+'24-09-003 Ind. EVS'!T35</f>
        <v>0</v>
      </c>
      <c r="J14" s="49">
        <f>+'24-09-003 Ind. EVS'!U35</f>
        <v>0</v>
      </c>
      <c r="K14" s="49">
        <f>+'24-09-003 Ind. EVS'!V35</f>
        <v>0</v>
      </c>
      <c r="L14" s="49">
        <f>+'24-09-003 Ind. EVS'!W35</f>
        <v>0</v>
      </c>
      <c r="M14" s="49">
        <f>+'24-09-003 Ind. EVS'!X35</f>
        <v>0</v>
      </c>
      <c r="N14" s="49">
        <f>+'24-09-003 Ind. EVS'!Y35</f>
        <v>0</v>
      </c>
      <c r="O14" s="49">
        <f>+'24-09-003 Ind. EVS'!Z35</f>
        <v>0</v>
      </c>
      <c r="P14" s="49">
        <f>+'24-09-003 Ind. EVS'!AA35</f>
        <v>0</v>
      </c>
      <c r="Q14" s="49">
        <f>+'24-09-003 Ind. EVS'!AB35</f>
        <v>0</v>
      </c>
      <c r="R14" s="49">
        <f>+'24-09-003 Ind. EVS'!AC35</f>
        <v>0</v>
      </c>
      <c r="S14" s="49">
        <f>+'24-09-003 Ind. EVS'!AD35</f>
        <v>0</v>
      </c>
      <c r="T14" s="49">
        <f>+'24-09-003 Ind. EVS'!AE35</f>
        <v>0</v>
      </c>
      <c r="U14" s="49">
        <f>+'24-09-003 Ind. EVS'!AF35</f>
        <v>0</v>
      </c>
      <c r="V14" s="49">
        <f>+'24-09-003 Ind. EVS'!AG35</f>
        <v>0</v>
      </c>
      <c r="W14" s="49">
        <f>+'24-09-003 Ind. EVS'!AH35</f>
        <v>0</v>
      </c>
      <c r="X14" s="64">
        <f>+'24-09-003 Ind. EVS'!AI35</f>
        <v>0</v>
      </c>
      <c r="Y14" s="64">
        <f>+'24-09-003 Ind. EVS'!AJ35</f>
        <v>0</v>
      </c>
    </row>
    <row r="15" spans="1:25" ht="24.75" customHeight="1" x14ac:dyDescent="0.25">
      <c r="A15" s="63" t="s">
        <v>58</v>
      </c>
      <c r="B15" s="49">
        <f>+'24-09-003 Ind. EVS'!J39</f>
        <v>3500000</v>
      </c>
      <c r="C15" s="49">
        <f>+'24-09-003 Ind. EVS'!K39</f>
        <v>0</v>
      </c>
      <c r="D15" s="49">
        <f>+'24-09-003 Ind. EVS'!M39</f>
        <v>0</v>
      </c>
      <c r="E15" s="49">
        <f>+'24-09-003 Ind. EVS'!N39</f>
        <v>0</v>
      </c>
      <c r="F15" s="49">
        <f>+'24-09-003 Ind. EVS'!O39</f>
        <v>0</v>
      </c>
      <c r="G15" s="49">
        <f>+'24-09-003 Ind. EVS'!R39</f>
        <v>0</v>
      </c>
      <c r="H15" s="49">
        <f>+'24-09-003 Ind. EVS'!S39</f>
        <v>0</v>
      </c>
      <c r="I15" s="49">
        <f>+'24-09-003 Ind. EVS'!T39</f>
        <v>0</v>
      </c>
      <c r="J15" s="49">
        <f>+'24-09-003 Ind. EVS'!U39</f>
        <v>0</v>
      </c>
      <c r="K15" s="49">
        <f>+'24-09-003 Ind. EVS'!V39</f>
        <v>0</v>
      </c>
      <c r="L15" s="49">
        <f>+'24-09-003 Ind. EVS'!W39</f>
        <v>0</v>
      </c>
      <c r="M15" s="49">
        <f>+'24-09-003 Ind. EVS'!X39</f>
        <v>0</v>
      </c>
      <c r="N15" s="49">
        <f>+'24-09-003 Ind. EVS'!Y39</f>
        <v>0</v>
      </c>
      <c r="O15" s="49">
        <f>+'24-09-003 Ind. EVS'!Z39</f>
        <v>0</v>
      </c>
      <c r="P15" s="49">
        <f>+'24-09-003 Ind. EVS'!AA39</f>
        <v>0</v>
      </c>
      <c r="Q15" s="49">
        <f>+'24-09-003 Ind. EVS'!AB39</f>
        <v>0</v>
      </c>
      <c r="R15" s="49">
        <f>+'24-09-003 Ind. EVS'!AC39</f>
        <v>0</v>
      </c>
      <c r="S15" s="49">
        <f>+'24-09-003 Ind. EVS'!AD39</f>
        <v>0</v>
      </c>
      <c r="T15" s="49">
        <f>+'24-09-003 Ind. EVS'!AE39</f>
        <v>0</v>
      </c>
      <c r="U15" s="49">
        <f>+'24-09-003 Ind. EVS'!AF39</f>
        <v>0</v>
      </c>
      <c r="V15" s="49">
        <f>+'24-09-003 Ind. EVS'!AG39</f>
        <v>0</v>
      </c>
      <c r="W15" s="49">
        <f>+'24-09-003 Ind. EVS'!AH39</f>
        <v>0</v>
      </c>
      <c r="X15" s="64">
        <f>+'24-09-003 Ind. EVS'!AI39</f>
        <v>0</v>
      </c>
      <c r="Y15" s="64">
        <f>+'24-09-003 Ind. EVS'!AJ39</f>
        <v>0</v>
      </c>
    </row>
    <row r="16" spans="1:25" ht="24.75" customHeight="1" x14ac:dyDescent="0.25">
      <c r="A16" s="63" t="s">
        <v>60</v>
      </c>
      <c r="B16" s="49">
        <f>+'24-09-003 Ind. EVS'!J43</f>
        <v>4000000</v>
      </c>
      <c r="C16" s="49">
        <f>+'24-09-003 Ind. EVS'!K43</f>
        <v>3870695</v>
      </c>
      <c r="D16" s="49">
        <f>+'24-09-003 Ind. EVS'!M43</f>
        <v>0</v>
      </c>
      <c r="E16" s="49">
        <f>+'24-09-003 Ind. EVS'!N43</f>
        <v>0</v>
      </c>
      <c r="F16" s="49">
        <f>+'24-09-003 Ind. EVS'!O43</f>
        <v>0</v>
      </c>
      <c r="G16" s="49">
        <f>+'24-09-003 Ind. EVS'!R43</f>
        <v>0</v>
      </c>
      <c r="H16" s="49">
        <f>+'24-09-003 Ind. EVS'!S43</f>
        <v>0</v>
      </c>
      <c r="I16" s="49">
        <f>+'24-09-003 Ind. EVS'!T43</f>
        <v>0</v>
      </c>
      <c r="J16" s="49">
        <f>+'24-09-003 Ind. EVS'!U43</f>
        <v>0</v>
      </c>
      <c r="K16" s="49">
        <f>+'24-09-003 Ind. EVS'!V43</f>
        <v>0</v>
      </c>
      <c r="L16" s="49">
        <f>+'24-09-003 Ind. EVS'!W43</f>
        <v>0</v>
      </c>
      <c r="M16" s="49">
        <f>+'24-09-003 Ind. EVS'!X43</f>
        <v>0</v>
      </c>
      <c r="N16" s="49">
        <f>+'24-09-003 Ind. EVS'!Y43</f>
        <v>0</v>
      </c>
      <c r="O16" s="49">
        <f>+'24-09-003 Ind. EVS'!Z43</f>
        <v>0</v>
      </c>
      <c r="P16" s="49">
        <f>+'24-09-003 Ind. EVS'!AA43</f>
        <v>0</v>
      </c>
      <c r="Q16" s="49">
        <f>+'24-09-003 Ind. EVS'!AB43</f>
        <v>0</v>
      </c>
      <c r="R16" s="49">
        <f>+'24-09-003 Ind. EVS'!AC43</f>
        <v>0</v>
      </c>
      <c r="S16" s="49">
        <f>+'24-09-003 Ind. EVS'!AD43</f>
        <v>0</v>
      </c>
      <c r="T16" s="49">
        <f>+'24-09-003 Ind. EVS'!AE43</f>
        <v>0</v>
      </c>
      <c r="U16" s="49">
        <f>+'24-09-003 Ind. EVS'!AF43</f>
        <v>0</v>
      </c>
      <c r="V16" s="49">
        <f>+'24-09-003 Ind. EVS'!AG43</f>
        <v>0</v>
      </c>
      <c r="W16" s="49">
        <f>+'24-09-003 Ind. EVS'!AH43</f>
        <v>0</v>
      </c>
      <c r="X16" s="64">
        <f>+'24-09-003 Ind. EVS'!AI43</f>
        <v>0</v>
      </c>
      <c r="Y16" s="64">
        <f>+'24-09-003 Ind. EVS'!AJ43</f>
        <v>0</v>
      </c>
    </row>
    <row r="17" spans="1:25" ht="24.75" customHeight="1" x14ac:dyDescent="0.25">
      <c r="A17" s="63" t="s">
        <v>62</v>
      </c>
      <c r="B17" s="49">
        <f>+'24-09-003 Ind. EVS'!J47</f>
        <v>4000000</v>
      </c>
      <c r="C17" s="49">
        <f>+'24-09-003 Ind. EVS'!K47</f>
        <v>0</v>
      </c>
      <c r="D17" s="49">
        <f>+'24-09-003 Ind. EVS'!M47</f>
        <v>0</v>
      </c>
      <c r="E17" s="49">
        <f>+'24-09-003 Ind. EVS'!N47</f>
        <v>0</v>
      </c>
      <c r="F17" s="49">
        <f>+'24-09-003 Ind. EVS'!O47</f>
        <v>0</v>
      </c>
      <c r="G17" s="49">
        <f>+'24-09-003 Ind. EVS'!R47</f>
        <v>0</v>
      </c>
      <c r="H17" s="49">
        <f>+'24-09-003 Ind. EVS'!S47</f>
        <v>0</v>
      </c>
      <c r="I17" s="49">
        <f>+'24-09-003 Ind. EVS'!T47</f>
        <v>0</v>
      </c>
      <c r="J17" s="49">
        <f>+'24-09-003 Ind. EVS'!U47</f>
        <v>0</v>
      </c>
      <c r="K17" s="49">
        <f>+'24-09-003 Ind. EVS'!V47</f>
        <v>0</v>
      </c>
      <c r="L17" s="49">
        <f>+'24-09-003 Ind. EVS'!W47</f>
        <v>0</v>
      </c>
      <c r="M17" s="49">
        <f>+'24-09-003 Ind. EVS'!X47</f>
        <v>0</v>
      </c>
      <c r="N17" s="49">
        <f>+'24-09-003 Ind. EVS'!Y47</f>
        <v>0</v>
      </c>
      <c r="O17" s="49">
        <f>+'24-09-003 Ind. EVS'!Z47</f>
        <v>0</v>
      </c>
      <c r="P17" s="49">
        <f>+'24-09-003 Ind. EVS'!AA47</f>
        <v>0</v>
      </c>
      <c r="Q17" s="49">
        <f>+'24-09-003 Ind. EVS'!AB47</f>
        <v>0</v>
      </c>
      <c r="R17" s="49">
        <f>+'24-09-003 Ind. EVS'!AC47</f>
        <v>0</v>
      </c>
      <c r="S17" s="49">
        <f>+'24-09-003 Ind. EVS'!AD47</f>
        <v>0</v>
      </c>
      <c r="T17" s="49">
        <f>+'24-09-003 Ind. EVS'!AE47</f>
        <v>0</v>
      </c>
      <c r="U17" s="49">
        <f>+'24-09-003 Ind. EVS'!AF47</f>
        <v>0</v>
      </c>
      <c r="V17" s="49">
        <f>+'24-09-003 Ind. EVS'!AG47</f>
        <v>0</v>
      </c>
      <c r="W17" s="49">
        <f>+'24-09-003 Ind. EVS'!AH47</f>
        <v>0</v>
      </c>
      <c r="X17" s="64">
        <f>+'24-09-003 Ind. EVS'!AI47</f>
        <v>0</v>
      </c>
      <c r="Y17" s="64">
        <f>+'24-09-003 Ind. EVS'!AJ44</f>
        <v>0</v>
      </c>
    </row>
    <row r="18" spans="1:25" ht="24.75" customHeight="1" x14ac:dyDescent="0.25">
      <c r="A18" s="63" t="s">
        <v>64</v>
      </c>
      <c r="B18" s="49">
        <f>+'24-09-003 Ind. EVS'!J51</f>
        <v>3000000</v>
      </c>
      <c r="C18" s="49">
        <f>+'24-09-003 Ind. EVS'!K51</f>
        <v>1760836</v>
      </c>
      <c r="D18" s="49">
        <f>+'24-09-003 Ind. EVS'!M51</f>
        <v>0</v>
      </c>
      <c r="E18" s="49">
        <f>+'24-09-003 Ind. EVS'!N51</f>
        <v>0</v>
      </c>
      <c r="F18" s="49">
        <f>+'24-09-003 Ind. EVS'!O51</f>
        <v>0</v>
      </c>
      <c r="G18" s="49">
        <f>+'24-09-003 Ind. EVS'!R51</f>
        <v>0</v>
      </c>
      <c r="H18" s="49">
        <f>+'24-09-003 Ind. EVS'!S51</f>
        <v>0</v>
      </c>
      <c r="I18" s="49">
        <f>+'24-09-003 Ind. EVS'!T51</f>
        <v>0</v>
      </c>
      <c r="J18" s="49">
        <f>+'24-09-003 Ind. EVS'!U51</f>
        <v>0</v>
      </c>
      <c r="K18" s="49">
        <f>+'24-09-003 Ind. EVS'!V51</f>
        <v>0</v>
      </c>
      <c r="L18" s="49">
        <f>+'24-09-003 Ind. EVS'!W51</f>
        <v>0</v>
      </c>
      <c r="M18" s="49">
        <f>+'24-09-003 Ind. EVS'!X51</f>
        <v>0</v>
      </c>
      <c r="N18" s="49">
        <f>+'24-09-003 Ind. EVS'!Y51</f>
        <v>0</v>
      </c>
      <c r="O18" s="49">
        <f>+'24-09-003 Ind. EVS'!Z51</f>
        <v>0</v>
      </c>
      <c r="P18" s="49">
        <f>+'24-09-003 Ind. EVS'!AA51</f>
        <v>0</v>
      </c>
      <c r="Q18" s="49">
        <f>+'24-09-003 Ind. EVS'!AB51</f>
        <v>0</v>
      </c>
      <c r="R18" s="49">
        <f>+'24-09-003 Ind. EVS'!AC51</f>
        <v>0</v>
      </c>
      <c r="S18" s="49">
        <f>+'24-09-003 Ind. EVS'!AD51</f>
        <v>0</v>
      </c>
      <c r="T18" s="49">
        <f>+'24-09-003 Ind. EVS'!AE51</f>
        <v>0</v>
      </c>
      <c r="U18" s="49">
        <f>+'24-09-003 Ind. EVS'!AF51</f>
        <v>0</v>
      </c>
      <c r="V18" s="49">
        <f>+'24-09-003 Ind. EVS'!AG51</f>
        <v>0</v>
      </c>
      <c r="W18" s="49">
        <f>+'24-09-003 Ind. EVS'!AH51</f>
        <v>0</v>
      </c>
      <c r="X18" s="64">
        <f>+'24-09-003 Ind. EVS'!AI51</f>
        <v>0</v>
      </c>
      <c r="Y18" s="64">
        <f>+'24-09-003 Ind. EVS'!AJ51</f>
        <v>0</v>
      </c>
    </row>
    <row r="19" spans="1:25" ht="24.75" customHeight="1" x14ac:dyDescent="0.25">
      <c r="A19" s="63" t="s">
        <v>66</v>
      </c>
      <c r="B19" s="49">
        <f>+'24-09-003 Ind. EVS'!J55</f>
        <v>4000000</v>
      </c>
      <c r="C19" s="49">
        <f>+'24-09-003 Ind. EVS'!K55</f>
        <v>0</v>
      </c>
      <c r="D19" s="49">
        <f>+'24-09-003 Ind. EVS'!M55</f>
        <v>0</v>
      </c>
      <c r="E19" s="49">
        <f>+'24-09-003 Ind. EVS'!N55</f>
        <v>0</v>
      </c>
      <c r="F19" s="49">
        <f>+'24-09-003 Ind. EVS'!O55</f>
        <v>0</v>
      </c>
      <c r="G19" s="49">
        <f>+'24-09-003 Ind. EVS'!R55</f>
        <v>0</v>
      </c>
      <c r="H19" s="49">
        <f>+'24-09-003 Ind. EVS'!S55</f>
        <v>0</v>
      </c>
      <c r="I19" s="49">
        <f>+'24-09-003 Ind. EVS'!T55</f>
        <v>0</v>
      </c>
      <c r="J19" s="49">
        <f>+'24-09-003 Ind. EVS'!U55</f>
        <v>0</v>
      </c>
      <c r="K19" s="49">
        <f>+'24-09-003 Ind. EVS'!V55</f>
        <v>0</v>
      </c>
      <c r="L19" s="49">
        <f>+'24-09-003 Ind. EVS'!W55</f>
        <v>0</v>
      </c>
      <c r="M19" s="49">
        <f>+'24-09-003 Ind. EVS'!X55</f>
        <v>0</v>
      </c>
      <c r="N19" s="49">
        <f>+'24-09-003 Ind. EVS'!Y55</f>
        <v>0</v>
      </c>
      <c r="O19" s="49">
        <f>+'24-09-003 Ind. EVS'!Z55</f>
        <v>0</v>
      </c>
      <c r="P19" s="49">
        <f>+'24-09-003 Ind. EVS'!AA55</f>
        <v>0</v>
      </c>
      <c r="Q19" s="49">
        <f>+'24-09-003 Ind. EVS'!AB55</f>
        <v>0</v>
      </c>
      <c r="R19" s="49">
        <f>+'24-09-003 Ind. EVS'!AC55</f>
        <v>0</v>
      </c>
      <c r="S19" s="49">
        <f>+'24-09-003 Ind. EVS'!AD55</f>
        <v>0</v>
      </c>
      <c r="T19" s="49">
        <f>+'24-09-003 Ind. EVS'!AE55</f>
        <v>0</v>
      </c>
      <c r="U19" s="49">
        <f>+'24-09-003 Ind. EVS'!AF55</f>
        <v>0</v>
      </c>
      <c r="V19" s="49">
        <f>+'24-09-003 Ind. EVS'!AG55</f>
        <v>0</v>
      </c>
      <c r="W19" s="49">
        <f>+'24-09-003 Ind. EVS'!AH55</f>
        <v>0</v>
      </c>
      <c r="X19" s="64">
        <f>+'24-09-003 Ind. EVS'!AI55</f>
        <v>0</v>
      </c>
      <c r="Y19" s="64">
        <f>+'24-09-003 Ind. EVS'!AJ55</f>
        <v>0</v>
      </c>
    </row>
    <row r="20" spans="1:25" ht="24.75" customHeight="1" x14ac:dyDescent="0.25">
      <c r="A20" s="65" t="s">
        <v>68</v>
      </c>
      <c r="B20" s="49">
        <f>+'24-09-003 Ind. EVS'!J59</f>
        <v>3500000</v>
      </c>
      <c r="C20" s="49">
        <f>+'24-09-003 Ind. EVS'!K59</f>
        <v>2916095</v>
      </c>
      <c r="D20" s="49">
        <f>+'24-09-003 Ind. EVS'!M59</f>
        <v>0</v>
      </c>
      <c r="E20" s="49">
        <f>+'24-09-003 Ind. EVS'!N59</f>
        <v>0</v>
      </c>
      <c r="F20" s="49">
        <f>+'24-09-003 Ind. EVS'!O59</f>
        <v>0</v>
      </c>
      <c r="G20" s="49">
        <f>+'24-09-003 Ind. EVS'!R59</f>
        <v>0</v>
      </c>
      <c r="H20" s="49">
        <f>+'24-09-003 Ind. EVS'!S59</f>
        <v>0</v>
      </c>
      <c r="I20" s="49">
        <f>+'24-09-003 Ind. EVS'!T59</f>
        <v>0</v>
      </c>
      <c r="J20" s="49">
        <f>+'24-09-003 Ind. EVS'!U59</f>
        <v>0</v>
      </c>
      <c r="K20" s="49">
        <f>+'24-09-003 Ind. EVS'!V59</f>
        <v>0</v>
      </c>
      <c r="L20" s="49">
        <f>+'24-09-003 Ind. EVS'!W59</f>
        <v>0</v>
      </c>
      <c r="M20" s="49">
        <f>+'24-09-003 Ind. EVS'!X59</f>
        <v>0</v>
      </c>
      <c r="N20" s="49">
        <f>+'24-09-003 Ind. EVS'!Y59</f>
        <v>0</v>
      </c>
      <c r="O20" s="49">
        <f>+'24-09-003 Ind. EVS'!Z59</f>
        <v>0</v>
      </c>
      <c r="P20" s="49">
        <f>+'24-09-003 Ind. EVS'!AA59</f>
        <v>0</v>
      </c>
      <c r="Q20" s="49">
        <f>+'24-09-003 Ind. EVS'!AB59</f>
        <v>0</v>
      </c>
      <c r="R20" s="49">
        <f>+'24-09-003 Ind. EVS'!AC59</f>
        <v>0</v>
      </c>
      <c r="S20" s="49">
        <f>+'24-09-003 Ind. EVS'!AD59</f>
        <v>0</v>
      </c>
      <c r="T20" s="49">
        <f>+'24-09-003 Ind. EVS'!AE59</f>
        <v>0</v>
      </c>
      <c r="U20" s="49">
        <f>+'24-09-003 Ind. EVS'!AF59</f>
        <v>0</v>
      </c>
      <c r="V20" s="49">
        <f>+'24-09-003 Ind. EVS'!AG59</f>
        <v>0</v>
      </c>
      <c r="W20" s="49">
        <f>+'24-09-003 Ind. EVS'!AH59</f>
        <v>0</v>
      </c>
      <c r="X20" s="64">
        <f>+'24-09-003 Ind. EVS'!AI59</f>
        <v>0</v>
      </c>
      <c r="Y20" s="64">
        <f>+'24-09-003 Ind. EVS'!AJ59</f>
        <v>0</v>
      </c>
    </row>
    <row r="21" spans="1:25" ht="24.75" customHeight="1" x14ac:dyDescent="0.25">
      <c r="A21" s="65" t="s">
        <v>70</v>
      </c>
      <c r="B21" s="49">
        <f>+'24-09-003 Ind. EVS'!J63</f>
        <v>3500000</v>
      </c>
      <c r="C21" s="49">
        <f>+'24-09-003 Ind. EVS'!K63</f>
        <v>0</v>
      </c>
      <c r="D21" s="49">
        <f>+'24-09-003 Ind. EVS'!M63</f>
        <v>0</v>
      </c>
      <c r="E21" s="49">
        <f>+'24-09-003 Ind. EVS'!N63</f>
        <v>0</v>
      </c>
      <c r="F21" s="49">
        <f>+'24-09-003 Ind. EVS'!O63</f>
        <v>0</v>
      </c>
      <c r="G21" s="49">
        <f>+'24-09-003 Ind. EVS'!R63</f>
        <v>0</v>
      </c>
      <c r="H21" s="49">
        <f>+'24-09-003 Ind. EVS'!S63</f>
        <v>0</v>
      </c>
      <c r="I21" s="49">
        <f>+'24-09-003 Ind. EVS'!T63</f>
        <v>0</v>
      </c>
      <c r="J21" s="49">
        <f>+'24-09-003 Ind. EVS'!U63</f>
        <v>0</v>
      </c>
      <c r="K21" s="49">
        <f>+'24-09-003 Ind. EVS'!V63</f>
        <v>0</v>
      </c>
      <c r="L21" s="49">
        <f>+'24-09-003 Ind. EVS'!W63</f>
        <v>0</v>
      </c>
      <c r="M21" s="49">
        <f>+'24-09-003 Ind. EVS'!X63</f>
        <v>0</v>
      </c>
      <c r="N21" s="49">
        <f>+'24-09-003 Ind. EVS'!Y63</f>
        <v>0</v>
      </c>
      <c r="O21" s="49">
        <f>+'24-09-003 Ind. EVS'!Z63</f>
        <v>0</v>
      </c>
      <c r="P21" s="49">
        <f>+'24-09-003 Ind. EVS'!AA63</f>
        <v>0</v>
      </c>
      <c r="Q21" s="49">
        <f>+'24-09-003 Ind. EVS'!AB63</f>
        <v>0</v>
      </c>
      <c r="R21" s="49">
        <f>+'24-09-003 Ind. EVS'!AC63</f>
        <v>0</v>
      </c>
      <c r="S21" s="49">
        <f>+'24-09-003 Ind. EVS'!AD63</f>
        <v>0</v>
      </c>
      <c r="T21" s="49">
        <f>+'24-09-003 Ind. EVS'!AE63</f>
        <v>0</v>
      </c>
      <c r="U21" s="49">
        <f>+'24-09-003 Ind. EVS'!AF63</f>
        <v>0</v>
      </c>
      <c r="V21" s="49">
        <f>+'24-09-003 Ind. EVS'!AG63</f>
        <v>0</v>
      </c>
      <c r="W21" s="49">
        <f>+'24-09-003 Ind. EVS'!AH63</f>
        <v>0</v>
      </c>
      <c r="X21" s="64">
        <f>+'24-09-003 Ind. EVS'!AI63</f>
        <v>0</v>
      </c>
      <c r="Y21" s="64">
        <f>+'24-09-003 Ind. EVS'!AJ63</f>
        <v>0</v>
      </c>
    </row>
    <row r="22" spans="1:25" ht="24.75" customHeight="1" x14ac:dyDescent="0.25">
      <c r="A22" s="65" t="s">
        <v>91</v>
      </c>
      <c r="B22" s="49">
        <f>+'24-09-003 Ind. EVS'!J67</f>
        <v>3000000</v>
      </c>
      <c r="C22" s="49">
        <f>+'24-09-003 Ind. EVS'!K67</f>
        <v>2187113</v>
      </c>
      <c r="D22" s="49">
        <f>+'24-09-003 Ind. EVS'!M64</f>
        <v>0</v>
      </c>
      <c r="E22" s="49">
        <f>+'24-09-003 Ind. EVS'!N64</f>
        <v>0</v>
      </c>
      <c r="F22" s="49">
        <f>+'24-09-003 Ind. EVS'!O64</f>
        <v>0</v>
      </c>
      <c r="G22" s="49">
        <f>+'24-09-003 Ind. EVS'!R64</f>
        <v>0</v>
      </c>
      <c r="H22" s="49">
        <f>+'24-09-003 Ind. EVS'!S64</f>
        <v>0</v>
      </c>
      <c r="I22" s="49">
        <f>+'24-09-003 Ind. EVS'!T64</f>
        <v>0</v>
      </c>
      <c r="J22" s="49">
        <f>+'24-09-003 Ind. EVS'!U67</f>
        <v>0</v>
      </c>
      <c r="K22" s="49">
        <f>+'24-09-003 Ind. EVS'!V64</f>
        <v>0</v>
      </c>
      <c r="L22" s="49">
        <f>+'24-09-003 Ind. EVS'!W64</f>
        <v>0</v>
      </c>
      <c r="M22" s="49">
        <f>+'24-09-003 Ind. EVS'!X64</f>
        <v>0</v>
      </c>
      <c r="N22" s="49">
        <f>+'24-09-003 Ind. EVS'!Y67</f>
        <v>0</v>
      </c>
      <c r="O22" s="49">
        <f>+'24-09-003 Ind. EVS'!Z64</f>
        <v>0</v>
      </c>
      <c r="P22" s="49">
        <f>+'24-09-003 Ind. EVS'!AA64</f>
        <v>0</v>
      </c>
      <c r="Q22" s="49">
        <f>+'24-09-003 Ind. EVS'!AB64</f>
        <v>0</v>
      </c>
      <c r="R22" s="49">
        <f>+'24-09-003 Ind. EVS'!AC67</f>
        <v>0</v>
      </c>
      <c r="S22" s="49">
        <f>+'24-09-003 Ind. EVS'!AD64</f>
        <v>0</v>
      </c>
      <c r="T22" s="49">
        <f>+'24-09-003 Ind. EVS'!AE64</f>
        <v>0</v>
      </c>
      <c r="U22" s="49">
        <f>+'24-09-003 Ind. EVS'!AF64</f>
        <v>0</v>
      </c>
      <c r="V22" s="49">
        <f>+'24-09-003 Ind. EVS'!AG67</f>
        <v>0</v>
      </c>
      <c r="W22" s="49">
        <f>+'24-09-003 Ind. EVS'!AH67</f>
        <v>0</v>
      </c>
      <c r="X22" s="64">
        <f>+'24-09-003 Ind. EVS'!AI67</f>
        <v>0</v>
      </c>
      <c r="Y22" s="64">
        <f>+'24-09-003 Ind. EVS'!AJ67</f>
        <v>0</v>
      </c>
    </row>
    <row r="23" spans="1:25" ht="24.75" customHeight="1" x14ac:dyDescent="0.25">
      <c r="A23" s="65" t="s">
        <v>72</v>
      </c>
      <c r="B23" s="49">
        <f>+'24-09-003 Ind. EVS'!J71</f>
        <v>4000000</v>
      </c>
      <c r="C23" s="49">
        <f>+'24-09-003 Ind. EVS'!K71</f>
        <v>3847621</v>
      </c>
      <c r="D23" s="49">
        <f>+'24-09-003 Ind. EVS'!M71</f>
        <v>0</v>
      </c>
      <c r="E23" s="49">
        <f>+'24-09-003 Ind. EVS'!N71</f>
        <v>0</v>
      </c>
      <c r="F23" s="49">
        <f>+'24-09-003 Ind. EVS'!O71</f>
        <v>0</v>
      </c>
      <c r="G23" s="49">
        <f>+'24-09-003 Ind. EVS'!R71</f>
        <v>0</v>
      </c>
      <c r="H23" s="49">
        <f>+'24-09-003 Ind. EVS'!S71</f>
        <v>0</v>
      </c>
      <c r="I23" s="49">
        <f>+'24-09-003 Ind. EVS'!T71</f>
        <v>0</v>
      </c>
      <c r="J23" s="49">
        <f>+'24-09-003 Ind. EVS'!U71</f>
        <v>0</v>
      </c>
      <c r="K23" s="49">
        <f>+'24-09-003 Ind. EVS'!V71</f>
        <v>0</v>
      </c>
      <c r="L23" s="49">
        <f>+'24-09-003 Ind. EVS'!W71</f>
        <v>0</v>
      </c>
      <c r="M23" s="49">
        <f>+'24-09-003 Ind. EVS'!X71</f>
        <v>1347621</v>
      </c>
      <c r="N23" s="49">
        <f>+'24-09-003 Ind. EVS'!Y71</f>
        <v>1347621</v>
      </c>
      <c r="O23" s="49">
        <f>+'24-09-003 Ind. EVS'!Z71</f>
        <v>0</v>
      </c>
      <c r="P23" s="49">
        <f>+'24-09-003 Ind. EVS'!AA71</f>
        <v>0</v>
      </c>
      <c r="Q23" s="49">
        <f>+'24-09-003 Ind. EVS'!AB71</f>
        <v>0</v>
      </c>
      <c r="R23" s="49">
        <f>+'24-09-003 Ind. EVS'!AC71</f>
        <v>0</v>
      </c>
      <c r="S23" s="49">
        <f>+'24-09-003 Ind. EVS'!AD71</f>
        <v>0</v>
      </c>
      <c r="T23" s="49">
        <f>+'24-09-003 Ind. EVS'!AE71</f>
        <v>0</v>
      </c>
      <c r="U23" s="49">
        <f>+'24-09-003 Ind. EVS'!AF71</f>
        <v>0</v>
      </c>
      <c r="V23" s="49">
        <f>+'24-09-003 Ind. EVS'!AG71</f>
        <v>0</v>
      </c>
      <c r="W23" s="49">
        <f>+'24-09-003 Ind. EVS'!AH71</f>
        <v>1347621</v>
      </c>
      <c r="X23" s="64">
        <f>+'24-09-003 Ind. EVS'!AI71</f>
        <v>0.33690524999999999</v>
      </c>
      <c r="Y23" s="64">
        <f>+'24-09-003 Ind. EVS'!AJ71</f>
        <v>1.6953523249169343E-2</v>
      </c>
    </row>
    <row r="24" spans="1:25" ht="24.75" customHeight="1" x14ac:dyDescent="0.25">
      <c r="A24" s="65" t="s">
        <v>74</v>
      </c>
      <c r="B24" s="49">
        <f>+'24-09-003 Ind. EVS'!J79</f>
        <v>1248883000</v>
      </c>
      <c r="C24" s="49">
        <f>+'24-09-003 Ind. EVS'!K79</f>
        <v>1079113031</v>
      </c>
      <c r="D24" s="49">
        <f>+'24-09-003 Ind. EVS'!M79</f>
        <v>0</v>
      </c>
      <c r="E24" s="49">
        <f>+'24-09-003 Ind. EVS'!N79</f>
        <v>0</v>
      </c>
      <c r="F24" s="49">
        <f>+'24-09-003 Ind. EVS'!O79</f>
        <v>0</v>
      </c>
      <c r="G24" s="49">
        <f>+'24-09-003 Ind. EVS'!R79</f>
        <v>2312723</v>
      </c>
      <c r="H24" s="49">
        <f>+'24-09-003 Ind. EVS'!S79</f>
        <v>9913255</v>
      </c>
      <c r="I24" s="49">
        <f>+'24-09-003 Ind. EVS'!T79</f>
        <v>10185023</v>
      </c>
      <c r="J24" s="49">
        <f>+'24-09-003 Ind. EVS'!U79</f>
        <v>22411001</v>
      </c>
      <c r="K24" s="49">
        <f>+'24-09-003 Ind. EVS'!V79</f>
        <v>30271766</v>
      </c>
      <c r="L24" s="49">
        <f>+'24-09-003 Ind. EVS'!W79</f>
        <v>10866955</v>
      </c>
      <c r="M24" s="49">
        <f>+'24-09-003 Ind. EVS'!X79</f>
        <v>14591798</v>
      </c>
      <c r="N24" s="49">
        <f>+'24-09-003 Ind. EVS'!Y79</f>
        <v>55730519</v>
      </c>
      <c r="O24" s="49">
        <f>+'24-09-003 Ind. EVS'!Z79</f>
        <v>0</v>
      </c>
      <c r="P24" s="49">
        <f>+'24-09-003 Ind. EVS'!AA79</f>
        <v>0</v>
      </c>
      <c r="Q24" s="49">
        <f>+'24-09-003 Ind. EVS'!AB79</f>
        <v>0</v>
      </c>
      <c r="R24" s="49">
        <f>+'24-09-003 Ind. EVS'!AC79</f>
        <v>0</v>
      </c>
      <c r="S24" s="49">
        <f>+'24-09-003 Ind. EVS'!AD79</f>
        <v>0</v>
      </c>
      <c r="T24" s="49">
        <f>+'24-09-003 Ind. EVS'!AE79</f>
        <v>0</v>
      </c>
      <c r="U24" s="49">
        <f>+'24-09-003 Ind. EVS'!AF79</f>
        <v>0</v>
      </c>
      <c r="V24" s="49">
        <f>+'24-09-003 Ind. EVS'!AG79</f>
        <v>0</v>
      </c>
      <c r="W24" s="49">
        <f>+'24-09-003 Ind. EVS'!AH79</f>
        <v>78141520</v>
      </c>
      <c r="X24" s="64">
        <f>+'24-09-003 Ind. EVS'!AI79</f>
        <v>6.2569127772577574E-2</v>
      </c>
      <c r="Y24" s="64">
        <f>+'24-09-003 Ind. EVS'!AJ79</f>
        <v>0.98304647675083068</v>
      </c>
    </row>
    <row r="25" spans="1:25" ht="34.5" customHeight="1" x14ac:dyDescent="0.25">
      <c r="A25" s="67" t="str">
        <f>"TOTAL ASIG."&amp;" "&amp;$A$5</f>
        <v>TOTAL ASIG. 24-09-003 "Elige Vivir Sano"</v>
      </c>
      <c r="B25" s="54">
        <f>SUM(B8:B24)</f>
        <v>1308883000</v>
      </c>
      <c r="C25" s="54">
        <f t="shared" ref="C25:V25" si="0">SUM(C8:C24)</f>
        <v>1107499954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2312723</v>
      </c>
      <c r="H25" s="54">
        <f t="shared" si="0"/>
        <v>9913255</v>
      </c>
      <c r="I25" s="54">
        <f t="shared" si="0"/>
        <v>10185023</v>
      </c>
      <c r="J25" s="54">
        <f t="shared" si="0"/>
        <v>22411001</v>
      </c>
      <c r="K25" s="54">
        <f t="shared" si="0"/>
        <v>30271766</v>
      </c>
      <c r="L25" s="54">
        <f t="shared" si="0"/>
        <v>10866955</v>
      </c>
      <c r="M25" s="54">
        <f t="shared" si="0"/>
        <v>15939419</v>
      </c>
      <c r="N25" s="54">
        <f t="shared" si="0"/>
        <v>57078140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79489141</v>
      </c>
      <c r="X25" s="68">
        <f>+'24-09-003 Ind. EVS'!AI80</f>
        <v>6.0730516784158708E-2</v>
      </c>
      <c r="Y25" s="68">
        <f>'24-09-003 Ind. EVS'!AJ80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81C67-0005-46A2-BD31-ABF405D9928F}">
  <sheetPr>
    <tabColor rgb="FF007DB5"/>
    <pageSetUpPr fitToPage="1"/>
  </sheetPr>
  <dimension ref="A1:DB97"/>
  <sheetViews>
    <sheetView zoomScale="80" zoomScaleNormal="80" workbookViewId="0">
      <pane ySplit="7" topLeftCell="A58" activePane="bottomLeft" state="frozen"/>
      <selection activeCell="L80" sqref="L80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3.7109375" style="60" customWidth="1"/>
    <col min="11" max="11" width="13.5703125" style="58" customWidth="1"/>
    <col min="12" max="12" width="14.2851562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1.5703125" style="60" hidden="1" customWidth="1" outlineLevel="1"/>
    <col min="19" max="19" width="12" style="60" hidden="1" customWidth="1" outlineLevel="1"/>
    <col min="20" max="20" width="11.7109375" style="60" hidden="1" customWidth="1" outlineLevel="1"/>
    <col min="21" max="21" width="12.28515625" style="60" customWidth="1" collapsed="1"/>
    <col min="22" max="24" width="20.7109375" style="60" hidden="1" customWidth="1" outlineLevel="1"/>
    <col min="25" max="25" width="13.140625" style="60" customWidth="1" collapsed="1"/>
    <col min="26" max="28" width="20.7109375" style="60" customWidth="1" outlineLevel="1"/>
    <col min="29" max="29" width="11.85546875" style="60" customWidth="1"/>
    <col min="30" max="32" width="20.7109375" style="60" hidden="1" customWidth="1" outlineLevel="1"/>
    <col min="33" max="33" width="12.42578125" style="60" customWidth="1" collapsed="1"/>
    <col min="34" max="34" width="13" style="60" customWidth="1"/>
    <col min="35" max="35" width="11.710937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88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IF(ISERROR(AH9/$AH$78),"-",AH9/$AH$78)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IF(ISERROR(AH10/$AH$78),"-",AH10/$AH$78)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IF(ISERROR(AH11/$AH$78),0,AH11/$AH$78)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IF(ISERROR(AH13/$AH$78),"-",AH13/$AH$78)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IF(ISERROR(AH14/$AH$78),"-",AH14/$AH$78)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IF(ISERROR(AH15/$AH$78),0,AH15/$AH$78)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IF(ISERROR(AH17/$AH$78),"-",AH17/$AH$78)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IF(ISERROR(AH18/$AH$78),"-",AH18/$AH$78)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IF(ISERROR(AH19/$AH$78),0,AH19/$AH$78)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IF(ISERROR(AH21/$AH$78),"-",AH21/$AH$78)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IF(ISERROR(AH22/$AH$78),"-",AH22/$AH$78)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IF(ISERROR(AH23/$AH$78),0,AH23/$AH$78)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IF(ISERROR(AH25/$AH$78),"-",AH25/$AH$78)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IF(ISERROR(AH26/$AH$78),"-",AH26/$AH$78)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IF(ISERROR(AH27/$AH$78),0,AH27/$AH$78)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IF(ISERROR(AH29/$AH$78),"-",AH29/$AH$78)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IF(ISERROR(AH30/$AH$78),"-",AH30/$AH$78)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IF(ISERROR(AH31/$AH$78),0,AH31/$AH$78)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IF(ISERROR(AH33/$AH$78),"-",AH33/$AH$78)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IF(ISERROR(AH34/$AH$78),"-",AH34/$AH$78)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IF(ISERROR(AH35/$AH$78),0,AH35/$AH$78)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>
        <v>1200000</v>
      </c>
      <c r="K37" s="21">
        <v>1165167</v>
      </c>
      <c r="L37" s="47" t="s">
        <v>96</v>
      </c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IF(ISERROR(AH37/$AH$78),"-",AH37/$AH$78)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IF(ISERROR(AH38/$AH$78),"-",AH38/$AH$78)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1200000</v>
      </c>
      <c r="K39" s="25">
        <f>SUM(K37:K38)</f>
        <v>1165167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IF(ISERROR(AH39/$AH$78),0,AH39/$AH$78)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>
        <v>900000</v>
      </c>
      <c r="K41" s="37">
        <v>700001</v>
      </c>
      <c r="L41" s="47" t="s">
        <v>96</v>
      </c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IF(ISERROR(AH41/$AH$78),"-",AH41/$AH$78)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IF(ISERROR(AH42/$AH$78),"-",AH42/$AH$78)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900000</v>
      </c>
      <c r="K43" s="25">
        <f>SUM(K41:K42)</f>
        <v>700001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IF(ISERROR(AH43/$AH$78),0,AH43/$AH$78)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>
        <v>1500000</v>
      </c>
      <c r="K45" s="37">
        <v>1426310</v>
      </c>
      <c r="L45" s="47" t="s">
        <v>96</v>
      </c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IF(ISERROR(AH45/$AH$78),"-",AH45/$AH$78)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IF(ISERROR(AH46/$AH$78),"-",AH46/$AH$78)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1500000</v>
      </c>
      <c r="K47" s="25">
        <f>SUM(K45:K46)</f>
        <v>1426310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IF(ISERROR(AH47/$AH$78),0,AH47/$AH$78)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IF(ISERROR(AH49/$AH$78),"-",AH49/$AH$78)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IF(ISERROR(AH50/$AH$78),"-",AH50/$AH$78)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IF(ISERROR(AH51/$AH$78),0,AH51/$AH$78)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IF(ISERROR(AH53/$AH$78),"-",AH53/$AH$78)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IF(ISERROR(AH54/$AH$78),"-",AH54/$AH$78)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IF(ISERROR(AH55/$AH$78),0,AH55/$AH$78)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>
        <v>1140020</v>
      </c>
      <c r="K57" s="21">
        <v>486493</v>
      </c>
      <c r="L57" s="47" t="s">
        <v>96</v>
      </c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IF(ISERROR(AH57/$AH$78),"-",AH57/$AH$78)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IF(ISERROR(AH58/$AH$78),"-",AH58/$AH$78)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1140020</v>
      </c>
      <c r="K59" s="25">
        <f>SUM(K57:K58)</f>
        <v>486493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IF(ISERROR(AH59/$AH$78),0,AH59/$AH$78)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IF(ISERROR(AH61/$AH$78),"-",AH61/$AH$78)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IF(ISERROR(AH62/$AH$78),"-",AH62/$AH$78)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IF(ISERROR(AH63/$AH$78),0,AH63/$AH$78)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IF(ISERROR(AH65/$AH$78),"-",AH65/$AH$78)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IF(ISERROR(AH66/$AH$78),"-",AH66/$AH$78)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IF(ISERROR(AH67/$AH$78),0,AH67/$AH$78)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IF(ISERROR(AH69/$AH$78),"-",AH69/$AH$78)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IF(ISERROR(AH70/$AH$78),"-",AH70/$AH$78)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IF(ISERROR(AH71/$AH$78),0,AH71/$AH$78)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2805535980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86"/>
      <c r="K73" s="50">
        <v>457217381</v>
      </c>
      <c r="L73" s="47" t="s">
        <v>325</v>
      </c>
      <c r="M73" s="39"/>
      <c r="N73" s="51"/>
      <c r="O73" s="39"/>
      <c r="P73" s="52"/>
      <c r="Q73" s="52"/>
      <c r="R73" s="22">
        <v>22887522</v>
      </c>
      <c r="S73" s="22">
        <v>19202835</v>
      </c>
      <c r="T73" s="22">
        <v>30502211</v>
      </c>
      <c r="U73" s="12">
        <f>SUM(R73:T73)</f>
        <v>72592568</v>
      </c>
      <c r="V73" s="22">
        <v>28289349</v>
      </c>
      <c r="W73" s="22">
        <v>24995468</v>
      </c>
      <c r="X73" s="22">
        <v>60186386</v>
      </c>
      <c r="Y73" s="12">
        <f>SUM(V73:X73)</f>
        <v>113471203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186063771</v>
      </c>
      <c r="AI73" s="23">
        <f>IF(ISERROR(AH73/J72),0,AH73/J72)</f>
        <v>6.6320222704825196E-2</v>
      </c>
      <c r="AJ73" s="23">
        <f>IF(ISERROR(AH73/$AH$78),"-",AH73/$AH$78)</f>
        <v>0.66986140687816575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34"/>
      <c r="H74" s="44"/>
      <c r="I74" s="46"/>
      <c r="J74" s="86"/>
      <c r="K74" s="50">
        <f>186061972+1199163770</f>
        <v>1385225742</v>
      </c>
      <c r="L74" s="47" t="s">
        <v>96</v>
      </c>
      <c r="M74" s="39"/>
      <c r="N74" s="51"/>
      <c r="O74" s="39"/>
      <c r="P74" s="52"/>
      <c r="Q74" s="52"/>
      <c r="R74" s="22">
        <v>8919477</v>
      </c>
      <c r="S74" s="22">
        <v>6740165</v>
      </c>
      <c r="T74" s="22">
        <v>7078004</v>
      </c>
      <c r="U74" s="12">
        <f t="shared" ref="U74:U75" si="16">SUM(R74:T74)</f>
        <v>22737646</v>
      </c>
      <c r="V74" s="22">
        <f>8109294+29663769</f>
        <v>37773063</v>
      </c>
      <c r="W74" s="22">
        <f>9237961+9000000</f>
        <v>18237961</v>
      </c>
      <c r="X74" s="22">
        <v>9783652</v>
      </c>
      <c r="Y74" s="12">
        <f>SUM(V74:X74)</f>
        <v>65794676</v>
      </c>
      <c r="Z74" s="22"/>
      <c r="AA74" s="22"/>
      <c r="AB74" s="22"/>
      <c r="AC74" s="12">
        <f t="shared" ref="AC74:AC75" si="17">SUM(Z74:AB74)</f>
        <v>0</v>
      </c>
      <c r="AD74" s="22"/>
      <c r="AE74" s="22">
        <v>0</v>
      </c>
      <c r="AF74" s="22">
        <v>0</v>
      </c>
      <c r="AG74" s="12">
        <f t="shared" ref="AG74:AG75" si="18">SUM(AD74:AF74)</f>
        <v>0</v>
      </c>
      <c r="AH74" s="12">
        <f>SUM(U74,Y74,AC74,AG74)</f>
        <v>88532322</v>
      </c>
      <c r="AI74" s="23">
        <f t="shared" ref="AI74:AI75" si="19">IF(ISERROR(AH74/J73),0,AH74/J73)</f>
        <v>0</v>
      </c>
      <c r="AJ74" s="23">
        <f t="shared" ref="AJ74:AJ75" si="20">IF(ISERROR(AH74/$AH$78),"-",AH74/$AH$78)</f>
        <v>0.31873150506613551</v>
      </c>
      <c r="AK74" s="2"/>
      <c r="AL74" s="76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41"/>
      <c r="D75" s="42"/>
      <c r="E75" s="34"/>
      <c r="F75" s="34"/>
      <c r="G75" s="34"/>
      <c r="H75" s="44"/>
      <c r="I75" s="46"/>
      <c r="J75" s="86"/>
      <c r="K75" s="50">
        <v>3356860</v>
      </c>
      <c r="L75" s="47" t="s">
        <v>354</v>
      </c>
      <c r="M75" s="39"/>
      <c r="N75" s="51"/>
      <c r="O75" s="39"/>
      <c r="P75" s="52"/>
      <c r="Q75" s="52"/>
      <c r="R75" s="22"/>
      <c r="S75" s="22"/>
      <c r="T75" s="22"/>
      <c r="U75" s="12">
        <f t="shared" si="16"/>
        <v>0</v>
      </c>
      <c r="V75" s="22"/>
      <c r="W75" s="22">
        <v>230860</v>
      </c>
      <c r="X75" s="22">
        <v>2937625</v>
      </c>
      <c r="Y75" s="12">
        <f t="shared" ref="Y75" si="21">SUM(V75:X75)</f>
        <v>3168485</v>
      </c>
      <c r="Z75" s="22"/>
      <c r="AA75" s="22"/>
      <c r="AB75" s="22"/>
      <c r="AC75" s="12">
        <f t="shared" si="17"/>
        <v>0</v>
      </c>
      <c r="AD75" s="22"/>
      <c r="AE75" s="22">
        <v>0</v>
      </c>
      <c r="AF75" s="22">
        <v>0</v>
      </c>
      <c r="AG75" s="12">
        <f t="shared" si="18"/>
        <v>0</v>
      </c>
      <c r="AH75" s="12">
        <f t="shared" ref="AH75" si="22">SUM(U75,Y75,AC75,AG75)</f>
        <v>3168485</v>
      </c>
      <c r="AI75" s="23">
        <f t="shared" si="19"/>
        <v>0</v>
      </c>
      <c r="AJ75" s="23">
        <f t="shared" si="20"/>
        <v>1.1407088055698737E-2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4</v>
      </c>
      <c r="B76" s="18"/>
      <c r="C76" s="41"/>
      <c r="D76" s="42"/>
      <c r="E76" s="34"/>
      <c r="F76" s="34"/>
      <c r="G76" s="53"/>
      <c r="H76" s="44"/>
      <c r="I76" s="46"/>
      <c r="J76" s="86"/>
      <c r="K76" s="50">
        <v>155412000</v>
      </c>
      <c r="L76" s="47" t="s">
        <v>355</v>
      </c>
      <c r="M76" s="39"/>
      <c r="N76" s="51"/>
      <c r="O76" s="39"/>
      <c r="P76" s="52"/>
      <c r="Q76" s="52"/>
      <c r="R76" s="22"/>
      <c r="S76" s="22"/>
      <c r="T76" s="22"/>
      <c r="U76" s="12">
        <f>SUM(R76:T76)</f>
        <v>0</v>
      </c>
      <c r="V76" s="22"/>
      <c r="W76" s="22"/>
      <c r="X76" s="22"/>
      <c r="Y76" s="12">
        <f>SUM(V76:X76)</f>
        <v>0</v>
      </c>
      <c r="Z76" s="22"/>
      <c r="AA76" s="22"/>
      <c r="AB76" s="22"/>
      <c r="AC76" s="12">
        <f>SUM(Z76:AB76)</f>
        <v>0</v>
      </c>
      <c r="AD76" s="22"/>
      <c r="AE76" s="22">
        <v>0</v>
      </c>
      <c r="AF76" s="22">
        <v>0</v>
      </c>
      <c r="AG76" s="12">
        <f>SUM(AD76:AF76)</f>
        <v>0</v>
      </c>
      <c r="AH76" s="12">
        <f>SUM(U76,Y76,AC76,AG76)</f>
        <v>0</v>
      </c>
      <c r="AI76" s="23">
        <f>IF(ISERROR(AH76/J73),0,AH76/J73)</f>
        <v>0</v>
      </c>
      <c r="AJ76" s="23">
        <f>IF(ISERROR(AH76/$AH$78),"-",AH76/$AH$78)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s="30" customFormat="1" ht="24.95" customHeight="1" x14ac:dyDescent="0.25">
      <c r="A77" s="87" t="s">
        <v>75</v>
      </c>
      <c r="B77" s="87"/>
      <c r="C77" s="87"/>
      <c r="D77" s="87"/>
      <c r="E77" s="87"/>
      <c r="F77" s="87"/>
      <c r="G77" s="87"/>
      <c r="H77" s="87"/>
      <c r="I77" s="87"/>
      <c r="J77" s="25">
        <f>J72</f>
        <v>2805535980</v>
      </c>
      <c r="K77" s="25">
        <f>SUM(K73:K76)</f>
        <v>2001211983</v>
      </c>
      <c r="L77" s="26"/>
      <c r="M77" s="25">
        <f>SUM(M73:M73)</f>
        <v>0</v>
      </c>
      <c r="N77" s="25">
        <f>SUM(N73:N73)</f>
        <v>0</v>
      </c>
      <c r="O77" s="25">
        <f>SUM(O73:O73)</f>
        <v>0</v>
      </c>
      <c r="P77" s="27"/>
      <c r="Q77" s="28"/>
      <c r="R77" s="25">
        <f t="shared" ref="R77:AH77" si="23">SUM(R73:R76)</f>
        <v>31806999</v>
      </c>
      <c r="S77" s="25">
        <f t="shared" si="23"/>
        <v>25943000</v>
      </c>
      <c r="T77" s="25">
        <f t="shared" si="23"/>
        <v>37580215</v>
      </c>
      <c r="U77" s="25">
        <f t="shared" si="23"/>
        <v>95330214</v>
      </c>
      <c r="V77" s="25">
        <f t="shared" si="23"/>
        <v>66062412</v>
      </c>
      <c r="W77" s="25">
        <f t="shared" si="23"/>
        <v>43464289</v>
      </c>
      <c r="X77" s="25">
        <f t="shared" si="23"/>
        <v>72907663</v>
      </c>
      <c r="Y77" s="25">
        <f t="shared" si="23"/>
        <v>182434364</v>
      </c>
      <c r="Z77" s="25">
        <f t="shared" si="23"/>
        <v>0</v>
      </c>
      <c r="AA77" s="25">
        <f t="shared" si="23"/>
        <v>0</v>
      </c>
      <c r="AB77" s="25">
        <f t="shared" si="23"/>
        <v>0</v>
      </c>
      <c r="AC77" s="25">
        <f t="shared" si="23"/>
        <v>0</v>
      </c>
      <c r="AD77" s="25">
        <f t="shared" si="23"/>
        <v>0</v>
      </c>
      <c r="AE77" s="25">
        <f t="shared" si="23"/>
        <v>0</v>
      </c>
      <c r="AF77" s="25">
        <f t="shared" si="23"/>
        <v>0</v>
      </c>
      <c r="AG77" s="25">
        <f t="shared" si="23"/>
        <v>0</v>
      </c>
      <c r="AH77" s="25">
        <f t="shared" si="23"/>
        <v>277764578</v>
      </c>
      <c r="AI77" s="29">
        <f>IF(ISERROR(AH77/J77),0,AH77/J77)</f>
        <v>9.900588692503598E-2</v>
      </c>
      <c r="AJ77" s="29">
        <f>IF(ISERROR(AH77/$AH$78),0,AH77/$AH$78)</f>
        <v>1</v>
      </c>
      <c r="AK77" s="2"/>
      <c r="AL77" s="76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56" customFormat="1" ht="44.25" customHeight="1" x14ac:dyDescent="0.25">
      <c r="A78" s="84" t="str">
        <f>"TOTAL ASIG."&amp;" "&amp;$A$5</f>
        <v>TOTAL ASIG. 24-09-004 "Programa Asuntos Indígenas"</v>
      </c>
      <c r="B78" s="84"/>
      <c r="C78" s="84"/>
      <c r="D78" s="84"/>
      <c r="E78" s="84"/>
      <c r="F78" s="84"/>
      <c r="G78" s="84"/>
      <c r="H78" s="84"/>
      <c r="I78" s="84"/>
      <c r="J78" s="54">
        <f>SUM(J11,J15,J19,J23,J27,J31,J35,J39,J43,J47,J51,J55,J59,J63,J67,J71,J77)</f>
        <v>2810276000</v>
      </c>
      <c r="K78" s="54">
        <f t="shared" ref="K78:AH78" si="24">SUM(K11,K15,K19,K23,K27,K31,K35,K39,K43,K47,K51,K55,K59,K63,K67,K71,K77)</f>
        <v>2004989954</v>
      </c>
      <c r="L78" s="54"/>
      <c r="M78" s="54">
        <f t="shared" si="24"/>
        <v>0</v>
      </c>
      <c r="N78" s="54">
        <f t="shared" si="24"/>
        <v>0</v>
      </c>
      <c r="O78" s="54">
        <f t="shared" si="24"/>
        <v>0</v>
      </c>
      <c r="P78" s="54">
        <f t="shared" si="24"/>
        <v>0</v>
      </c>
      <c r="Q78" s="54">
        <f t="shared" si="24"/>
        <v>0</v>
      </c>
      <c r="R78" s="54">
        <f t="shared" si="24"/>
        <v>31806999</v>
      </c>
      <c r="S78" s="54">
        <f t="shared" si="24"/>
        <v>25943000</v>
      </c>
      <c r="T78" s="54">
        <f t="shared" si="24"/>
        <v>37580215</v>
      </c>
      <c r="U78" s="54">
        <f t="shared" si="24"/>
        <v>95330214</v>
      </c>
      <c r="V78" s="54">
        <f t="shared" si="24"/>
        <v>66062412</v>
      </c>
      <c r="W78" s="54">
        <f t="shared" si="24"/>
        <v>43464289</v>
      </c>
      <c r="X78" s="54">
        <f t="shared" si="24"/>
        <v>72907663</v>
      </c>
      <c r="Y78" s="54">
        <f t="shared" si="24"/>
        <v>182434364</v>
      </c>
      <c r="Z78" s="54">
        <f t="shared" si="24"/>
        <v>0</v>
      </c>
      <c r="AA78" s="54">
        <f t="shared" si="24"/>
        <v>0</v>
      </c>
      <c r="AB78" s="54">
        <f t="shared" si="24"/>
        <v>0</v>
      </c>
      <c r="AC78" s="54">
        <f t="shared" si="24"/>
        <v>0</v>
      </c>
      <c r="AD78" s="54">
        <f t="shared" si="24"/>
        <v>0</v>
      </c>
      <c r="AE78" s="54">
        <f t="shared" si="24"/>
        <v>0</v>
      </c>
      <c r="AF78" s="54">
        <f t="shared" si="24"/>
        <v>0</v>
      </c>
      <c r="AG78" s="54">
        <f t="shared" si="24"/>
        <v>0</v>
      </c>
      <c r="AH78" s="54">
        <f t="shared" si="24"/>
        <v>277764578</v>
      </c>
      <c r="AI78" s="55">
        <f>IF(ISERROR(AH78/J78),0,AH78/J78)</f>
        <v>9.8838896250759714E-2</v>
      </c>
      <c r="AJ78" s="55">
        <f>IF(ISERROR(AH78/$AH$78),0,AH78/$AH$78)</f>
        <v>1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7" spans="5:5" x14ac:dyDescent="0.25">
      <c r="E97" s="62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8:I78"/>
    <mergeCell ref="A68:E68"/>
    <mergeCell ref="J69:J70"/>
    <mergeCell ref="A71:I71"/>
    <mergeCell ref="A72:E72"/>
    <mergeCell ref="J72:J76"/>
    <mergeCell ref="A77:I77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6 R73:T76 Z73:AB76 V73:X76 M73:M76" xr:uid="{252EFCF9-4459-4842-9FA2-B08D1FBB4D11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6" xr:uid="{4149626F-499C-4EBE-AE23-7D13F7F8FD3D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5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N73:N76 P57:Q58 C69:C70 E69:G70 L69:L70 L65:L66 P65:Q66 C65:C66 E65:G66 P73:Q76 E73:G76 L38" xr:uid="{248FC2C3-1536-4F4B-A182-EA38E60D4F0B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6" xr:uid="{F4D00DA6-92F2-4169-9EE6-E920F08FFE82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2C25834-07E6-4C8F-B09C-20F028BFDE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E219EA8-731B-4CC9-9EF4-B51A4215E39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0075197-F69B-43D0-A47D-2EDE5DA73BFD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B0A5A3E-EA89-4024-860B-BD11F3D90A62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9F276-E712-4DE0-AA06-0E59CD1B9FF1}">
  <sheetPr>
    <tabColor rgb="FF33CCFF"/>
    <pageSetUpPr fitToPage="1"/>
  </sheetPr>
  <dimension ref="A1:Y42"/>
  <sheetViews>
    <sheetView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2.42578125" style="60" hidden="1" customWidth="1" outlineLevel="1"/>
    <col min="8" max="8" width="12.85546875" style="60" hidden="1" customWidth="1" outlineLevel="1"/>
    <col min="9" max="9" width="12.7109375" style="60" hidden="1" customWidth="1" outlineLevel="1"/>
    <col min="10" max="10" width="12.8554687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" style="60" bestFit="1" customWidth="1" collapsed="1"/>
    <col min="15" max="17" width="15.7109375" style="60" customWidth="1" outlineLevel="1"/>
    <col min="18" max="18" width="11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42578125" style="60" customWidth="1" collapsed="1"/>
    <col min="23" max="23" width="11.85546875" style="60" customWidth="1"/>
    <col min="24" max="24" width="11.28515625" style="69" customWidth="1"/>
    <col min="25" max="25" width="14.855468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88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+'24-09-004 Ind. UCAI'!J11</f>
        <v>0</v>
      </c>
      <c r="C8" s="49">
        <f>+'24-09-004 Ind. UCAI'!K11</f>
        <v>0</v>
      </c>
      <c r="D8" s="49">
        <f>+'24-09-004 Ind. UCAI'!M11</f>
        <v>0</v>
      </c>
      <c r="E8" s="49">
        <f>+'24-09-004 Ind. UCAI'!N11</f>
        <v>0</v>
      </c>
      <c r="F8" s="49">
        <f>+'24-09-004 Ind. UCAI'!O11</f>
        <v>0</v>
      </c>
      <c r="G8" s="49">
        <f>+'24-09-004 Ind. UCAI'!R11</f>
        <v>0</v>
      </c>
      <c r="H8" s="49">
        <f>+'24-09-004 Ind. UCAI'!S11</f>
        <v>0</v>
      </c>
      <c r="I8" s="49">
        <f>+'24-09-004 Ind. UCAI'!T11</f>
        <v>0</v>
      </c>
      <c r="J8" s="49">
        <f>+'24-09-004 Ind. UCAI'!U11</f>
        <v>0</v>
      </c>
      <c r="K8" s="49">
        <f>+'24-09-004 Ind. UCAI'!V11</f>
        <v>0</v>
      </c>
      <c r="L8" s="49">
        <f>+'24-09-004 Ind. UCAI'!W11</f>
        <v>0</v>
      </c>
      <c r="M8" s="49">
        <f>+'24-09-004 Ind. UCAI'!X11</f>
        <v>0</v>
      </c>
      <c r="N8" s="49">
        <f>+'24-09-004 Ind. UCAI'!Y11</f>
        <v>0</v>
      </c>
      <c r="O8" s="49">
        <f>+'24-09-004 Ind. UCAI'!Z11</f>
        <v>0</v>
      </c>
      <c r="P8" s="49">
        <f>+'24-09-004 Ind. UCAI'!AA11</f>
        <v>0</v>
      </c>
      <c r="Q8" s="49">
        <f>+'24-09-004 Ind. UCAI'!AB11</f>
        <v>0</v>
      </c>
      <c r="R8" s="49">
        <f>+'24-09-004 Ind. UCAI'!AC11</f>
        <v>0</v>
      </c>
      <c r="S8" s="49">
        <f>+'24-09-004 Ind. UCAI'!AD11</f>
        <v>0</v>
      </c>
      <c r="T8" s="49">
        <f>+'24-09-004 Ind. UCAI'!AE11</f>
        <v>0</v>
      </c>
      <c r="U8" s="49">
        <f>+'24-09-004 Ind. UCAI'!AF11</f>
        <v>0</v>
      </c>
      <c r="V8" s="49">
        <f>+'24-09-004 Ind. UCAI'!AG11</f>
        <v>0</v>
      </c>
      <c r="W8" s="49">
        <f>+'24-09-004 Ind. UCAI'!AH11</f>
        <v>0</v>
      </c>
      <c r="X8" s="64">
        <f>+'24-09-004 Ind. UCAI'!AI11</f>
        <v>0</v>
      </c>
      <c r="Y8" s="64">
        <f>+'24-09-004 Ind. UCAI'!AJ11</f>
        <v>0</v>
      </c>
    </row>
    <row r="9" spans="1:25" ht="24.75" hidden="1" customHeight="1" x14ac:dyDescent="0.25">
      <c r="A9" s="63" t="s">
        <v>46</v>
      </c>
      <c r="B9" s="49">
        <f>+'24-09-004 Ind. UCAI'!J15</f>
        <v>0</v>
      </c>
      <c r="C9" s="49">
        <f>+'24-09-004 Ind. UCAI'!K15</f>
        <v>0</v>
      </c>
      <c r="D9" s="49">
        <f>+'24-09-004 Ind. UCAI'!M15</f>
        <v>0</v>
      </c>
      <c r="E9" s="49">
        <f>+'24-09-004 Ind. UCAI'!N15</f>
        <v>0</v>
      </c>
      <c r="F9" s="49">
        <f>+'24-09-004 Ind. UCAI'!O15</f>
        <v>0</v>
      </c>
      <c r="G9" s="49">
        <f>+'24-09-004 Ind. UCAI'!R15</f>
        <v>0</v>
      </c>
      <c r="H9" s="49">
        <f>+'24-09-004 Ind. UCAI'!S15</f>
        <v>0</v>
      </c>
      <c r="I9" s="49">
        <f>+'24-09-004 Ind. UCAI'!T15</f>
        <v>0</v>
      </c>
      <c r="J9" s="49">
        <f>+'24-09-004 Ind. UCAI'!U15</f>
        <v>0</v>
      </c>
      <c r="K9" s="49">
        <f>+'24-09-004 Ind. UCAI'!V15</f>
        <v>0</v>
      </c>
      <c r="L9" s="49">
        <f>+'24-09-004 Ind. UCAI'!W15</f>
        <v>0</v>
      </c>
      <c r="M9" s="49">
        <f>+'24-09-004 Ind. UCAI'!X15</f>
        <v>0</v>
      </c>
      <c r="N9" s="49">
        <f>+'24-09-004 Ind. UCAI'!Y15</f>
        <v>0</v>
      </c>
      <c r="O9" s="49">
        <f>+'24-09-004 Ind. UCAI'!Z15</f>
        <v>0</v>
      </c>
      <c r="P9" s="49">
        <f>+'24-09-004 Ind. UCAI'!AA15</f>
        <v>0</v>
      </c>
      <c r="Q9" s="49">
        <f>+'24-09-004 Ind. UCAI'!AB15</f>
        <v>0</v>
      </c>
      <c r="R9" s="49">
        <f>+'24-09-004 Ind. UCAI'!AC15</f>
        <v>0</v>
      </c>
      <c r="S9" s="49">
        <f>+'24-09-004 Ind. UCAI'!AD15</f>
        <v>0</v>
      </c>
      <c r="T9" s="49">
        <f>+'24-09-004 Ind. UCAI'!AE15</f>
        <v>0</v>
      </c>
      <c r="U9" s="49">
        <f>+'24-09-004 Ind. UCAI'!AF15</f>
        <v>0</v>
      </c>
      <c r="V9" s="49">
        <f>+'24-09-004 Ind. UCAI'!AG15</f>
        <v>0</v>
      </c>
      <c r="W9" s="49">
        <f>+'24-09-004 Ind. UCAI'!AH15</f>
        <v>0</v>
      </c>
      <c r="X9" s="64">
        <f>+'24-09-004 Ind. UCAI'!AI15</f>
        <v>0</v>
      </c>
      <c r="Y9" s="64">
        <f>+'24-09-004 Ind. UCAI'!AJ15</f>
        <v>0</v>
      </c>
    </row>
    <row r="10" spans="1:25" ht="24.75" hidden="1" customHeight="1" x14ac:dyDescent="0.25">
      <c r="A10" s="63" t="s">
        <v>48</v>
      </c>
      <c r="B10" s="49">
        <f>+'24-09-004 Ind. UCAI'!J19</f>
        <v>0</v>
      </c>
      <c r="C10" s="49">
        <f>+'24-09-004 Ind. UCAI'!K19</f>
        <v>0</v>
      </c>
      <c r="D10" s="49">
        <f>+'24-09-004 Ind. UCAI'!M19</f>
        <v>0</v>
      </c>
      <c r="E10" s="49">
        <f>+'24-09-004 Ind. UCAI'!N19</f>
        <v>0</v>
      </c>
      <c r="F10" s="49">
        <f>+'24-09-004 Ind. UCAI'!O19</f>
        <v>0</v>
      </c>
      <c r="G10" s="49">
        <f>+'24-09-004 Ind. UCAI'!R19</f>
        <v>0</v>
      </c>
      <c r="H10" s="49">
        <f>+'24-09-004 Ind. UCAI'!S19</f>
        <v>0</v>
      </c>
      <c r="I10" s="49">
        <f>+'24-09-004 Ind. UCAI'!T19</f>
        <v>0</v>
      </c>
      <c r="J10" s="49">
        <f>+'24-09-004 Ind. UCAI'!U19</f>
        <v>0</v>
      </c>
      <c r="K10" s="49">
        <f>+'24-09-004 Ind. UCAI'!V19</f>
        <v>0</v>
      </c>
      <c r="L10" s="49">
        <f>+'24-09-004 Ind. UCAI'!W19</f>
        <v>0</v>
      </c>
      <c r="M10" s="49">
        <f>+'24-09-004 Ind. UCAI'!X19</f>
        <v>0</v>
      </c>
      <c r="N10" s="49">
        <f>+'24-09-004 Ind. UCAI'!Y19</f>
        <v>0</v>
      </c>
      <c r="O10" s="49">
        <f>+'24-09-004 Ind. UCAI'!Z19</f>
        <v>0</v>
      </c>
      <c r="P10" s="49">
        <f>+'24-09-004 Ind. UCAI'!AA19</f>
        <v>0</v>
      </c>
      <c r="Q10" s="49">
        <f>+'24-09-004 Ind. UCAI'!AB19</f>
        <v>0</v>
      </c>
      <c r="R10" s="49">
        <f>+'24-09-004 Ind. UCAI'!AC19</f>
        <v>0</v>
      </c>
      <c r="S10" s="49">
        <f>+'24-09-004 Ind. UCAI'!AD19</f>
        <v>0</v>
      </c>
      <c r="T10" s="49">
        <f>+'24-09-004 Ind. UCAI'!AE19</f>
        <v>0</v>
      </c>
      <c r="U10" s="49">
        <f>+'24-09-004 Ind. UCAI'!AF19</f>
        <v>0</v>
      </c>
      <c r="V10" s="49">
        <f>+'24-09-004 Ind. UCAI'!AG19</f>
        <v>0</v>
      </c>
      <c r="W10" s="49">
        <f>+'24-09-004 Ind. UCAI'!AH19</f>
        <v>0</v>
      </c>
      <c r="X10" s="64">
        <f>+'24-09-004 Ind. UCAI'!AI19</f>
        <v>0</v>
      </c>
      <c r="Y10" s="64">
        <f>+'24-09-004 Ind. UCAI'!AJ19</f>
        <v>0</v>
      </c>
    </row>
    <row r="11" spans="1:25" ht="24.75" hidden="1" customHeight="1" x14ac:dyDescent="0.25">
      <c r="A11" s="63" t="s">
        <v>50</v>
      </c>
      <c r="B11" s="49">
        <f>+'24-09-004 Ind. UCAI'!J23</f>
        <v>0</v>
      </c>
      <c r="C11" s="49">
        <f>+'24-09-004 Ind. UCAI'!K23</f>
        <v>0</v>
      </c>
      <c r="D11" s="49">
        <f>+'24-09-004 Ind. UCAI'!M23</f>
        <v>0</v>
      </c>
      <c r="E11" s="49">
        <f>+'24-09-004 Ind. UCAI'!N23</f>
        <v>0</v>
      </c>
      <c r="F11" s="49">
        <f>+'24-09-004 Ind. UCAI'!O23</f>
        <v>0</v>
      </c>
      <c r="G11" s="49">
        <f>+'24-09-004 Ind. UCAI'!R23</f>
        <v>0</v>
      </c>
      <c r="H11" s="49">
        <f>+'24-09-004 Ind. UCAI'!S23</f>
        <v>0</v>
      </c>
      <c r="I11" s="49">
        <f>+'24-09-004 Ind. UCAI'!T23</f>
        <v>0</v>
      </c>
      <c r="J11" s="49">
        <f>+'24-09-004 Ind. UCAI'!U23</f>
        <v>0</v>
      </c>
      <c r="K11" s="49">
        <f>+'24-09-004 Ind. UCAI'!V23</f>
        <v>0</v>
      </c>
      <c r="L11" s="49">
        <f>+'24-09-004 Ind. UCAI'!W23</f>
        <v>0</v>
      </c>
      <c r="M11" s="49">
        <f>+'24-09-004 Ind. UCAI'!X23</f>
        <v>0</v>
      </c>
      <c r="N11" s="49">
        <f>+'24-09-004 Ind. UCAI'!Y23</f>
        <v>0</v>
      </c>
      <c r="O11" s="49">
        <f>+'24-09-004 Ind. UCAI'!Z23</f>
        <v>0</v>
      </c>
      <c r="P11" s="49">
        <f>+'24-09-004 Ind. UCAI'!AA23</f>
        <v>0</v>
      </c>
      <c r="Q11" s="49">
        <f>+'24-09-004 Ind. UCAI'!AB23</f>
        <v>0</v>
      </c>
      <c r="R11" s="49">
        <f>+'24-09-004 Ind. UCAI'!AC23</f>
        <v>0</v>
      </c>
      <c r="S11" s="49">
        <f>+'24-09-004 Ind. UCAI'!AD23</f>
        <v>0</v>
      </c>
      <c r="T11" s="49">
        <f>+'24-09-004 Ind. UCAI'!AE23</f>
        <v>0</v>
      </c>
      <c r="U11" s="49">
        <f>+'24-09-004 Ind. UCAI'!AF23</f>
        <v>0</v>
      </c>
      <c r="V11" s="49">
        <f>+'24-09-004 Ind. UCAI'!AG23</f>
        <v>0</v>
      </c>
      <c r="W11" s="49">
        <f>+'24-09-004 Ind. UCAI'!AH23</f>
        <v>0</v>
      </c>
      <c r="X11" s="64">
        <f>+'24-09-004 Ind. UCAI'!AI23</f>
        <v>0</v>
      </c>
      <c r="Y11" s="64">
        <f>+'24-09-004 Ind. UCAI'!AJ23</f>
        <v>0</v>
      </c>
    </row>
    <row r="12" spans="1:25" ht="24.75" hidden="1" customHeight="1" x14ac:dyDescent="0.25">
      <c r="A12" s="63" t="s">
        <v>52</v>
      </c>
      <c r="B12" s="49">
        <f>+'24-09-004 Ind. UCAI'!J27</f>
        <v>0</v>
      </c>
      <c r="C12" s="49">
        <f>+'24-09-004 Ind. UCAI'!K27</f>
        <v>0</v>
      </c>
      <c r="D12" s="49">
        <f>+'24-09-004 Ind. UCAI'!M27</f>
        <v>0</v>
      </c>
      <c r="E12" s="49">
        <f>+'24-09-004 Ind. UCAI'!N27</f>
        <v>0</v>
      </c>
      <c r="F12" s="49">
        <f>+'24-09-004 Ind. UCAI'!O27</f>
        <v>0</v>
      </c>
      <c r="G12" s="49">
        <f>+'24-09-004 Ind. UCAI'!R27</f>
        <v>0</v>
      </c>
      <c r="H12" s="49">
        <f>+'24-09-004 Ind. UCAI'!S27</f>
        <v>0</v>
      </c>
      <c r="I12" s="49">
        <f>+'24-09-004 Ind. UCAI'!T27</f>
        <v>0</v>
      </c>
      <c r="J12" s="49">
        <f>+'24-09-004 Ind. UCAI'!U27</f>
        <v>0</v>
      </c>
      <c r="K12" s="49">
        <f>+'24-09-004 Ind. UCAI'!V27</f>
        <v>0</v>
      </c>
      <c r="L12" s="49">
        <f>+'24-09-004 Ind. UCAI'!W27</f>
        <v>0</v>
      </c>
      <c r="M12" s="49">
        <f>+'24-09-004 Ind. UCAI'!X27</f>
        <v>0</v>
      </c>
      <c r="N12" s="49">
        <f>+'24-09-004 Ind. UCAI'!Y27</f>
        <v>0</v>
      </c>
      <c r="O12" s="49">
        <f>+'24-09-004 Ind. UCAI'!Z27</f>
        <v>0</v>
      </c>
      <c r="P12" s="49">
        <f>+'24-09-004 Ind. UCAI'!AA27</f>
        <v>0</v>
      </c>
      <c r="Q12" s="49">
        <f>+'24-09-004 Ind. UCAI'!AB27</f>
        <v>0</v>
      </c>
      <c r="R12" s="49">
        <f>+'24-09-004 Ind. UCAI'!AC27</f>
        <v>0</v>
      </c>
      <c r="S12" s="49">
        <f>+'24-09-004 Ind. UCAI'!AD27</f>
        <v>0</v>
      </c>
      <c r="T12" s="49">
        <f>+'24-09-004 Ind. UCAI'!AE27</f>
        <v>0</v>
      </c>
      <c r="U12" s="49">
        <f>+'24-09-004 Ind. UCAI'!AF27</f>
        <v>0</v>
      </c>
      <c r="V12" s="49">
        <f>+'24-09-004 Ind. UCAI'!AG27</f>
        <v>0</v>
      </c>
      <c r="W12" s="49">
        <f>+'24-09-004 Ind. UCAI'!AH27</f>
        <v>0</v>
      </c>
      <c r="X12" s="64">
        <f>+'24-09-004 Ind. UCAI'!AI27</f>
        <v>0</v>
      </c>
      <c r="Y12" s="64">
        <f>+'24-09-004 Ind. UCAI'!AJ27</f>
        <v>0</v>
      </c>
    </row>
    <row r="13" spans="1:25" ht="24.75" hidden="1" customHeight="1" x14ac:dyDescent="0.25">
      <c r="A13" s="63" t="s">
        <v>54</v>
      </c>
      <c r="B13" s="49">
        <f>+'24-09-004 Ind. UCAI'!J31</f>
        <v>0</v>
      </c>
      <c r="C13" s="49">
        <f>+'24-09-004 Ind. UCAI'!K31</f>
        <v>0</v>
      </c>
      <c r="D13" s="49">
        <f>+'24-09-004 Ind. UCAI'!M31</f>
        <v>0</v>
      </c>
      <c r="E13" s="49">
        <f>+'24-09-004 Ind. UCAI'!N31</f>
        <v>0</v>
      </c>
      <c r="F13" s="49">
        <f>+'24-09-004 Ind. UCAI'!O31</f>
        <v>0</v>
      </c>
      <c r="G13" s="49">
        <f>+'24-09-004 Ind. UCAI'!R31</f>
        <v>0</v>
      </c>
      <c r="H13" s="49">
        <f>+'24-09-004 Ind. UCAI'!S31</f>
        <v>0</v>
      </c>
      <c r="I13" s="49">
        <f>+'24-09-004 Ind. UCAI'!T31</f>
        <v>0</v>
      </c>
      <c r="J13" s="49">
        <f>+'24-09-004 Ind. UCAI'!U31</f>
        <v>0</v>
      </c>
      <c r="K13" s="49">
        <f>+'24-09-004 Ind. UCAI'!V31</f>
        <v>0</v>
      </c>
      <c r="L13" s="49">
        <f>+'24-09-004 Ind. UCAI'!W31</f>
        <v>0</v>
      </c>
      <c r="M13" s="49">
        <f>+'24-09-004 Ind. UCAI'!X31</f>
        <v>0</v>
      </c>
      <c r="N13" s="49">
        <f>+'24-09-004 Ind. UCAI'!Y31</f>
        <v>0</v>
      </c>
      <c r="O13" s="49">
        <f>+'24-09-004 Ind. UCAI'!Z31</f>
        <v>0</v>
      </c>
      <c r="P13" s="49">
        <f>+'24-09-004 Ind. UCAI'!AA31</f>
        <v>0</v>
      </c>
      <c r="Q13" s="49">
        <f>+'24-09-004 Ind. UCAI'!AB31</f>
        <v>0</v>
      </c>
      <c r="R13" s="49">
        <f>+'24-09-004 Ind. UCAI'!AC31</f>
        <v>0</v>
      </c>
      <c r="S13" s="49">
        <f>+'24-09-004 Ind. UCAI'!AD31</f>
        <v>0</v>
      </c>
      <c r="T13" s="49">
        <f>+'24-09-004 Ind. UCAI'!AE31</f>
        <v>0</v>
      </c>
      <c r="U13" s="49">
        <f>+'24-09-004 Ind. UCAI'!AF31</f>
        <v>0</v>
      </c>
      <c r="V13" s="49">
        <f>+'24-09-004 Ind. UCAI'!AG31</f>
        <v>0</v>
      </c>
      <c r="W13" s="49">
        <f>+'24-09-004 Ind. UCAI'!AH31</f>
        <v>0</v>
      </c>
      <c r="X13" s="64">
        <f>+'24-09-004 Ind. UCAI'!AI31</f>
        <v>0</v>
      </c>
      <c r="Y13" s="64">
        <f>+'24-09-004 Ind. UCAI'!AJ31</f>
        <v>0</v>
      </c>
    </row>
    <row r="14" spans="1:25" ht="24.75" hidden="1" customHeight="1" x14ac:dyDescent="0.25">
      <c r="A14" s="63" t="s">
        <v>56</v>
      </c>
      <c r="B14" s="49">
        <f>+'24-09-004 Ind. UCAI'!J35</f>
        <v>0</v>
      </c>
      <c r="C14" s="49">
        <f>+'24-09-004 Ind. UCAI'!K35</f>
        <v>0</v>
      </c>
      <c r="D14" s="49">
        <f>+'24-09-004 Ind. UCAI'!M35</f>
        <v>0</v>
      </c>
      <c r="E14" s="49">
        <f>+'24-09-004 Ind. UCAI'!N35</f>
        <v>0</v>
      </c>
      <c r="F14" s="49">
        <f>+'24-09-004 Ind. UCAI'!O35</f>
        <v>0</v>
      </c>
      <c r="G14" s="49">
        <f>+'24-09-004 Ind. UCAI'!R35</f>
        <v>0</v>
      </c>
      <c r="H14" s="49">
        <f>+'24-09-004 Ind. UCAI'!S35</f>
        <v>0</v>
      </c>
      <c r="I14" s="49">
        <f>+'24-09-004 Ind. UCAI'!T35</f>
        <v>0</v>
      </c>
      <c r="J14" s="49">
        <f>+'24-09-004 Ind. UCAI'!U35</f>
        <v>0</v>
      </c>
      <c r="K14" s="49">
        <f>+'24-09-004 Ind. UCAI'!V35</f>
        <v>0</v>
      </c>
      <c r="L14" s="49">
        <f>+'24-09-004 Ind. UCAI'!W35</f>
        <v>0</v>
      </c>
      <c r="M14" s="49">
        <f>+'24-09-004 Ind. UCAI'!X35</f>
        <v>0</v>
      </c>
      <c r="N14" s="49">
        <f>+'24-09-004 Ind. UCAI'!Y35</f>
        <v>0</v>
      </c>
      <c r="O14" s="49">
        <f>+'24-09-004 Ind. UCAI'!Z35</f>
        <v>0</v>
      </c>
      <c r="P14" s="49">
        <f>+'24-09-004 Ind. UCAI'!AA35</f>
        <v>0</v>
      </c>
      <c r="Q14" s="49">
        <f>+'24-09-004 Ind. UCAI'!AB35</f>
        <v>0</v>
      </c>
      <c r="R14" s="49">
        <f>+'24-09-004 Ind. UCAI'!AC35</f>
        <v>0</v>
      </c>
      <c r="S14" s="49">
        <f>+'24-09-004 Ind. UCAI'!AD35</f>
        <v>0</v>
      </c>
      <c r="T14" s="49">
        <f>+'24-09-004 Ind. UCAI'!AE35</f>
        <v>0</v>
      </c>
      <c r="U14" s="49">
        <f>+'24-09-004 Ind. UCAI'!AF35</f>
        <v>0</v>
      </c>
      <c r="V14" s="49">
        <f>+'24-09-004 Ind. UCAI'!AG35</f>
        <v>0</v>
      </c>
      <c r="W14" s="49">
        <f>+'24-09-004 Ind. UCAI'!AH35</f>
        <v>0</v>
      </c>
      <c r="X14" s="64">
        <f>+'24-09-004 Ind. UCAI'!AI35</f>
        <v>0</v>
      </c>
      <c r="Y14" s="64">
        <f>+'24-09-004 Ind. UCAI'!AJ35</f>
        <v>0</v>
      </c>
    </row>
    <row r="15" spans="1:25" ht="24.75" hidden="1" customHeight="1" x14ac:dyDescent="0.25">
      <c r="A15" s="63" t="s">
        <v>58</v>
      </c>
      <c r="B15" s="49">
        <f>+'24-09-004 Ind. UCAI'!J39</f>
        <v>1200000</v>
      </c>
      <c r="C15" s="49">
        <f>+'24-09-004 Ind. UCAI'!K39</f>
        <v>1165167</v>
      </c>
      <c r="D15" s="49">
        <f>+'24-09-004 Ind. UCAI'!M39</f>
        <v>0</v>
      </c>
      <c r="E15" s="49">
        <f>+'24-09-004 Ind. UCAI'!N39</f>
        <v>0</v>
      </c>
      <c r="F15" s="49">
        <f>+'24-09-004 Ind. UCAI'!O39</f>
        <v>0</v>
      </c>
      <c r="G15" s="49">
        <f>+'24-09-004 Ind. UCAI'!R39</f>
        <v>0</v>
      </c>
      <c r="H15" s="49">
        <f>+'24-09-004 Ind. UCAI'!S39</f>
        <v>0</v>
      </c>
      <c r="I15" s="49">
        <f>+'24-09-004 Ind. UCAI'!T39</f>
        <v>0</v>
      </c>
      <c r="J15" s="49">
        <f>+'24-09-004 Ind. UCAI'!U39</f>
        <v>0</v>
      </c>
      <c r="K15" s="49">
        <f>+'24-09-004 Ind. UCAI'!V39</f>
        <v>0</v>
      </c>
      <c r="L15" s="49">
        <f>+'24-09-004 Ind. UCAI'!W39</f>
        <v>0</v>
      </c>
      <c r="M15" s="49">
        <f>+'24-09-004 Ind. UCAI'!X39</f>
        <v>0</v>
      </c>
      <c r="N15" s="49">
        <f>+'24-09-004 Ind. UCAI'!Y39</f>
        <v>0</v>
      </c>
      <c r="O15" s="49">
        <f>+'24-09-004 Ind. UCAI'!Z39</f>
        <v>0</v>
      </c>
      <c r="P15" s="49">
        <f>+'24-09-004 Ind. UCAI'!AA39</f>
        <v>0</v>
      </c>
      <c r="Q15" s="49">
        <f>+'24-09-004 Ind. UCAI'!AB39</f>
        <v>0</v>
      </c>
      <c r="R15" s="49">
        <f>+'24-09-004 Ind. UCAI'!AC39</f>
        <v>0</v>
      </c>
      <c r="S15" s="49">
        <f>+'24-09-004 Ind. UCAI'!AD39</f>
        <v>0</v>
      </c>
      <c r="T15" s="49">
        <f>+'24-09-004 Ind. UCAI'!AE39</f>
        <v>0</v>
      </c>
      <c r="U15" s="49">
        <f>+'24-09-004 Ind. UCAI'!AF39</f>
        <v>0</v>
      </c>
      <c r="V15" s="49">
        <f>+'24-09-004 Ind. UCAI'!AG39</f>
        <v>0</v>
      </c>
      <c r="W15" s="49">
        <f>+'24-09-004 Ind. UCAI'!AH39</f>
        <v>0</v>
      </c>
      <c r="X15" s="64">
        <f>+'24-09-004 Ind. UCAI'!AI39</f>
        <v>0</v>
      </c>
      <c r="Y15" s="64">
        <f>+'24-09-004 Ind. UCAI'!AJ39</f>
        <v>0</v>
      </c>
    </row>
    <row r="16" spans="1:25" ht="24.75" hidden="1" customHeight="1" x14ac:dyDescent="0.25">
      <c r="A16" s="63" t="s">
        <v>60</v>
      </c>
      <c r="B16" s="49">
        <f>+'24-09-004 Ind. UCAI'!J43</f>
        <v>900000</v>
      </c>
      <c r="C16" s="49">
        <f>+'24-09-004 Ind. UCAI'!K43</f>
        <v>700001</v>
      </c>
      <c r="D16" s="49">
        <f>+'24-09-004 Ind. UCAI'!M43</f>
        <v>0</v>
      </c>
      <c r="E16" s="49">
        <f>+'24-09-004 Ind. UCAI'!N43</f>
        <v>0</v>
      </c>
      <c r="F16" s="49">
        <f>+'24-09-004 Ind. UCAI'!O43</f>
        <v>0</v>
      </c>
      <c r="G16" s="49">
        <f>+'24-09-004 Ind. UCAI'!R43</f>
        <v>0</v>
      </c>
      <c r="H16" s="49">
        <f>+'24-09-004 Ind. UCAI'!S43</f>
        <v>0</v>
      </c>
      <c r="I16" s="49">
        <f>+'24-09-004 Ind. UCAI'!T43</f>
        <v>0</v>
      </c>
      <c r="J16" s="49">
        <f>+'24-09-004 Ind. UCAI'!U43</f>
        <v>0</v>
      </c>
      <c r="K16" s="49">
        <f>+'24-09-004 Ind. UCAI'!V43</f>
        <v>0</v>
      </c>
      <c r="L16" s="49">
        <f>+'24-09-004 Ind. UCAI'!W43</f>
        <v>0</v>
      </c>
      <c r="M16" s="49">
        <f>+'24-09-004 Ind. UCAI'!X43</f>
        <v>0</v>
      </c>
      <c r="N16" s="49">
        <f>+'24-09-004 Ind. UCAI'!Y43</f>
        <v>0</v>
      </c>
      <c r="O16" s="49">
        <f>+'24-09-004 Ind. UCAI'!Z43</f>
        <v>0</v>
      </c>
      <c r="P16" s="49">
        <f>+'24-09-004 Ind. UCAI'!AA43</f>
        <v>0</v>
      </c>
      <c r="Q16" s="49">
        <f>+'24-09-004 Ind. UCAI'!AB43</f>
        <v>0</v>
      </c>
      <c r="R16" s="49">
        <f>+'24-09-004 Ind. UCAI'!AC43</f>
        <v>0</v>
      </c>
      <c r="S16" s="49">
        <f>+'24-09-004 Ind. UCAI'!AD43</f>
        <v>0</v>
      </c>
      <c r="T16" s="49">
        <f>+'24-09-004 Ind. UCAI'!AE43</f>
        <v>0</v>
      </c>
      <c r="U16" s="49">
        <f>+'24-09-004 Ind. UCAI'!AF43</f>
        <v>0</v>
      </c>
      <c r="V16" s="49">
        <f>+'24-09-004 Ind. UCAI'!AG43</f>
        <v>0</v>
      </c>
      <c r="W16" s="49">
        <f>+'24-09-004 Ind. UCAI'!AH43</f>
        <v>0</v>
      </c>
      <c r="X16" s="64">
        <f>+'24-09-004 Ind. UCAI'!AI43</f>
        <v>0</v>
      </c>
      <c r="Y16" s="64">
        <f>+'24-09-004 Ind. UCAI'!AJ43</f>
        <v>0</v>
      </c>
    </row>
    <row r="17" spans="1:25" ht="24.75" hidden="1" customHeight="1" x14ac:dyDescent="0.25">
      <c r="A17" s="63" t="s">
        <v>62</v>
      </c>
      <c r="B17" s="49">
        <f>+'24-09-004 Ind. UCAI'!J47</f>
        <v>1500000</v>
      </c>
      <c r="C17" s="49">
        <f>+'24-09-004 Ind. UCAI'!K47</f>
        <v>1426310</v>
      </c>
      <c r="D17" s="49">
        <f>+'24-09-004 Ind. UCAI'!M47</f>
        <v>0</v>
      </c>
      <c r="E17" s="49">
        <f>+'24-09-004 Ind. UCAI'!N47</f>
        <v>0</v>
      </c>
      <c r="F17" s="49">
        <f>+'24-09-004 Ind. UCAI'!O47</f>
        <v>0</v>
      </c>
      <c r="G17" s="49">
        <f>+'24-09-004 Ind. UCAI'!R47</f>
        <v>0</v>
      </c>
      <c r="H17" s="49">
        <f>+'24-09-004 Ind. UCAI'!S47</f>
        <v>0</v>
      </c>
      <c r="I17" s="49">
        <f>+'24-09-004 Ind. UCAI'!T47</f>
        <v>0</v>
      </c>
      <c r="J17" s="49">
        <f>+'24-09-004 Ind. UCAI'!U47</f>
        <v>0</v>
      </c>
      <c r="K17" s="49">
        <f>+'24-09-004 Ind. UCAI'!V47</f>
        <v>0</v>
      </c>
      <c r="L17" s="49">
        <f>+'24-09-004 Ind. UCAI'!W47</f>
        <v>0</v>
      </c>
      <c r="M17" s="49">
        <f>+'24-09-004 Ind. UCAI'!X47</f>
        <v>0</v>
      </c>
      <c r="N17" s="49">
        <f>+'24-09-004 Ind. UCAI'!Y47</f>
        <v>0</v>
      </c>
      <c r="O17" s="49">
        <f>+'24-09-004 Ind. UCAI'!Z47</f>
        <v>0</v>
      </c>
      <c r="P17" s="49">
        <f>+'24-09-004 Ind. UCAI'!AA47</f>
        <v>0</v>
      </c>
      <c r="Q17" s="49">
        <f>+'24-09-004 Ind. UCAI'!AB47</f>
        <v>0</v>
      </c>
      <c r="R17" s="49">
        <f>+'24-09-004 Ind. UCAI'!AC47</f>
        <v>0</v>
      </c>
      <c r="S17" s="49">
        <f>+'24-09-004 Ind. UCAI'!AD47</f>
        <v>0</v>
      </c>
      <c r="T17" s="49">
        <f>+'24-09-004 Ind. UCAI'!AE47</f>
        <v>0</v>
      </c>
      <c r="U17" s="49">
        <f>+'24-09-004 Ind. UCAI'!AF47</f>
        <v>0</v>
      </c>
      <c r="V17" s="49">
        <f>+'24-09-004 Ind. UCAI'!AG47</f>
        <v>0</v>
      </c>
      <c r="W17" s="49">
        <f>+'24-09-004 Ind. UCAI'!AH47</f>
        <v>0</v>
      </c>
      <c r="X17" s="64">
        <f>+'24-09-004 Ind. UCAI'!AI47</f>
        <v>0</v>
      </c>
      <c r="Y17" s="64">
        <f>+'24-09-004 Ind. UCAI'!AJ44</f>
        <v>0</v>
      </c>
    </row>
    <row r="18" spans="1:25" ht="24.75" hidden="1" customHeight="1" x14ac:dyDescent="0.25">
      <c r="A18" s="63" t="s">
        <v>64</v>
      </c>
      <c r="B18" s="49">
        <f>+'24-09-004 Ind. UCAI'!J51</f>
        <v>0</v>
      </c>
      <c r="C18" s="49">
        <f>+'24-09-004 Ind. UCAI'!K51</f>
        <v>0</v>
      </c>
      <c r="D18" s="49">
        <f>+'24-09-004 Ind. UCAI'!M51</f>
        <v>0</v>
      </c>
      <c r="E18" s="49">
        <f>+'24-09-004 Ind. UCAI'!N51</f>
        <v>0</v>
      </c>
      <c r="F18" s="49">
        <f>+'24-09-004 Ind. UCAI'!O51</f>
        <v>0</v>
      </c>
      <c r="G18" s="49">
        <f>+'24-09-004 Ind. UCAI'!R51</f>
        <v>0</v>
      </c>
      <c r="H18" s="49">
        <f>+'24-09-004 Ind. UCAI'!S51</f>
        <v>0</v>
      </c>
      <c r="I18" s="49">
        <f>+'24-09-004 Ind. UCAI'!T51</f>
        <v>0</v>
      </c>
      <c r="J18" s="49">
        <f>+'24-09-004 Ind. UCAI'!U51</f>
        <v>0</v>
      </c>
      <c r="K18" s="49">
        <f>+'24-09-004 Ind. UCAI'!V51</f>
        <v>0</v>
      </c>
      <c r="L18" s="49">
        <f>+'24-09-004 Ind. UCAI'!W51</f>
        <v>0</v>
      </c>
      <c r="M18" s="49">
        <f>+'24-09-004 Ind. UCAI'!X51</f>
        <v>0</v>
      </c>
      <c r="N18" s="49">
        <f>+'24-09-004 Ind. UCAI'!Y51</f>
        <v>0</v>
      </c>
      <c r="O18" s="49">
        <f>+'24-09-004 Ind. UCAI'!Z51</f>
        <v>0</v>
      </c>
      <c r="P18" s="49">
        <f>+'24-09-004 Ind. UCAI'!AA51</f>
        <v>0</v>
      </c>
      <c r="Q18" s="49">
        <f>+'24-09-004 Ind. UCAI'!AB51</f>
        <v>0</v>
      </c>
      <c r="R18" s="49">
        <f>+'24-09-004 Ind. UCAI'!AC51</f>
        <v>0</v>
      </c>
      <c r="S18" s="49">
        <f>+'24-09-004 Ind. UCAI'!AD51</f>
        <v>0</v>
      </c>
      <c r="T18" s="49">
        <f>+'24-09-004 Ind. UCAI'!AE51</f>
        <v>0</v>
      </c>
      <c r="U18" s="49">
        <f>+'24-09-004 Ind. UCAI'!AF51</f>
        <v>0</v>
      </c>
      <c r="V18" s="49">
        <f>+'24-09-004 Ind. UCAI'!AG51</f>
        <v>0</v>
      </c>
      <c r="W18" s="49">
        <f>+'24-09-004 Ind. UCAI'!AH51</f>
        <v>0</v>
      </c>
      <c r="X18" s="64">
        <f>+'24-09-004 Ind. UCAI'!AI51</f>
        <v>0</v>
      </c>
      <c r="Y18" s="64">
        <f>+'24-09-004 Ind. UCAI'!AJ51</f>
        <v>0</v>
      </c>
    </row>
    <row r="19" spans="1:25" ht="24.75" hidden="1" customHeight="1" x14ac:dyDescent="0.25">
      <c r="A19" s="63" t="s">
        <v>66</v>
      </c>
      <c r="B19" s="49">
        <f>+'24-09-004 Ind. UCAI'!J55</f>
        <v>0</v>
      </c>
      <c r="C19" s="49">
        <f>+'24-09-004 Ind. UCAI'!K55</f>
        <v>0</v>
      </c>
      <c r="D19" s="49">
        <f>+'24-09-004 Ind. UCAI'!M55</f>
        <v>0</v>
      </c>
      <c r="E19" s="49">
        <f>+'24-09-004 Ind. UCAI'!N55</f>
        <v>0</v>
      </c>
      <c r="F19" s="49">
        <f>+'24-09-004 Ind. UCAI'!O55</f>
        <v>0</v>
      </c>
      <c r="G19" s="49">
        <f>+'24-09-004 Ind. UCAI'!R55</f>
        <v>0</v>
      </c>
      <c r="H19" s="49">
        <f>+'24-09-004 Ind. UCAI'!S55</f>
        <v>0</v>
      </c>
      <c r="I19" s="49">
        <f>+'24-09-004 Ind. UCAI'!T55</f>
        <v>0</v>
      </c>
      <c r="J19" s="49">
        <f>+'24-09-004 Ind. UCAI'!U55</f>
        <v>0</v>
      </c>
      <c r="K19" s="49">
        <f>+'24-09-004 Ind. UCAI'!V55</f>
        <v>0</v>
      </c>
      <c r="L19" s="49">
        <f>+'24-09-004 Ind. UCAI'!W55</f>
        <v>0</v>
      </c>
      <c r="M19" s="49">
        <f>+'24-09-004 Ind. UCAI'!X55</f>
        <v>0</v>
      </c>
      <c r="N19" s="49">
        <f>+'24-09-004 Ind. UCAI'!Y55</f>
        <v>0</v>
      </c>
      <c r="O19" s="49">
        <f>+'24-09-004 Ind. UCAI'!Z55</f>
        <v>0</v>
      </c>
      <c r="P19" s="49">
        <f>+'24-09-004 Ind. UCAI'!AA55</f>
        <v>0</v>
      </c>
      <c r="Q19" s="49">
        <f>+'24-09-004 Ind. UCAI'!AB55</f>
        <v>0</v>
      </c>
      <c r="R19" s="49">
        <f>+'24-09-004 Ind. UCAI'!AC55</f>
        <v>0</v>
      </c>
      <c r="S19" s="49">
        <f>+'24-09-004 Ind. UCAI'!AD55</f>
        <v>0</v>
      </c>
      <c r="T19" s="49">
        <f>+'24-09-004 Ind. UCAI'!AE55</f>
        <v>0</v>
      </c>
      <c r="U19" s="49">
        <f>+'24-09-004 Ind. UCAI'!AF55</f>
        <v>0</v>
      </c>
      <c r="V19" s="49">
        <f>+'24-09-004 Ind. UCAI'!AG55</f>
        <v>0</v>
      </c>
      <c r="W19" s="49">
        <f>+'24-09-004 Ind. UCAI'!AH55</f>
        <v>0</v>
      </c>
      <c r="X19" s="64">
        <f>+'24-09-004 Ind. UCAI'!AI55</f>
        <v>0</v>
      </c>
      <c r="Y19" s="64">
        <f>+'24-09-004 Ind. UCAI'!AJ55</f>
        <v>0</v>
      </c>
    </row>
    <row r="20" spans="1:25" ht="24.75" hidden="1" customHeight="1" x14ac:dyDescent="0.25">
      <c r="A20" s="65" t="s">
        <v>68</v>
      </c>
      <c r="B20" s="49">
        <f>+'24-09-004 Ind. UCAI'!J59</f>
        <v>1140020</v>
      </c>
      <c r="C20" s="49">
        <f>+'24-09-004 Ind. UCAI'!K59</f>
        <v>486493</v>
      </c>
      <c r="D20" s="49">
        <f>+'24-09-004 Ind. UCAI'!M59</f>
        <v>0</v>
      </c>
      <c r="E20" s="49">
        <f>+'24-09-004 Ind. UCAI'!N59</f>
        <v>0</v>
      </c>
      <c r="F20" s="49">
        <f>+'24-09-004 Ind. UCAI'!O59</f>
        <v>0</v>
      </c>
      <c r="G20" s="49">
        <f>+'24-09-004 Ind. UCAI'!R59</f>
        <v>0</v>
      </c>
      <c r="H20" s="49">
        <f>+'24-09-004 Ind. UCAI'!S59</f>
        <v>0</v>
      </c>
      <c r="I20" s="49">
        <f>+'24-09-004 Ind. UCAI'!T59</f>
        <v>0</v>
      </c>
      <c r="J20" s="49">
        <f>+'24-09-004 Ind. UCAI'!U59</f>
        <v>0</v>
      </c>
      <c r="K20" s="49">
        <f>+'24-09-004 Ind. UCAI'!V59</f>
        <v>0</v>
      </c>
      <c r="L20" s="49">
        <f>+'24-09-004 Ind. UCAI'!W59</f>
        <v>0</v>
      </c>
      <c r="M20" s="49">
        <f>+'24-09-004 Ind. UCAI'!X59</f>
        <v>0</v>
      </c>
      <c r="N20" s="49">
        <f>+'24-09-004 Ind. UCAI'!Y59</f>
        <v>0</v>
      </c>
      <c r="O20" s="49">
        <f>+'24-09-004 Ind. UCAI'!Z59</f>
        <v>0</v>
      </c>
      <c r="P20" s="49">
        <f>+'24-09-004 Ind. UCAI'!AA59</f>
        <v>0</v>
      </c>
      <c r="Q20" s="49">
        <f>+'24-09-004 Ind. UCAI'!AB59</f>
        <v>0</v>
      </c>
      <c r="R20" s="49">
        <f>+'24-09-004 Ind. UCAI'!AC59</f>
        <v>0</v>
      </c>
      <c r="S20" s="49">
        <f>+'24-09-004 Ind. UCAI'!AD59</f>
        <v>0</v>
      </c>
      <c r="T20" s="49">
        <f>+'24-09-004 Ind. UCAI'!AE59</f>
        <v>0</v>
      </c>
      <c r="U20" s="49">
        <f>+'24-09-004 Ind. UCAI'!AF59</f>
        <v>0</v>
      </c>
      <c r="V20" s="49">
        <f>+'24-09-004 Ind. UCAI'!AG59</f>
        <v>0</v>
      </c>
      <c r="W20" s="49">
        <f>+'24-09-004 Ind. UCAI'!AH59</f>
        <v>0</v>
      </c>
      <c r="X20" s="64">
        <f>+'24-09-004 Ind. UCAI'!AI59</f>
        <v>0</v>
      </c>
      <c r="Y20" s="64">
        <f>+'24-09-004 Ind. UCAI'!AJ59</f>
        <v>0</v>
      </c>
    </row>
    <row r="21" spans="1:25" ht="24.75" hidden="1" customHeight="1" x14ac:dyDescent="0.25">
      <c r="A21" s="65" t="s">
        <v>70</v>
      </c>
      <c r="B21" s="49">
        <f>+'24-09-004 Ind. UCAI'!J63</f>
        <v>0</v>
      </c>
      <c r="C21" s="49">
        <f>+'24-09-004 Ind. UCAI'!K63</f>
        <v>0</v>
      </c>
      <c r="D21" s="49">
        <f>+'24-09-004 Ind. UCAI'!M63</f>
        <v>0</v>
      </c>
      <c r="E21" s="49">
        <f>+'24-09-004 Ind. UCAI'!N63</f>
        <v>0</v>
      </c>
      <c r="F21" s="49">
        <f>+'24-09-004 Ind. UCAI'!O63</f>
        <v>0</v>
      </c>
      <c r="G21" s="49">
        <f>+'24-09-004 Ind. UCAI'!R63</f>
        <v>0</v>
      </c>
      <c r="H21" s="49">
        <f>+'24-09-004 Ind. UCAI'!S63</f>
        <v>0</v>
      </c>
      <c r="I21" s="49">
        <f>+'24-09-004 Ind. UCAI'!T63</f>
        <v>0</v>
      </c>
      <c r="J21" s="49">
        <f>+'24-09-004 Ind. UCAI'!U63</f>
        <v>0</v>
      </c>
      <c r="K21" s="49">
        <f>+'24-09-004 Ind. UCAI'!V63</f>
        <v>0</v>
      </c>
      <c r="L21" s="49">
        <f>+'24-09-004 Ind. UCAI'!W63</f>
        <v>0</v>
      </c>
      <c r="M21" s="49">
        <f>+'24-09-004 Ind. UCAI'!X63</f>
        <v>0</v>
      </c>
      <c r="N21" s="49">
        <f>+'24-09-004 Ind. UCAI'!Y63</f>
        <v>0</v>
      </c>
      <c r="O21" s="49">
        <f>+'24-09-004 Ind. UCAI'!Z63</f>
        <v>0</v>
      </c>
      <c r="P21" s="49">
        <f>+'24-09-004 Ind. UCAI'!AA63</f>
        <v>0</v>
      </c>
      <c r="Q21" s="49">
        <f>+'24-09-004 Ind. UCAI'!AB63</f>
        <v>0</v>
      </c>
      <c r="R21" s="49">
        <f>+'24-09-004 Ind. UCAI'!AC63</f>
        <v>0</v>
      </c>
      <c r="S21" s="49">
        <f>+'24-09-004 Ind. UCAI'!AD63</f>
        <v>0</v>
      </c>
      <c r="T21" s="49">
        <f>+'24-09-004 Ind. UCAI'!AE63</f>
        <v>0</v>
      </c>
      <c r="U21" s="49">
        <f>+'24-09-004 Ind. UCAI'!AF63</f>
        <v>0</v>
      </c>
      <c r="V21" s="49">
        <f>+'24-09-004 Ind. UCAI'!AG63</f>
        <v>0</v>
      </c>
      <c r="W21" s="49">
        <f>+'24-09-004 Ind. UCAI'!AH63</f>
        <v>0</v>
      </c>
      <c r="X21" s="64">
        <f>+'24-09-004 Ind. UCAI'!AI63</f>
        <v>0</v>
      </c>
      <c r="Y21" s="64">
        <f>+'24-09-004 Ind. UCAI'!AJ63</f>
        <v>0</v>
      </c>
    </row>
    <row r="22" spans="1:25" ht="24.75" hidden="1" customHeight="1" x14ac:dyDescent="0.25">
      <c r="A22" s="65" t="s">
        <v>91</v>
      </c>
      <c r="B22" s="49">
        <f>+'24-09-004 Ind. UCAI'!J67</f>
        <v>0</v>
      </c>
      <c r="C22" s="49">
        <f>+'24-09-004 Ind. UCAI'!K67</f>
        <v>0</v>
      </c>
      <c r="D22" s="49">
        <f>+'24-09-004 Ind. UCAI'!M64</f>
        <v>0</v>
      </c>
      <c r="E22" s="49">
        <f>+'24-09-004 Ind. UCAI'!N64</f>
        <v>0</v>
      </c>
      <c r="F22" s="49">
        <f>+'24-09-004 Ind. UCAI'!O64</f>
        <v>0</v>
      </c>
      <c r="G22" s="49">
        <f>+'24-09-004 Ind. UCAI'!R64</f>
        <v>0</v>
      </c>
      <c r="H22" s="49">
        <f>+'24-09-004 Ind. UCAI'!S64</f>
        <v>0</v>
      </c>
      <c r="I22" s="49">
        <f>+'24-09-004 Ind. UCAI'!T64</f>
        <v>0</v>
      </c>
      <c r="J22" s="49">
        <f>+'24-09-004 Ind. UCAI'!U67</f>
        <v>0</v>
      </c>
      <c r="K22" s="49">
        <f>+'24-09-004 Ind. UCAI'!V64</f>
        <v>0</v>
      </c>
      <c r="L22" s="49">
        <f>+'24-09-004 Ind. UCAI'!W64</f>
        <v>0</v>
      </c>
      <c r="M22" s="49">
        <f>+'24-09-004 Ind. UCAI'!X64</f>
        <v>0</v>
      </c>
      <c r="N22" s="49">
        <f>+'24-09-004 Ind. UCAI'!Y67</f>
        <v>0</v>
      </c>
      <c r="O22" s="49">
        <f>+'24-09-004 Ind. UCAI'!Z64</f>
        <v>0</v>
      </c>
      <c r="P22" s="49">
        <f>+'24-09-004 Ind. UCAI'!AA64</f>
        <v>0</v>
      </c>
      <c r="Q22" s="49">
        <f>+'24-09-004 Ind. UCAI'!AB64</f>
        <v>0</v>
      </c>
      <c r="R22" s="49">
        <f>+'24-09-004 Ind. UCAI'!AC67</f>
        <v>0</v>
      </c>
      <c r="S22" s="49">
        <f>+'24-09-004 Ind. UCAI'!AD64</f>
        <v>0</v>
      </c>
      <c r="T22" s="49">
        <f>+'24-09-004 Ind. UCAI'!AE64</f>
        <v>0</v>
      </c>
      <c r="U22" s="49">
        <f>+'24-09-004 Ind. UCAI'!AF64</f>
        <v>0</v>
      </c>
      <c r="V22" s="49">
        <f>+'24-09-004 Ind. UCAI'!AG67</f>
        <v>0</v>
      </c>
      <c r="W22" s="49">
        <f>+'24-09-004 Ind. UCAI'!AH67</f>
        <v>0</v>
      </c>
      <c r="X22" s="64">
        <f>+'24-09-004 Ind. UCAI'!AI67</f>
        <v>0</v>
      </c>
      <c r="Y22" s="64">
        <f>+'24-09-004 Ind. UCAI'!AJ67</f>
        <v>0</v>
      </c>
    </row>
    <row r="23" spans="1:25" ht="24.75" hidden="1" customHeight="1" x14ac:dyDescent="0.25">
      <c r="A23" s="65" t="s">
        <v>72</v>
      </c>
      <c r="B23" s="49">
        <f>+'24-09-004 Ind. UCAI'!J71</f>
        <v>0</v>
      </c>
      <c r="C23" s="49">
        <f>+'24-09-004 Ind. UCAI'!K71</f>
        <v>0</v>
      </c>
      <c r="D23" s="49">
        <f>+'24-09-004 Ind. UCAI'!M71</f>
        <v>0</v>
      </c>
      <c r="E23" s="49">
        <f>+'24-09-004 Ind. UCAI'!N71</f>
        <v>0</v>
      </c>
      <c r="F23" s="49">
        <f>+'24-09-004 Ind. UCAI'!O71</f>
        <v>0</v>
      </c>
      <c r="G23" s="49">
        <f>+'24-09-004 Ind. UCAI'!R71</f>
        <v>0</v>
      </c>
      <c r="H23" s="49">
        <f>+'24-09-004 Ind. UCAI'!S71</f>
        <v>0</v>
      </c>
      <c r="I23" s="49">
        <f>+'24-09-004 Ind. UCAI'!T71</f>
        <v>0</v>
      </c>
      <c r="J23" s="49">
        <f>+'24-09-004 Ind. UCAI'!U71</f>
        <v>0</v>
      </c>
      <c r="K23" s="49">
        <f>+'24-09-004 Ind. UCAI'!V71</f>
        <v>0</v>
      </c>
      <c r="L23" s="49">
        <f>+'24-09-004 Ind. UCAI'!W71</f>
        <v>0</v>
      </c>
      <c r="M23" s="49">
        <f>+'24-09-004 Ind. UCAI'!X71</f>
        <v>0</v>
      </c>
      <c r="N23" s="49">
        <f>+'24-09-004 Ind. UCAI'!Y71</f>
        <v>0</v>
      </c>
      <c r="O23" s="49">
        <f>+'24-09-004 Ind. UCAI'!Z71</f>
        <v>0</v>
      </c>
      <c r="P23" s="49">
        <f>+'24-09-004 Ind. UCAI'!AA71</f>
        <v>0</v>
      </c>
      <c r="Q23" s="49">
        <f>+'24-09-004 Ind. UCAI'!AB71</f>
        <v>0</v>
      </c>
      <c r="R23" s="49">
        <f>+'24-09-004 Ind. UCAI'!AC71</f>
        <v>0</v>
      </c>
      <c r="S23" s="49">
        <f>+'24-09-004 Ind. UCAI'!AD71</f>
        <v>0</v>
      </c>
      <c r="T23" s="49">
        <f>+'24-09-004 Ind. UCAI'!AE71</f>
        <v>0</v>
      </c>
      <c r="U23" s="49">
        <f>+'24-09-004 Ind. UCAI'!AF71</f>
        <v>0</v>
      </c>
      <c r="V23" s="49">
        <f>+'24-09-004 Ind. UCAI'!AG71</f>
        <v>0</v>
      </c>
      <c r="W23" s="49">
        <f>+'24-09-004 Ind. UCAI'!AH71</f>
        <v>0</v>
      </c>
      <c r="X23" s="64">
        <f>+'24-09-004 Ind. UCAI'!AI71</f>
        <v>0</v>
      </c>
      <c r="Y23" s="64">
        <f>+'24-09-004 Ind. UCAI'!AJ71</f>
        <v>0</v>
      </c>
    </row>
    <row r="24" spans="1:25" ht="24.75" customHeight="1" x14ac:dyDescent="0.25">
      <c r="A24" s="66" t="s">
        <v>74</v>
      </c>
      <c r="B24" s="49">
        <f>+'24-09-004 Ind. UCAI'!J77</f>
        <v>2805535980</v>
      </c>
      <c r="C24" s="49">
        <f>+'24-09-004 Ind. UCAI'!K77</f>
        <v>2001211983</v>
      </c>
      <c r="D24" s="49">
        <f>+'24-09-004 Ind. UCAI'!M77</f>
        <v>0</v>
      </c>
      <c r="E24" s="49">
        <f>+'24-09-004 Ind. UCAI'!N77</f>
        <v>0</v>
      </c>
      <c r="F24" s="49">
        <f>+'24-09-004 Ind. UCAI'!O77</f>
        <v>0</v>
      </c>
      <c r="G24" s="49">
        <f>+'24-09-004 Ind. UCAI'!R77</f>
        <v>31806999</v>
      </c>
      <c r="H24" s="49">
        <f>+'24-09-004 Ind. UCAI'!S77</f>
        <v>25943000</v>
      </c>
      <c r="I24" s="49">
        <f>+'24-09-004 Ind. UCAI'!T77</f>
        <v>37580215</v>
      </c>
      <c r="J24" s="49">
        <f>+'24-09-004 Ind. UCAI'!U77</f>
        <v>95330214</v>
      </c>
      <c r="K24" s="49">
        <f>+'24-09-004 Ind. UCAI'!V77</f>
        <v>66062412</v>
      </c>
      <c r="L24" s="49">
        <f>+'24-09-004 Ind. UCAI'!W77</f>
        <v>43464289</v>
      </c>
      <c r="M24" s="49">
        <f>+'24-09-004 Ind. UCAI'!X77</f>
        <v>72907663</v>
      </c>
      <c r="N24" s="49">
        <f>+'24-09-004 Ind. UCAI'!Y77</f>
        <v>182434364</v>
      </c>
      <c r="O24" s="49">
        <f>+'24-09-004 Ind. UCAI'!Z77</f>
        <v>0</v>
      </c>
      <c r="P24" s="49">
        <f>+'24-09-004 Ind. UCAI'!AA77</f>
        <v>0</v>
      </c>
      <c r="Q24" s="49">
        <f>+'24-09-004 Ind. UCAI'!AB77</f>
        <v>0</v>
      </c>
      <c r="R24" s="49">
        <f>+'24-09-004 Ind. UCAI'!AC77</f>
        <v>0</v>
      </c>
      <c r="S24" s="49">
        <f>+'24-09-004 Ind. UCAI'!AD77</f>
        <v>0</v>
      </c>
      <c r="T24" s="49">
        <f>+'24-09-004 Ind. UCAI'!AE77</f>
        <v>0</v>
      </c>
      <c r="U24" s="49">
        <f>+'24-09-004 Ind. UCAI'!AF77</f>
        <v>0</v>
      </c>
      <c r="V24" s="49">
        <f>+'24-09-004 Ind. UCAI'!AG77</f>
        <v>0</v>
      </c>
      <c r="W24" s="49">
        <f>+'24-09-004 Ind. UCAI'!AH77</f>
        <v>277764578</v>
      </c>
      <c r="X24" s="64">
        <f>+'24-09-004 Ind. UCAI'!AI77</f>
        <v>9.900588692503598E-2</v>
      </c>
      <c r="Y24" s="64">
        <f>+'24-09-004 Ind. UCAI'!AJ77</f>
        <v>1</v>
      </c>
    </row>
    <row r="25" spans="1:25" ht="34.5" customHeight="1" x14ac:dyDescent="0.25">
      <c r="A25" s="67" t="str">
        <f>"TOTAL ASIG."&amp;" "&amp;$A$5</f>
        <v>TOTAL ASIG. 24-09-004 "Programa Asuntos Indígenas"</v>
      </c>
      <c r="B25" s="54">
        <f>SUM(B8:B24)</f>
        <v>2810276000</v>
      </c>
      <c r="C25" s="54">
        <f t="shared" ref="C25:V25" si="0">SUM(C8:C24)</f>
        <v>2004989954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31806999</v>
      </c>
      <c r="H25" s="54">
        <f t="shared" si="0"/>
        <v>25943000</v>
      </c>
      <c r="I25" s="54">
        <f t="shared" si="0"/>
        <v>37580215</v>
      </c>
      <c r="J25" s="54">
        <f t="shared" si="0"/>
        <v>95330214</v>
      </c>
      <c r="K25" s="54">
        <f t="shared" si="0"/>
        <v>66062412</v>
      </c>
      <c r="L25" s="54">
        <f t="shared" si="0"/>
        <v>43464289</v>
      </c>
      <c r="M25" s="54">
        <f t="shared" si="0"/>
        <v>72907663</v>
      </c>
      <c r="N25" s="54">
        <f t="shared" si="0"/>
        <v>182434364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277764578</v>
      </c>
      <c r="X25" s="68">
        <f>+'24-09-004 Res. UCAI'!AI77</f>
        <v>0</v>
      </c>
      <c r="Y25" s="68">
        <f>'24-09-004 Res. UCAI'!AJ77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71EA-333D-4FDC-AD5D-081B368DCE09}">
  <sheetPr>
    <tabColor rgb="FF007DB5"/>
    <pageSetUpPr fitToPage="1"/>
  </sheetPr>
  <dimension ref="A1:DB95"/>
  <sheetViews>
    <sheetView zoomScale="80" zoomScaleNormal="80" workbookViewId="0">
      <pane ySplit="7" topLeftCell="A51" activePane="bottomLeft" state="frozen"/>
      <selection activeCell="L80" sqref="L80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customWidth="1" outlineLevel="1"/>
    <col min="29" max="29" width="14.140625" style="60" customWidth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89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107" t="s">
        <v>91</v>
      </c>
      <c r="B64" s="108"/>
      <c r="C64" s="108"/>
      <c r="D64" s="108"/>
      <c r="E64" s="109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104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10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110" t="s">
        <v>92</v>
      </c>
      <c r="B67" s="111"/>
      <c r="C67" s="111"/>
      <c r="D67" s="111"/>
      <c r="E67" s="111"/>
      <c r="F67" s="111"/>
      <c r="G67" s="111"/>
      <c r="H67" s="111"/>
      <c r="I67" s="112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107" t="s">
        <v>72</v>
      </c>
      <c r="B68" s="108"/>
      <c r="C68" s="108"/>
      <c r="D68" s="108"/>
      <c r="E68" s="109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104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10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110" t="s">
        <v>73</v>
      </c>
      <c r="B71" s="111"/>
      <c r="C71" s="111"/>
      <c r="D71" s="111"/>
      <c r="E71" s="111"/>
      <c r="F71" s="111"/>
      <c r="G71" s="111"/>
      <c r="H71" s="111"/>
      <c r="I71" s="112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424622000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86"/>
      <c r="K73" s="50">
        <v>98468472</v>
      </c>
      <c r="L73" s="47" t="s">
        <v>356</v>
      </c>
      <c r="M73" s="39"/>
      <c r="N73" s="51"/>
      <c r="O73" s="39"/>
      <c r="P73" s="52"/>
      <c r="Q73" s="52"/>
      <c r="R73" s="22">
        <v>8176411</v>
      </c>
      <c r="S73" s="22">
        <v>8176411</v>
      </c>
      <c r="T73" s="22">
        <v>8176411</v>
      </c>
      <c r="U73" s="12">
        <f>SUM(R73:T73)</f>
        <v>24529233</v>
      </c>
      <c r="V73" s="22">
        <v>8176411</v>
      </c>
      <c r="W73" s="22">
        <v>8176411</v>
      </c>
      <c r="X73" s="22">
        <v>8226631</v>
      </c>
      <c r="Y73" s="12">
        <f>SUM(V73:X73)</f>
        <v>24579453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49108686</v>
      </c>
      <c r="AI73" s="23">
        <f>IF(ISERROR(AH73/J72),0,AH73/J72)</f>
        <v>0.11565271229469976</v>
      </c>
      <c r="AJ73" s="23">
        <f>IF(ISERROR(AH73/$AH$76),"-",AH73/$AH$76)</f>
        <v>0.44723823682330865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86"/>
      <c r="K74" s="50">
        <v>203617000</v>
      </c>
      <c r="L74" s="47" t="s">
        <v>357</v>
      </c>
      <c r="M74" s="39"/>
      <c r="N74" s="51"/>
      <c r="O74" s="39"/>
      <c r="P74" s="52"/>
      <c r="Q74" s="52"/>
      <c r="R74" s="22"/>
      <c r="S74" s="22">
        <v>8399999</v>
      </c>
      <c r="T74" s="22">
        <v>8399999</v>
      </c>
      <c r="U74" s="12">
        <f>SUM(R74:T74)</f>
        <v>16799998</v>
      </c>
      <c r="V74" s="22">
        <v>8399999</v>
      </c>
      <c r="W74" s="22">
        <v>23232175</v>
      </c>
      <c r="X74" s="22">
        <v>12263452</v>
      </c>
      <c r="Y74" s="12">
        <f>SUM(V74:X74)</f>
        <v>43895626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60695624</v>
      </c>
      <c r="AI74" s="23">
        <f>IF(ISERROR(AH74/J73),0,AH74/J73)</f>
        <v>0</v>
      </c>
      <c r="AJ74" s="23">
        <f>IF(ISERROR(AH74/$AH$76),"-",AH74/$AH$76)</f>
        <v>0.55276176317669135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87" t="s">
        <v>75</v>
      </c>
      <c r="B75" s="87"/>
      <c r="C75" s="87"/>
      <c r="D75" s="87"/>
      <c r="E75" s="87"/>
      <c r="F75" s="87"/>
      <c r="G75" s="87"/>
      <c r="H75" s="87"/>
      <c r="I75" s="87"/>
      <c r="J75" s="25">
        <f>J72</f>
        <v>424622000</v>
      </c>
      <c r="K75" s="25">
        <f>SUM(K73:K74)</f>
        <v>302085472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SUM(R73:R74)</f>
        <v>8176411</v>
      </c>
      <c r="S75" s="25">
        <f t="shared" si="16"/>
        <v>16576410</v>
      </c>
      <c r="T75" s="25">
        <f t="shared" si="16"/>
        <v>16576410</v>
      </c>
      <c r="U75" s="25">
        <f t="shared" si="16"/>
        <v>41329231</v>
      </c>
      <c r="V75" s="25">
        <f t="shared" si="16"/>
        <v>16576410</v>
      </c>
      <c r="W75" s="25">
        <f t="shared" si="16"/>
        <v>31408586</v>
      </c>
      <c r="X75" s="25">
        <f t="shared" si="16"/>
        <v>20490083</v>
      </c>
      <c r="Y75" s="25">
        <f t="shared" si="16"/>
        <v>68475079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109804310</v>
      </c>
      <c r="AI75" s="29">
        <f>IF(ISERROR(AH75/J75),0,AH75/J75)</f>
        <v>0.25859307807885601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84" t="str">
        <f>"TOTAL ASIG."&amp;" "&amp;$A$5</f>
        <v>TOTAL ASIG. 24-09-005 "Programa Red Integral de Protección Social"</v>
      </c>
      <c r="B76" s="84"/>
      <c r="C76" s="84"/>
      <c r="D76" s="84"/>
      <c r="E76" s="84"/>
      <c r="F76" s="84"/>
      <c r="G76" s="84"/>
      <c r="H76" s="84"/>
      <c r="I76" s="84"/>
      <c r="J76" s="54">
        <f>SUM(J11,J15,J19,J23,J27,J31,J35,J39,J43,J47,J51,J55,J59,J63,J67,J71,J75)</f>
        <v>424622000</v>
      </c>
      <c r="K76" s="54">
        <f>+K11+K15+K19+K23+K27+K31+K35+K39+K43+K47+K51+K55+K71+K59+K63+K75</f>
        <v>302085472</v>
      </c>
      <c r="L76" s="70"/>
      <c r="M76" s="54">
        <f>+M11+M15+M19+M23+M27+M31+M35+M39+M43+M47+M51+M55+M71+M59+M63+M75</f>
        <v>0</v>
      </c>
      <c r="N76" s="54">
        <f>+N11+N15+N19+N23+N27+N31+N35+N39+N43+N47+N51+N55+N71+N59+N63+N75</f>
        <v>0</v>
      </c>
      <c r="O76" s="54">
        <f>+O11+O15+O19+O23+O27+O31+O35+O39+O43+O47+O51+O55+O71+O59+O63+O75</f>
        <v>0</v>
      </c>
      <c r="P76" s="71"/>
      <c r="Q76" s="72"/>
      <c r="R76" s="54">
        <f t="shared" ref="R76:AH76" si="17">+R11+R15+R19+R23+R27+R31+R35+R39+R43+R47+R51+R55+R71+R59+R63+R75</f>
        <v>8176411</v>
      </c>
      <c r="S76" s="54">
        <f t="shared" si="17"/>
        <v>16576410</v>
      </c>
      <c r="T76" s="54">
        <f t="shared" si="17"/>
        <v>16576410</v>
      </c>
      <c r="U76" s="54">
        <f t="shared" si="17"/>
        <v>41329231</v>
      </c>
      <c r="V76" s="54">
        <f t="shared" si="17"/>
        <v>16576410</v>
      </c>
      <c r="W76" s="54">
        <f t="shared" si="17"/>
        <v>31408586</v>
      </c>
      <c r="X76" s="54">
        <f t="shared" si="17"/>
        <v>20490083</v>
      </c>
      <c r="Y76" s="54">
        <f t="shared" si="17"/>
        <v>68475079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109804310</v>
      </c>
      <c r="AI76" s="55">
        <f>IF(ISERROR(AH76/J76),0,AH76/J76)</f>
        <v>0.25859307807885601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EBB9F802-E832-4DE9-A236-A795355F9224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4AA27A7-BAFA-48A2-8734-A826281D125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EC9A63B-6BBA-4B03-8631-ABD1DD1F546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FBBC29A-A740-4B80-B26B-19671A0DEC04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9BCF806-2899-4914-ACBE-BB904C820F04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F5A8FFEC-ABDD-4D76-B4CA-298D51410EF4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31D475B-D8BF-4B4A-809F-D70C999B68A3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CBDA0967-CFD6-4964-9054-7FA4409743B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2"/>
  <sheetViews>
    <sheetView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30.140625" style="57" customWidth="1"/>
    <col min="2" max="2" width="16.28515625" style="60" bestFit="1" customWidth="1"/>
    <col min="3" max="3" width="16.28515625" style="57" bestFit="1" customWidth="1"/>
    <col min="4" max="4" width="10" style="57" hidden="1" customWidth="1"/>
    <col min="5" max="5" width="10.28515625" style="57" hidden="1" customWidth="1"/>
    <col min="6" max="6" width="9.7109375" style="57" bestFit="1" customWidth="1"/>
    <col min="7" max="9" width="15.7109375" style="60" hidden="1" customWidth="1" outlineLevel="1"/>
    <col min="10" max="10" width="1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5.7109375" style="60" customWidth="1" collapsed="1"/>
    <col min="15" max="17" width="15.7109375" style="60" customWidth="1" outlineLevel="1"/>
    <col min="18" max="18" width="15.710937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5.7109375" style="60" customWidth="1" collapsed="1"/>
    <col min="23" max="23" width="15.7109375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tr">
        <f>'24-01-322 Ind. Sub.Calefac'!A5:U5</f>
        <v>24-01-322 "Subsidio a la Calefacción"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+'24-01-322 Ind. Sub.Calefac'!J11</f>
        <v>0</v>
      </c>
      <c r="C8" s="49">
        <f>+'24-01-322 Ind. Sub.Calefac'!K11</f>
        <v>0</v>
      </c>
      <c r="D8" s="49">
        <f>+'24-01-322 Ind. Sub.Calefac'!M11</f>
        <v>0</v>
      </c>
      <c r="E8" s="49">
        <f>+'24-01-322 Ind. Sub.Calefac'!N11</f>
        <v>0</v>
      </c>
      <c r="F8" s="49">
        <f>+'24-01-322 Ind. Sub.Calefac'!O11</f>
        <v>0</v>
      </c>
      <c r="G8" s="49">
        <f>+'24-01-322 Ind. Sub.Calefac'!R11</f>
        <v>0</v>
      </c>
      <c r="H8" s="49">
        <f>+'24-01-322 Ind. Sub.Calefac'!S11</f>
        <v>0</v>
      </c>
      <c r="I8" s="49">
        <f>+'24-01-322 Ind. Sub.Calefac'!T11</f>
        <v>0</v>
      </c>
      <c r="J8" s="49">
        <f>+'24-01-322 Ind. Sub.Calefac'!U11</f>
        <v>0</v>
      </c>
      <c r="K8" s="49">
        <f>+'24-01-322 Ind. Sub.Calefac'!V11</f>
        <v>0</v>
      </c>
      <c r="L8" s="49">
        <f>+'24-01-322 Ind. Sub.Calefac'!W11</f>
        <v>0</v>
      </c>
      <c r="M8" s="49">
        <f>+'24-01-322 Ind. Sub.Calefac'!X11</f>
        <v>0</v>
      </c>
      <c r="N8" s="49">
        <f>+'24-01-322 Ind. Sub.Calefac'!Y11</f>
        <v>0</v>
      </c>
      <c r="O8" s="49">
        <f>+'24-01-322 Ind. Sub.Calefac'!Z11</f>
        <v>0</v>
      </c>
      <c r="P8" s="49">
        <f>+'24-01-322 Ind. Sub.Calefac'!AA11</f>
        <v>0</v>
      </c>
      <c r="Q8" s="49">
        <f>+'24-01-322 Ind. Sub.Calefac'!AB11</f>
        <v>0</v>
      </c>
      <c r="R8" s="49">
        <f>+'24-01-322 Ind. Sub.Calefac'!AC11</f>
        <v>0</v>
      </c>
      <c r="S8" s="49">
        <f>+'24-01-322 Ind. Sub.Calefac'!AD11</f>
        <v>0</v>
      </c>
      <c r="T8" s="49">
        <f>+'24-01-322 Ind. Sub.Calefac'!AE11</f>
        <v>0</v>
      </c>
      <c r="U8" s="49">
        <f>+'24-01-322 Ind. Sub.Calefac'!AF11</f>
        <v>0</v>
      </c>
      <c r="V8" s="49">
        <f>+'24-01-322 Ind. Sub.Calefac'!AG11</f>
        <v>0</v>
      </c>
      <c r="W8" s="49">
        <f>+'24-01-322 Ind. Sub.Calefac'!AH11</f>
        <v>0</v>
      </c>
      <c r="X8" s="64">
        <f>+'24-01-322 Ind. Sub.Calefac'!AI11</f>
        <v>0</v>
      </c>
      <c r="Y8" s="64">
        <f>+'24-01-322 Ind. Sub.Calefac'!AJ11</f>
        <v>0</v>
      </c>
    </row>
    <row r="9" spans="1:25" ht="24.75" hidden="1" customHeight="1" x14ac:dyDescent="0.25">
      <c r="A9" s="63" t="s">
        <v>46</v>
      </c>
      <c r="B9" s="49">
        <f>+'24-01-322 Ind. Sub.Calefac'!J15</f>
        <v>0</v>
      </c>
      <c r="C9" s="49">
        <f>+'24-01-322 Ind. Sub.Calefac'!K15</f>
        <v>0</v>
      </c>
      <c r="D9" s="49">
        <f>+'24-01-322 Ind. Sub.Calefac'!M15</f>
        <v>0</v>
      </c>
      <c r="E9" s="49">
        <f>+'24-01-322 Ind. Sub.Calefac'!N15</f>
        <v>0</v>
      </c>
      <c r="F9" s="49">
        <f>+'24-01-322 Ind. Sub.Calefac'!O15</f>
        <v>0</v>
      </c>
      <c r="G9" s="49">
        <f>+'24-01-322 Ind. Sub.Calefac'!R15</f>
        <v>0</v>
      </c>
      <c r="H9" s="49">
        <f>+'24-01-322 Ind. Sub.Calefac'!S15</f>
        <v>0</v>
      </c>
      <c r="I9" s="49">
        <f>+'24-01-322 Ind. Sub.Calefac'!T15</f>
        <v>0</v>
      </c>
      <c r="J9" s="49">
        <f>+'24-01-322 Ind. Sub.Calefac'!U15</f>
        <v>0</v>
      </c>
      <c r="K9" s="49">
        <f>+'24-01-322 Ind. Sub.Calefac'!V15</f>
        <v>0</v>
      </c>
      <c r="L9" s="49">
        <f>+'24-01-322 Ind. Sub.Calefac'!W15</f>
        <v>0</v>
      </c>
      <c r="M9" s="49">
        <f>+'24-01-322 Ind. Sub.Calefac'!X15</f>
        <v>0</v>
      </c>
      <c r="N9" s="49">
        <f>+'24-01-322 Ind. Sub.Calefac'!Y15</f>
        <v>0</v>
      </c>
      <c r="O9" s="49">
        <f>+'24-01-322 Ind. Sub.Calefac'!Z15</f>
        <v>0</v>
      </c>
      <c r="P9" s="49">
        <f>+'24-01-322 Ind. Sub.Calefac'!AA15</f>
        <v>0</v>
      </c>
      <c r="Q9" s="49">
        <f>+'24-01-322 Ind. Sub.Calefac'!AB15</f>
        <v>0</v>
      </c>
      <c r="R9" s="49">
        <f>+'24-01-322 Ind. Sub.Calefac'!AC15</f>
        <v>0</v>
      </c>
      <c r="S9" s="49">
        <f>+'24-01-322 Ind. Sub.Calefac'!AD15</f>
        <v>0</v>
      </c>
      <c r="T9" s="49">
        <f>+'24-01-322 Ind. Sub.Calefac'!AE15</f>
        <v>0</v>
      </c>
      <c r="U9" s="49">
        <f>+'24-01-322 Ind. Sub.Calefac'!AF15</f>
        <v>0</v>
      </c>
      <c r="V9" s="49">
        <f>+'24-01-322 Ind. Sub.Calefac'!AG15</f>
        <v>0</v>
      </c>
      <c r="W9" s="49">
        <f>+'24-01-322 Ind. Sub.Calefac'!AH15</f>
        <v>0</v>
      </c>
      <c r="X9" s="64">
        <f>+'24-01-322 Ind. Sub.Calefac'!AI15</f>
        <v>0</v>
      </c>
      <c r="Y9" s="64">
        <f>+'24-01-322 Ind. Sub.Calefac'!AJ15</f>
        <v>0</v>
      </c>
    </row>
    <row r="10" spans="1:25" ht="24.75" hidden="1" customHeight="1" x14ac:dyDescent="0.25">
      <c r="A10" s="63" t="s">
        <v>48</v>
      </c>
      <c r="B10" s="49">
        <f>+'24-01-322 Ind. Sub.Calefac'!J19</f>
        <v>0</v>
      </c>
      <c r="C10" s="49">
        <f>+'24-01-322 Ind. Sub.Calefac'!K19</f>
        <v>0</v>
      </c>
      <c r="D10" s="49">
        <f>+'24-01-322 Ind. Sub.Calefac'!M19</f>
        <v>0</v>
      </c>
      <c r="E10" s="49">
        <f>+'24-01-322 Ind. Sub.Calefac'!N19</f>
        <v>0</v>
      </c>
      <c r="F10" s="49">
        <f>+'24-01-322 Ind. Sub.Calefac'!O19</f>
        <v>0</v>
      </c>
      <c r="G10" s="49">
        <f>+'24-01-322 Ind. Sub.Calefac'!R19</f>
        <v>0</v>
      </c>
      <c r="H10" s="49">
        <f>+'24-01-322 Ind. Sub.Calefac'!S19</f>
        <v>0</v>
      </c>
      <c r="I10" s="49">
        <f>+'24-01-322 Ind. Sub.Calefac'!T19</f>
        <v>0</v>
      </c>
      <c r="J10" s="49">
        <f>+'24-01-322 Ind. Sub.Calefac'!U19</f>
        <v>0</v>
      </c>
      <c r="K10" s="49">
        <f>+'24-01-322 Ind. Sub.Calefac'!V19</f>
        <v>0</v>
      </c>
      <c r="L10" s="49">
        <f>+'24-01-322 Ind. Sub.Calefac'!W19</f>
        <v>0</v>
      </c>
      <c r="M10" s="49">
        <f>+'24-01-322 Ind. Sub.Calefac'!X19</f>
        <v>0</v>
      </c>
      <c r="N10" s="49">
        <f>+'24-01-322 Ind. Sub.Calefac'!Y19</f>
        <v>0</v>
      </c>
      <c r="O10" s="49">
        <f>+'24-01-322 Ind. Sub.Calefac'!Z19</f>
        <v>0</v>
      </c>
      <c r="P10" s="49">
        <f>+'24-01-322 Ind. Sub.Calefac'!AA19</f>
        <v>0</v>
      </c>
      <c r="Q10" s="49">
        <f>+'24-01-322 Ind. Sub.Calefac'!AB19</f>
        <v>0</v>
      </c>
      <c r="R10" s="49">
        <f>+'24-01-322 Ind. Sub.Calefac'!AC19</f>
        <v>0</v>
      </c>
      <c r="S10" s="49">
        <f>+'24-01-322 Ind. Sub.Calefac'!AD19</f>
        <v>0</v>
      </c>
      <c r="T10" s="49">
        <f>+'24-01-322 Ind. Sub.Calefac'!AE19</f>
        <v>0</v>
      </c>
      <c r="U10" s="49">
        <f>+'24-01-322 Ind. Sub.Calefac'!AF19</f>
        <v>0</v>
      </c>
      <c r="V10" s="49">
        <f>+'24-01-322 Ind. Sub.Calefac'!AG19</f>
        <v>0</v>
      </c>
      <c r="W10" s="49">
        <f>+'24-01-322 Ind. Sub.Calefac'!AH19</f>
        <v>0</v>
      </c>
      <c r="X10" s="64">
        <f>+'24-01-322 Ind. Sub.Calefac'!AI19</f>
        <v>0</v>
      </c>
      <c r="Y10" s="64">
        <f>+'24-01-322 Ind. Sub.Calefac'!AJ19</f>
        <v>0</v>
      </c>
    </row>
    <row r="11" spans="1:25" ht="24.75" hidden="1" customHeight="1" x14ac:dyDescent="0.25">
      <c r="A11" s="63" t="s">
        <v>50</v>
      </c>
      <c r="B11" s="49">
        <f>+'24-01-322 Ind. Sub.Calefac'!J23</f>
        <v>0</v>
      </c>
      <c r="C11" s="49">
        <f>+'24-01-322 Ind. Sub.Calefac'!K23</f>
        <v>0</v>
      </c>
      <c r="D11" s="49">
        <f>+'24-01-322 Ind. Sub.Calefac'!M23</f>
        <v>0</v>
      </c>
      <c r="E11" s="49">
        <f>+'24-01-322 Ind. Sub.Calefac'!N23</f>
        <v>0</v>
      </c>
      <c r="F11" s="49">
        <f>+'24-01-322 Ind. Sub.Calefac'!O23</f>
        <v>0</v>
      </c>
      <c r="G11" s="49">
        <f>+'24-01-322 Ind. Sub.Calefac'!R23</f>
        <v>0</v>
      </c>
      <c r="H11" s="49">
        <f>+'24-01-322 Ind. Sub.Calefac'!S23</f>
        <v>0</v>
      </c>
      <c r="I11" s="49">
        <f>+'24-01-322 Ind. Sub.Calefac'!T23</f>
        <v>0</v>
      </c>
      <c r="J11" s="49">
        <f>+'24-01-322 Ind. Sub.Calefac'!U23</f>
        <v>0</v>
      </c>
      <c r="K11" s="49">
        <f>+'24-01-322 Ind. Sub.Calefac'!V23</f>
        <v>0</v>
      </c>
      <c r="L11" s="49">
        <f>+'24-01-322 Ind. Sub.Calefac'!W23</f>
        <v>0</v>
      </c>
      <c r="M11" s="49">
        <f>+'24-01-322 Ind. Sub.Calefac'!X23</f>
        <v>0</v>
      </c>
      <c r="N11" s="49">
        <f>+'24-01-322 Ind. Sub.Calefac'!Y23</f>
        <v>0</v>
      </c>
      <c r="O11" s="49">
        <f>+'24-01-322 Ind. Sub.Calefac'!Z23</f>
        <v>0</v>
      </c>
      <c r="P11" s="49">
        <f>+'24-01-322 Ind. Sub.Calefac'!AA23</f>
        <v>0</v>
      </c>
      <c r="Q11" s="49">
        <f>+'24-01-322 Ind. Sub.Calefac'!AB23</f>
        <v>0</v>
      </c>
      <c r="R11" s="49">
        <f>+'24-01-322 Ind. Sub.Calefac'!AC23</f>
        <v>0</v>
      </c>
      <c r="S11" s="49">
        <f>+'24-01-322 Ind. Sub.Calefac'!AD23</f>
        <v>0</v>
      </c>
      <c r="T11" s="49">
        <f>+'24-01-322 Ind. Sub.Calefac'!AE23</f>
        <v>0</v>
      </c>
      <c r="U11" s="49">
        <f>+'24-01-322 Ind. Sub.Calefac'!AF23</f>
        <v>0</v>
      </c>
      <c r="V11" s="49">
        <f>+'24-01-322 Ind. Sub.Calefac'!AG23</f>
        <v>0</v>
      </c>
      <c r="W11" s="49">
        <f>+'24-01-322 Ind. Sub.Calefac'!AH23</f>
        <v>0</v>
      </c>
      <c r="X11" s="64">
        <f>+'24-01-322 Ind. Sub.Calefac'!AI23</f>
        <v>0</v>
      </c>
      <c r="Y11" s="64">
        <f>+'24-01-322 Ind. Sub.Calefac'!AJ23</f>
        <v>0</v>
      </c>
    </row>
    <row r="12" spans="1:25" ht="24.75" hidden="1" customHeight="1" x14ac:dyDescent="0.25">
      <c r="A12" s="63" t="s">
        <v>52</v>
      </c>
      <c r="B12" s="49">
        <f>+'24-01-322 Ind. Sub.Calefac'!J27</f>
        <v>0</v>
      </c>
      <c r="C12" s="49">
        <f>+'24-01-322 Ind. Sub.Calefac'!K27</f>
        <v>0</v>
      </c>
      <c r="D12" s="49">
        <f>+'24-01-322 Ind. Sub.Calefac'!M27</f>
        <v>0</v>
      </c>
      <c r="E12" s="49">
        <f>+'24-01-322 Ind. Sub.Calefac'!N27</f>
        <v>0</v>
      </c>
      <c r="F12" s="49">
        <f>+'24-01-322 Ind. Sub.Calefac'!O27</f>
        <v>0</v>
      </c>
      <c r="G12" s="49">
        <f>+'24-01-322 Ind. Sub.Calefac'!R27</f>
        <v>0</v>
      </c>
      <c r="H12" s="49">
        <f>+'24-01-322 Ind. Sub.Calefac'!S27</f>
        <v>0</v>
      </c>
      <c r="I12" s="49">
        <f>+'24-01-322 Ind. Sub.Calefac'!T27</f>
        <v>0</v>
      </c>
      <c r="J12" s="49">
        <f>+'24-01-322 Ind. Sub.Calefac'!U27</f>
        <v>0</v>
      </c>
      <c r="K12" s="49">
        <f>+'24-01-322 Ind. Sub.Calefac'!V27</f>
        <v>0</v>
      </c>
      <c r="L12" s="49">
        <f>+'24-01-322 Ind. Sub.Calefac'!W27</f>
        <v>0</v>
      </c>
      <c r="M12" s="49">
        <f>+'24-01-322 Ind. Sub.Calefac'!X27</f>
        <v>0</v>
      </c>
      <c r="N12" s="49">
        <f>+'24-01-322 Ind. Sub.Calefac'!Y27</f>
        <v>0</v>
      </c>
      <c r="O12" s="49">
        <f>+'24-01-322 Ind. Sub.Calefac'!Z27</f>
        <v>0</v>
      </c>
      <c r="P12" s="49">
        <f>+'24-01-322 Ind. Sub.Calefac'!AA27</f>
        <v>0</v>
      </c>
      <c r="Q12" s="49">
        <f>+'24-01-322 Ind. Sub.Calefac'!AB27</f>
        <v>0</v>
      </c>
      <c r="R12" s="49">
        <f>+'24-01-322 Ind. Sub.Calefac'!AC27</f>
        <v>0</v>
      </c>
      <c r="S12" s="49">
        <f>+'24-01-322 Ind. Sub.Calefac'!AD27</f>
        <v>0</v>
      </c>
      <c r="T12" s="49">
        <f>+'24-01-322 Ind. Sub.Calefac'!AE27</f>
        <v>0</v>
      </c>
      <c r="U12" s="49">
        <f>+'24-01-322 Ind. Sub.Calefac'!AF27</f>
        <v>0</v>
      </c>
      <c r="V12" s="49">
        <f>+'24-01-322 Ind. Sub.Calefac'!AG27</f>
        <v>0</v>
      </c>
      <c r="W12" s="49">
        <f>+'24-01-322 Ind. Sub.Calefac'!AH27</f>
        <v>0</v>
      </c>
      <c r="X12" s="64">
        <f>+'24-01-322 Ind. Sub.Calefac'!AI27</f>
        <v>0</v>
      </c>
      <c r="Y12" s="64">
        <f>+'24-01-322 Ind. Sub.Calefac'!AJ27</f>
        <v>0</v>
      </c>
    </row>
    <row r="13" spans="1:25" ht="24.75" hidden="1" customHeight="1" x14ac:dyDescent="0.25">
      <c r="A13" s="63" t="s">
        <v>54</v>
      </c>
      <c r="B13" s="49">
        <f>+'24-01-322 Ind. Sub.Calefac'!J31</f>
        <v>0</v>
      </c>
      <c r="C13" s="49">
        <f>+'24-01-322 Ind. Sub.Calefac'!K31</f>
        <v>0</v>
      </c>
      <c r="D13" s="49">
        <f>+'24-01-322 Ind. Sub.Calefac'!M31</f>
        <v>0</v>
      </c>
      <c r="E13" s="49">
        <f>+'24-01-322 Ind. Sub.Calefac'!N31</f>
        <v>0</v>
      </c>
      <c r="F13" s="49">
        <f>+'24-01-322 Ind. Sub.Calefac'!O31</f>
        <v>0</v>
      </c>
      <c r="G13" s="49">
        <f>+'24-01-322 Ind. Sub.Calefac'!R31</f>
        <v>0</v>
      </c>
      <c r="H13" s="49">
        <f>+'24-01-322 Ind. Sub.Calefac'!S31</f>
        <v>0</v>
      </c>
      <c r="I13" s="49">
        <f>+'24-01-322 Ind. Sub.Calefac'!T31</f>
        <v>0</v>
      </c>
      <c r="J13" s="49">
        <f>+'24-01-322 Ind. Sub.Calefac'!U31</f>
        <v>0</v>
      </c>
      <c r="K13" s="49">
        <f>+'24-01-322 Ind. Sub.Calefac'!V31</f>
        <v>0</v>
      </c>
      <c r="L13" s="49">
        <f>+'24-01-322 Ind. Sub.Calefac'!W31</f>
        <v>0</v>
      </c>
      <c r="M13" s="49">
        <f>+'24-01-322 Ind. Sub.Calefac'!X31</f>
        <v>0</v>
      </c>
      <c r="N13" s="49">
        <f>+'24-01-322 Ind. Sub.Calefac'!Y31</f>
        <v>0</v>
      </c>
      <c r="O13" s="49">
        <f>+'24-01-322 Ind. Sub.Calefac'!Z31</f>
        <v>0</v>
      </c>
      <c r="P13" s="49">
        <f>+'24-01-322 Ind. Sub.Calefac'!AA31</f>
        <v>0</v>
      </c>
      <c r="Q13" s="49">
        <f>+'24-01-322 Ind. Sub.Calefac'!AB31</f>
        <v>0</v>
      </c>
      <c r="R13" s="49">
        <f>+'24-01-322 Ind. Sub.Calefac'!AC31</f>
        <v>0</v>
      </c>
      <c r="S13" s="49">
        <f>+'24-01-322 Ind. Sub.Calefac'!AD31</f>
        <v>0</v>
      </c>
      <c r="T13" s="49">
        <f>+'24-01-322 Ind. Sub.Calefac'!AE31</f>
        <v>0</v>
      </c>
      <c r="U13" s="49">
        <f>+'24-01-322 Ind. Sub.Calefac'!AF31</f>
        <v>0</v>
      </c>
      <c r="V13" s="49">
        <f>+'24-01-322 Ind. Sub.Calefac'!AG31</f>
        <v>0</v>
      </c>
      <c r="W13" s="49">
        <f>+'24-01-322 Ind. Sub.Calefac'!AH31</f>
        <v>0</v>
      </c>
      <c r="X13" s="64">
        <f>+'24-01-322 Ind. Sub.Calefac'!AI31</f>
        <v>0</v>
      </c>
      <c r="Y13" s="64">
        <f>+'24-01-322 Ind. Sub.Calefac'!AJ31</f>
        <v>0</v>
      </c>
    </row>
    <row r="14" spans="1:25" ht="24.75" hidden="1" customHeight="1" x14ac:dyDescent="0.25">
      <c r="A14" s="63" t="s">
        <v>56</v>
      </c>
      <c r="B14" s="49">
        <f>+'24-01-322 Ind. Sub.Calefac'!J35</f>
        <v>0</v>
      </c>
      <c r="C14" s="49">
        <f>+'24-01-322 Ind. Sub.Calefac'!K35</f>
        <v>0</v>
      </c>
      <c r="D14" s="49">
        <f>+'24-01-322 Ind. Sub.Calefac'!M35</f>
        <v>0</v>
      </c>
      <c r="E14" s="49">
        <f>+'24-01-322 Ind. Sub.Calefac'!N35</f>
        <v>0</v>
      </c>
      <c r="F14" s="49">
        <f>+'24-01-322 Ind. Sub.Calefac'!O35</f>
        <v>0</v>
      </c>
      <c r="G14" s="49">
        <f>+'24-01-322 Ind. Sub.Calefac'!R35</f>
        <v>0</v>
      </c>
      <c r="H14" s="49">
        <f>+'24-01-322 Ind. Sub.Calefac'!S35</f>
        <v>0</v>
      </c>
      <c r="I14" s="49">
        <f>+'24-01-322 Ind. Sub.Calefac'!T35</f>
        <v>0</v>
      </c>
      <c r="J14" s="49">
        <f>+'24-01-322 Ind. Sub.Calefac'!U35</f>
        <v>0</v>
      </c>
      <c r="K14" s="49">
        <f>+'24-01-322 Ind. Sub.Calefac'!V35</f>
        <v>0</v>
      </c>
      <c r="L14" s="49">
        <f>+'24-01-322 Ind. Sub.Calefac'!W35</f>
        <v>0</v>
      </c>
      <c r="M14" s="49">
        <f>+'24-01-322 Ind. Sub.Calefac'!X35</f>
        <v>0</v>
      </c>
      <c r="N14" s="49">
        <f>+'24-01-322 Ind. Sub.Calefac'!Y35</f>
        <v>0</v>
      </c>
      <c r="O14" s="49">
        <f>+'24-01-322 Ind. Sub.Calefac'!Z35</f>
        <v>0</v>
      </c>
      <c r="P14" s="49">
        <f>+'24-01-322 Ind. Sub.Calefac'!AA35</f>
        <v>0</v>
      </c>
      <c r="Q14" s="49">
        <f>+'24-01-322 Ind. Sub.Calefac'!AB35</f>
        <v>0</v>
      </c>
      <c r="R14" s="49">
        <f>+'24-01-322 Ind. Sub.Calefac'!AC35</f>
        <v>0</v>
      </c>
      <c r="S14" s="49">
        <f>+'24-01-322 Ind. Sub.Calefac'!AD35</f>
        <v>0</v>
      </c>
      <c r="T14" s="49">
        <f>+'24-01-322 Ind. Sub.Calefac'!AE35</f>
        <v>0</v>
      </c>
      <c r="U14" s="49">
        <f>+'24-01-322 Ind. Sub.Calefac'!AF35</f>
        <v>0</v>
      </c>
      <c r="V14" s="49">
        <f>+'24-01-322 Ind. Sub.Calefac'!AG35</f>
        <v>0</v>
      </c>
      <c r="W14" s="49">
        <f>+'24-01-322 Ind. Sub.Calefac'!AH35</f>
        <v>0</v>
      </c>
      <c r="X14" s="64">
        <f>+'24-01-322 Ind. Sub.Calefac'!AI35</f>
        <v>0</v>
      </c>
      <c r="Y14" s="64">
        <f>+'24-01-322 Ind. Sub.Calefac'!AJ35</f>
        <v>0</v>
      </c>
    </row>
    <row r="15" spans="1:25" ht="24.75" hidden="1" customHeight="1" x14ac:dyDescent="0.25">
      <c r="A15" s="63" t="s">
        <v>58</v>
      </c>
      <c r="B15" s="49">
        <f>+'24-01-322 Ind. Sub.Calefac'!J39</f>
        <v>0</v>
      </c>
      <c r="C15" s="49">
        <f>+'24-01-322 Ind. Sub.Calefac'!K39</f>
        <v>0</v>
      </c>
      <c r="D15" s="49">
        <f>+'24-01-322 Ind. Sub.Calefac'!M39</f>
        <v>0</v>
      </c>
      <c r="E15" s="49">
        <f>+'24-01-322 Ind. Sub.Calefac'!N39</f>
        <v>0</v>
      </c>
      <c r="F15" s="49">
        <f>+'24-01-322 Ind. Sub.Calefac'!O39</f>
        <v>0</v>
      </c>
      <c r="G15" s="49">
        <f>+'24-01-322 Ind. Sub.Calefac'!R39</f>
        <v>0</v>
      </c>
      <c r="H15" s="49">
        <f>+'24-01-322 Ind. Sub.Calefac'!S39</f>
        <v>0</v>
      </c>
      <c r="I15" s="49">
        <f>+'24-01-322 Ind. Sub.Calefac'!T39</f>
        <v>0</v>
      </c>
      <c r="J15" s="49">
        <f>+'24-01-322 Ind. Sub.Calefac'!U39</f>
        <v>0</v>
      </c>
      <c r="K15" s="49">
        <f>+'24-01-322 Ind. Sub.Calefac'!V39</f>
        <v>0</v>
      </c>
      <c r="L15" s="49">
        <f>+'24-01-322 Ind. Sub.Calefac'!W39</f>
        <v>0</v>
      </c>
      <c r="M15" s="49">
        <f>+'24-01-322 Ind. Sub.Calefac'!X39</f>
        <v>0</v>
      </c>
      <c r="N15" s="49">
        <f>+'24-01-322 Ind. Sub.Calefac'!Y39</f>
        <v>0</v>
      </c>
      <c r="O15" s="49">
        <f>+'24-01-322 Ind. Sub.Calefac'!Z39</f>
        <v>0</v>
      </c>
      <c r="P15" s="49">
        <f>+'24-01-322 Ind. Sub.Calefac'!AA39</f>
        <v>0</v>
      </c>
      <c r="Q15" s="49">
        <f>+'24-01-322 Ind. Sub.Calefac'!AB39</f>
        <v>0</v>
      </c>
      <c r="R15" s="49">
        <f>+'24-01-322 Ind. Sub.Calefac'!AC39</f>
        <v>0</v>
      </c>
      <c r="S15" s="49">
        <f>+'24-01-322 Ind. Sub.Calefac'!AD39</f>
        <v>0</v>
      </c>
      <c r="T15" s="49">
        <f>+'24-01-322 Ind. Sub.Calefac'!AE39</f>
        <v>0</v>
      </c>
      <c r="U15" s="49">
        <f>+'24-01-322 Ind. Sub.Calefac'!AF39</f>
        <v>0</v>
      </c>
      <c r="V15" s="49">
        <f>+'24-01-322 Ind. Sub.Calefac'!AG39</f>
        <v>0</v>
      </c>
      <c r="W15" s="49">
        <f>+'24-01-322 Ind. Sub.Calefac'!AH39</f>
        <v>0</v>
      </c>
      <c r="X15" s="64">
        <f>+'24-01-322 Ind. Sub.Calefac'!AI39</f>
        <v>0</v>
      </c>
      <c r="Y15" s="64">
        <f>+'24-01-322 Ind. Sub.Calefac'!AJ39</f>
        <v>0</v>
      </c>
    </row>
    <row r="16" spans="1:25" ht="24.75" hidden="1" customHeight="1" x14ac:dyDescent="0.25">
      <c r="A16" s="63" t="s">
        <v>60</v>
      </c>
      <c r="B16" s="49">
        <f>+'24-01-322 Ind. Sub.Calefac'!J43</f>
        <v>0</v>
      </c>
      <c r="C16" s="49">
        <f>+'24-01-322 Ind. Sub.Calefac'!K43</f>
        <v>0</v>
      </c>
      <c r="D16" s="49">
        <f>+'24-01-322 Ind. Sub.Calefac'!M43</f>
        <v>0</v>
      </c>
      <c r="E16" s="49">
        <f>+'24-01-322 Ind. Sub.Calefac'!N43</f>
        <v>0</v>
      </c>
      <c r="F16" s="49">
        <f>+'24-01-322 Ind. Sub.Calefac'!O43</f>
        <v>0</v>
      </c>
      <c r="G16" s="49">
        <f>+'24-01-322 Ind. Sub.Calefac'!R43</f>
        <v>0</v>
      </c>
      <c r="H16" s="49">
        <f>+'24-01-322 Ind. Sub.Calefac'!S43</f>
        <v>0</v>
      </c>
      <c r="I16" s="49">
        <f>+'24-01-322 Ind. Sub.Calefac'!T43</f>
        <v>0</v>
      </c>
      <c r="J16" s="49">
        <f>+'24-01-322 Ind. Sub.Calefac'!U43</f>
        <v>0</v>
      </c>
      <c r="K16" s="49">
        <f>+'24-01-322 Ind. Sub.Calefac'!V43</f>
        <v>0</v>
      </c>
      <c r="L16" s="49">
        <f>+'24-01-322 Ind. Sub.Calefac'!W43</f>
        <v>0</v>
      </c>
      <c r="M16" s="49">
        <f>+'24-01-322 Ind. Sub.Calefac'!X43</f>
        <v>0</v>
      </c>
      <c r="N16" s="49">
        <f>+'24-01-322 Ind. Sub.Calefac'!Y43</f>
        <v>0</v>
      </c>
      <c r="O16" s="49">
        <f>+'24-01-322 Ind. Sub.Calefac'!Z43</f>
        <v>0</v>
      </c>
      <c r="P16" s="49">
        <f>+'24-01-322 Ind. Sub.Calefac'!AA43</f>
        <v>0</v>
      </c>
      <c r="Q16" s="49">
        <f>+'24-01-322 Ind. Sub.Calefac'!AB43</f>
        <v>0</v>
      </c>
      <c r="R16" s="49">
        <f>+'24-01-322 Ind. Sub.Calefac'!AC43</f>
        <v>0</v>
      </c>
      <c r="S16" s="49">
        <f>+'24-01-322 Ind. Sub.Calefac'!AD43</f>
        <v>0</v>
      </c>
      <c r="T16" s="49">
        <f>+'24-01-322 Ind. Sub.Calefac'!AE43</f>
        <v>0</v>
      </c>
      <c r="U16" s="49">
        <f>+'24-01-322 Ind. Sub.Calefac'!AF43</f>
        <v>0</v>
      </c>
      <c r="V16" s="49">
        <f>+'24-01-322 Ind. Sub.Calefac'!AG43</f>
        <v>0</v>
      </c>
      <c r="W16" s="49">
        <f>+'24-01-322 Ind. Sub.Calefac'!AH43</f>
        <v>0</v>
      </c>
      <c r="X16" s="64">
        <f>+'24-01-322 Ind. Sub.Calefac'!AI43</f>
        <v>0</v>
      </c>
      <c r="Y16" s="64">
        <f>+'24-01-322 Ind. Sub.Calefac'!AJ43</f>
        <v>0</v>
      </c>
    </row>
    <row r="17" spans="1:25" ht="24.75" hidden="1" customHeight="1" x14ac:dyDescent="0.25">
      <c r="A17" s="63" t="s">
        <v>62</v>
      </c>
      <c r="B17" s="49">
        <f>+'24-01-322 Ind. Sub.Calefac'!J47</f>
        <v>0</v>
      </c>
      <c r="C17" s="49">
        <f>+'24-01-322 Ind. Sub.Calefac'!K47</f>
        <v>0</v>
      </c>
      <c r="D17" s="49">
        <f>+'24-01-322 Ind. Sub.Calefac'!M47</f>
        <v>0</v>
      </c>
      <c r="E17" s="49">
        <f>+'24-01-322 Ind. Sub.Calefac'!N47</f>
        <v>0</v>
      </c>
      <c r="F17" s="49">
        <f>+'24-01-322 Ind. Sub.Calefac'!O47</f>
        <v>0</v>
      </c>
      <c r="G17" s="49">
        <f>+'24-01-322 Ind. Sub.Calefac'!R47</f>
        <v>0</v>
      </c>
      <c r="H17" s="49">
        <f>+'24-01-322 Ind. Sub.Calefac'!S47</f>
        <v>0</v>
      </c>
      <c r="I17" s="49">
        <f>+'24-01-322 Ind. Sub.Calefac'!T47</f>
        <v>0</v>
      </c>
      <c r="J17" s="49">
        <f>+'24-01-322 Ind. Sub.Calefac'!U47</f>
        <v>0</v>
      </c>
      <c r="K17" s="49">
        <f>+'24-01-322 Ind. Sub.Calefac'!V47</f>
        <v>0</v>
      </c>
      <c r="L17" s="49">
        <f>+'24-01-322 Ind. Sub.Calefac'!W47</f>
        <v>0</v>
      </c>
      <c r="M17" s="49">
        <f>+'24-01-322 Ind. Sub.Calefac'!X47</f>
        <v>0</v>
      </c>
      <c r="N17" s="49">
        <f>+'24-01-322 Ind. Sub.Calefac'!Y47</f>
        <v>0</v>
      </c>
      <c r="O17" s="49">
        <f>+'24-01-322 Ind. Sub.Calefac'!Z47</f>
        <v>0</v>
      </c>
      <c r="P17" s="49">
        <f>+'24-01-322 Ind. Sub.Calefac'!AA47</f>
        <v>0</v>
      </c>
      <c r="Q17" s="49">
        <f>+'24-01-322 Ind. Sub.Calefac'!AB47</f>
        <v>0</v>
      </c>
      <c r="R17" s="49">
        <f>+'24-01-322 Ind. Sub.Calefac'!AC47</f>
        <v>0</v>
      </c>
      <c r="S17" s="49">
        <f>+'24-01-322 Ind. Sub.Calefac'!AD47</f>
        <v>0</v>
      </c>
      <c r="T17" s="49">
        <f>+'24-01-322 Ind. Sub.Calefac'!AE47</f>
        <v>0</v>
      </c>
      <c r="U17" s="49">
        <f>+'24-01-322 Ind. Sub.Calefac'!AF47</f>
        <v>0</v>
      </c>
      <c r="V17" s="49">
        <f>+'24-01-322 Ind. Sub.Calefac'!AG47</f>
        <v>0</v>
      </c>
      <c r="W17" s="49">
        <f>+'24-01-322 Ind. Sub.Calefac'!AH47</f>
        <v>0</v>
      </c>
      <c r="X17" s="64">
        <f>+'24-01-322 Ind. Sub.Calefac'!AI47</f>
        <v>0</v>
      </c>
      <c r="Y17" s="64">
        <f>+'24-01-322 Ind. Sub.Calefac'!AJ44</f>
        <v>0</v>
      </c>
    </row>
    <row r="18" spans="1:25" ht="24.75" hidden="1" customHeight="1" x14ac:dyDescent="0.25">
      <c r="A18" s="63" t="s">
        <v>64</v>
      </c>
      <c r="B18" s="49">
        <f>+'24-01-322 Ind. Sub.Calefac'!J51</f>
        <v>0</v>
      </c>
      <c r="C18" s="49">
        <f>+'24-01-322 Ind. Sub.Calefac'!K51</f>
        <v>0</v>
      </c>
      <c r="D18" s="49">
        <f>+'24-01-322 Ind. Sub.Calefac'!M51</f>
        <v>0</v>
      </c>
      <c r="E18" s="49">
        <f>+'24-01-322 Ind. Sub.Calefac'!N51</f>
        <v>0</v>
      </c>
      <c r="F18" s="49">
        <f>+'24-01-322 Ind. Sub.Calefac'!O51</f>
        <v>0</v>
      </c>
      <c r="G18" s="49">
        <f>+'24-01-322 Ind. Sub.Calefac'!R51</f>
        <v>0</v>
      </c>
      <c r="H18" s="49">
        <f>+'24-01-322 Ind. Sub.Calefac'!S51</f>
        <v>0</v>
      </c>
      <c r="I18" s="49">
        <f>+'24-01-322 Ind. Sub.Calefac'!T51</f>
        <v>0</v>
      </c>
      <c r="J18" s="49">
        <f>+'24-01-322 Ind. Sub.Calefac'!U51</f>
        <v>0</v>
      </c>
      <c r="K18" s="49">
        <f>+'24-01-322 Ind. Sub.Calefac'!V51</f>
        <v>0</v>
      </c>
      <c r="L18" s="49">
        <f>+'24-01-322 Ind. Sub.Calefac'!W51</f>
        <v>0</v>
      </c>
      <c r="M18" s="49">
        <f>+'24-01-322 Ind. Sub.Calefac'!X51</f>
        <v>0</v>
      </c>
      <c r="N18" s="49">
        <f>+'24-01-322 Ind. Sub.Calefac'!Y51</f>
        <v>0</v>
      </c>
      <c r="O18" s="49">
        <f>+'24-01-322 Ind. Sub.Calefac'!Z51</f>
        <v>0</v>
      </c>
      <c r="P18" s="49">
        <f>+'24-01-322 Ind. Sub.Calefac'!AA51</f>
        <v>0</v>
      </c>
      <c r="Q18" s="49">
        <f>+'24-01-322 Ind. Sub.Calefac'!AB51</f>
        <v>0</v>
      </c>
      <c r="R18" s="49">
        <f>+'24-01-322 Ind. Sub.Calefac'!AC51</f>
        <v>0</v>
      </c>
      <c r="S18" s="49">
        <f>+'24-01-322 Ind. Sub.Calefac'!AD51</f>
        <v>0</v>
      </c>
      <c r="T18" s="49">
        <f>+'24-01-322 Ind. Sub.Calefac'!AE51</f>
        <v>0</v>
      </c>
      <c r="U18" s="49">
        <f>+'24-01-322 Ind. Sub.Calefac'!AF51</f>
        <v>0</v>
      </c>
      <c r="V18" s="49">
        <f>+'24-01-322 Ind. Sub.Calefac'!AG51</f>
        <v>0</v>
      </c>
      <c r="W18" s="49">
        <f>+'24-01-322 Ind. Sub.Calefac'!AH51</f>
        <v>0</v>
      </c>
      <c r="X18" s="64">
        <f>+'24-01-322 Ind. Sub.Calefac'!AI51</f>
        <v>0</v>
      </c>
      <c r="Y18" s="64">
        <f>+'24-01-322 Ind. Sub.Calefac'!AJ51</f>
        <v>0</v>
      </c>
    </row>
    <row r="19" spans="1:25" ht="24.75" hidden="1" customHeight="1" x14ac:dyDescent="0.25">
      <c r="A19" s="63" t="s">
        <v>66</v>
      </c>
      <c r="B19" s="49">
        <f>+'24-01-322 Ind. Sub.Calefac'!J55</f>
        <v>0</v>
      </c>
      <c r="C19" s="49">
        <f>+'24-01-322 Ind. Sub.Calefac'!K55</f>
        <v>0</v>
      </c>
      <c r="D19" s="49">
        <f>+'24-01-322 Ind. Sub.Calefac'!M55</f>
        <v>0</v>
      </c>
      <c r="E19" s="49">
        <f>+'24-01-322 Ind. Sub.Calefac'!N55</f>
        <v>0</v>
      </c>
      <c r="F19" s="49">
        <f>+'24-01-322 Ind. Sub.Calefac'!O55</f>
        <v>0</v>
      </c>
      <c r="G19" s="49">
        <f>+'24-01-322 Ind. Sub.Calefac'!R55</f>
        <v>0</v>
      </c>
      <c r="H19" s="49">
        <f>+'24-01-322 Ind. Sub.Calefac'!S55</f>
        <v>0</v>
      </c>
      <c r="I19" s="49">
        <f>+'24-01-322 Ind. Sub.Calefac'!T55</f>
        <v>0</v>
      </c>
      <c r="J19" s="49">
        <f>+'24-01-322 Ind. Sub.Calefac'!U55</f>
        <v>0</v>
      </c>
      <c r="K19" s="49">
        <f>+'24-01-322 Ind. Sub.Calefac'!V55</f>
        <v>0</v>
      </c>
      <c r="L19" s="49">
        <f>+'24-01-322 Ind. Sub.Calefac'!W55</f>
        <v>0</v>
      </c>
      <c r="M19" s="49">
        <f>+'24-01-322 Ind. Sub.Calefac'!X55</f>
        <v>0</v>
      </c>
      <c r="N19" s="49">
        <f>+'24-01-322 Ind. Sub.Calefac'!Y55</f>
        <v>0</v>
      </c>
      <c r="O19" s="49">
        <f>+'24-01-322 Ind. Sub.Calefac'!Z55</f>
        <v>0</v>
      </c>
      <c r="P19" s="49">
        <f>+'24-01-322 Ind. Sub.Calefac'!AA55</f>
        <v>0</v>
      </c>
      <c r="Q19" s="49">
        <f>+'24-01-322 Ind. Sub.Calefac'!AB55</f>
        <v>0</v>
      </c>
      <c r="R19" s="49">
        <f>+'24-01-322 Ind. Sub.Calefac'!AC55</f>
        <v>0</v>
      </c>
      <c r="S19" s="49">
        <f>+'24-01-322 Ind. Sub.Calefac'!AD55</f>
        <v>0</v>
      </c>
      <c r="T19" s="49">
        <f>+'24-01-322 Ind. Sub.Calefac'!AE55</f>
        <v>0</v>
      </c>
      <c r="U19" s="49">
        <f>+'24-01-322 Ind. Sub.Calefac'!AF55</f>
        <v>0</v>
      </c>
      <c r="V19" s="49">
        <f>+'24-01-322 Ind. Sub.Calefac'!AG55</f>
        <v>0</v>
      </c>
      <c r="W19" s="49">
        <f>+'24-01-322 Ind. Sub.Calefac'!AH55</f>
        <v>0</v>
      </c>
      <c r="X19" s="64">
        <f>+'24-01-322 Ind. Sub.Calefac'!AI55</f>
        <v>0</v>
      </c>
      <c r="Y19" s="64">
        <f>+'24-01-322 Ind. Sub.Calefac'!AJ55</f>
        <v>0</v>
      </c>
    </row>
    <row r="20" spans="1:25" ht="24.75" hidden="1" customHeight="1" x14ac:dyDescent="0.25">
      <c r="A20" s="65" t="s">
        <v>68</v>
      </c>
      <c r="B20" s="49">
        <f>+'24-01-322 Ind. Sub.Calefac'!J59</f>
        <v>0</v>
      </c>
      <c r="C20" s="49">
        <f>+'24-01-322 Ind. Sub.Calefac'!K59</f>
        <v>0</v>
      </c>
      <c r="D20" s="49">
        <f>+'24-01-322 Ind. Sub.Calefac'!M59</f>
        <v>0</v>
      </c>
      <c r="E20" s="49">
        <f>+'24-01-322 Ind. Sub.Calefac'!N59</f>
        <v>0</v>
      </c>
      <c r="F20" s="49">
        <f>+'24-01-322 Ind. Sub.Calefac'!O59</f>
        <v>0</v>
      </c>
      <c r="G20" s="49">
        <f>+'24-01-322 Ind. Sub.Calefac'!R59</f>
        <v>0</v>
      </c>
      <c r="H20" s="49">
        <f>+'24-01-322 Ind. Sub.Calefac'!S59</f>
        <v>0</v>
      </c>
      <c r="I20" s="49">
        <f>+'24-01-322 Ind. Sub.Calefac'!T59</f>
        <v>0</v>
      </c>
      <c r="J20" s="49">
        <f>+'24-01-322 Ind. Sub.Calefac'!U59</f>
        <v>0</v>
      </c>
      <c r="K20" s="49">
        <f>+'24-01-322 Ind. Sub.Calefac'!V59</f>
        <v>0</v>
      </c>
      <c r="L20" s="49">
        <f>+'24-01-322 Ind. Sub.Calefac'!W59</f>
        <v>0</v>
      </c>
      <c r="M20" s="49">
        <f>+'24-01-322 Ind. Sub.Calefac'!X59</f>
        <v>0</v>
      </c>
      <c r="N20" s="49">
        <f>+'24-01-322 Ind. Sub.Calefac'!Y59</f>
        <v>0</v>
      </c>
      <c r="O20" s="49">
        <f>+'24-01-322 Ind. Sub.Calefac'!Z59</f>
        <v>0</v>
      </c>
      <c r="P20" s="49">
        <f>+'24-01-322 Ind. Sub.Calefac'!AA59</f>
        <v>0</v>
      </c>
      <c r="Q20" s="49">
        <f>+'24-01-322 Ind. Sub.Calefac'!AB59</f>
        <v>0</v>
      </c>
      <c r="R20" s="49">
        <f>+'24-01-322 Ind. Sub.Calefac'!AC59</f>
        <v>0</v>
      </c>
      <c r="S20" s="49">
        <f>+'24-01-322 Ind. Sub.Calefac'!AD59</f>
        <v>0</v>
      </c>
      <c r="T20" s="49">
        <f>+'24-01-322 Ind. Sub.Calefac'!AE59</f>
        <v>0</v>
      </c>
      <c r="U20" s="49">
        <f>+'24-01-322 Ind. Sub.Calefac'!AF59</f>
        <v>0</v>
      </c>
      <c r="V20" s="49">
        <f>+'24-01-322 Ind. Sub.Calefac'!AG59</f>
        <v>0</v>
      </c>
      <c r="W20" s="49">
        <f>+'24-01-322 Ind. Sub.Calefac'!AH59</f>
        <v>0</v>
      </c>
      <c r="X20" s="64">
        <f>+'24-01-322 Ind. Sub.Calefac'!AI59</f>
        <v>0</v>
      </c>
      <c r="Y20" s="64">
        <f>+'24-01-322 Ind. Sub.Calefac'!AJ59</f>
        <v>0</v>
      </c>
    </row>
    <row r="21" spans="1:25" ht="24.75" hidden="1" customHeight="1" x14ac:dyDescent="0.25">
      <c r="A21" s="65" t="s">
        <v>70</v>
      </c>
      <c r="B21" s="49">
        <f>+'24-01-322 Ind. Sub.Calefac'!J63</f>
        <v>0</v>
      </c>
      <c r="C21" s="49">
        <f>+'24-01-322 Ind. Sub.Calefac'!K63</f>
        <v>0</v>
      </c>
      <c r="D21" s="49">
        <f>+'24-01-322 Ind. Sub.Calefac'!M63</f>
        <v>0</v>
      </c>
      <c r="E21" s="49">
        <f>+'24-01-322 Ind. Sub.Calefac'!N63</f>
        <v>0</v>
      </c>
      <c r="F21" s="49">
        <f>+'24-01-322 Ind. Sub.Calefac'!O63</f>
        <v>0</v>
      </c>
      <c r="G21" s="49">
        <f>+'24-01-322 Ind. Sub.Calefac'!R63</f>
        <v>0</v>
      </c>
      <c r="H21" s="49">
        <f>+'24-01-322 Ind. Sub.Calefac'!S63</f>
        <v>0</v>
      </c>
      <c r="I21" s="49">
        <f>+'24-01-322 Ind. Sub.Calefac'!T63</f>
        <v>0</v>
      </c>
      <c r="J21" s="49">
        <f>+'24-01-322 Ind. Sub.Calefac'!U63</f>
        <v>0</v>
      </c>
      <c r="K21" s="49">
        <f>+'24-01-322 Ind. Sub.Calefac'!V63</f>
        <v>0</v>
      </c>
      <c r="L21" s="49">
        <f>+'24-01-322 Ind. Sub.Calefac'!W63</f>
        <v>0</v>
      </c>
      <c r="M21" s="49">
        <f>+'24-01-322 Ind. Sub.Calefac'!X63</f>
        <v>0</v>
      </c>
      <c r="N21" s="49">
        <f>+'24-01-322 Ind. Sub.Calefac'!Y63</f>
        <v>0</v>
      </c>
      <c r="O21" s="49">
        <f>+'24-01-322 Ind. Sub.Calefac'!Z63</f>
        <v>0</v>
      </c>
      <c r="P21" s="49">
        <f>+'24-01-322 Ind. Sub.Calefac'!AA63</f>
        <v>0</v>
      </c>
      <c r="Q21" s="49">
        <f>+'24-01-322 Ind. Sub.Calefac'!AB63</f>
        <v>0</v>
      </c>
      <c r="R21" s="49">
        <f>+'24-01-322 Ind. Sub.Calefac'!AC63</f>
        <v>0</v>
      </c>
      <c r="S21" s="49">
        <f>+'24-01-322 Ind. Sub.Calefac'!AD63</f>
        <v>0</v>
      </c>
      <c r="T21" s="49">
        <f>+'24-01-322 Ind. Sub.Calefac'!AE63</f>
        <v>0</v>
      </c>
      <c r="U21" s="49">
        <f>+'24-01-322 Ind. Sub.Calefac'!AF63</f>
        <v>0</v>
      </c>
      <c r="V21" s="49">
        <f>+'24-01-322 Ind. Sub.Calefac'!AG63</f>
        <v>0</v>
      </c>
      <c r="W21" s="49">
        <f>+'24-01-322 Ind. Sub.Calefac'!AH63</f>
        <v>0</v>
      </c>
      <c r="X21" s="64">
        <f>+'24-01-322 Ind. Sub.Calefac'!AI63</f>
        <v>0</v>
      </c>
      <c r="Y21" s="64">
        <f>+'24-01-322 Ind. Sub.Calefac'!AJ63</f>
        <v>0</v>
      </c>
    </row>
    <row r="22" spans="1:25" ht="24.75" hidden="1" customHeight="1" x14ac:dyDescent="0.25">
      <c r="A22" s="65" t="s">
        <v>91</v>
      </c>
      <c r="B22" s="49">
        <f>+'24-01-322 Ind. Sub.Calefac'!J67</f>
        <v>0</v>
      </c>
      <c r="C22" s="49">
        <f>+'24-01-322 Ind. Sub.Calefac'!K67</f>
        <v>0</v>
      </c>
      <c r="D22" s="49">
        <f>+'24-01-322 Ind. Sub.Calefac'!M64</f>
        <v>0</v>
      </c>
      <c r="E22" s="49">
        <f>+'24-01-322 Ind. Sub.Calefac'!N64</f>
        <v>0</v>
      </c>
      <c r="F22" s="49">
        <f>+'24-01-322 Ind. Sub.Calefac'!O64</f>
        <v>0</v>
      </c>
      <c r="G22" s="49">
        <f>+'24-01-322 Ind. Sub.Calefac'!R64</f>
        <v>0</v>
      </c>
      <c r="H22" s="49">
        <f>+'24-01-322 Ind. Sub.Calefac'!S64</f>
        <v>0</v>
      </c>
      <c r="I22" s="49">
        <f>+'24-01-322 Ind. Sub.Calefac'!T64</f>
        <v>0</v>
      </c>
      <c r="J22" s="49">
        <f>+'24-01-322 Ind. Sub.Calefac'!U67</f>
        <v>0</v>
      </c>
      <c r="K22" s="49">
        <f>+'24-01-322 Ind. Sub.Calefac'!V64</f>
        <v>0</v>
      </c>
      <c r="L22" s="49">
        <f>+'24-01-322 Ind. Sub.Calefac'!W64</f>
        <v>0</v>
      </c>
      <c r="M22" s="49">
        <f>+'24-01-322 Ind. Sub.Calefac'!X64</f>
        <v>0</v>
      </c>
      <c r="N22" s="49">
        <f>+'24-01-322 Ind. Sub.Calefac'!Y67</f>
        <v>0</v>
      </c>
      <c r="O22" s="49">
        <f>+'24-01-322 Ind. Sub.Calefac'!Z64</f>
        <v>0</v>
      </c>
      <c r="P22" s="49">
        <f>+'24-01-322 Ind. Sub.Calefac'!AA64</f>
        <v>0</v>
      </c>
      <c r="Q22" s="49">
        <f>+'24-01-322 Ind. Sub.Calefac'!AB64</f>
        <v>0</v>
      </c>
      <c r="R22" s="49">
        <f>+'24-01-322 Ind. Sub.Calefac'!AC67</f>
        <v>0</v>
      </c>
      <c r="S22" s="49">
        <f>+'24-01-322 Ind. Sub.Calefac'!AD64</f>
        <v>0</v>
      </c>
      <c r="T22" s="49">
        <f>+'24-01-322 Ind. Sub.Calefac'!AE64</f>
        <v>0</v>
      </c>
      <c r="U22" s="49">
        <f>+'24-01-322 Ind. Sub.Calefac'!AF64</f>
        <v>0</v>
      </c>
      <c r="V22" s="49">
        <f>+'24-01-322 Ind. Sub.Calefac'!AG67</f>
        <v>0</v>
      </c>
      <c r="W22" s="49">
        <f>+'24-01-322 Ind. Sub.Calefac'!AH67</f>
        <v>0</v>
      </c>
      <c r="X22" s="64">
        <f>+'24-01-322 Ind. Sub.Calefac'!AI67</f>
        <v>0</v>
      </c>
      <c r="Y22" s="64">
        <f>+'24-01-322 Ind. Sub.Calefac'!AJ67</f>
        <v>0</v>
      </c>
    </row>
    <row r="23" spans="1:25" ht="24.75" hidden="1" customHeight="1" x14ac:dyDescent="0.25">
      <c r="A23" s="65" t="s">
        <v>72</v>
      </c>
      <c r="B23" s="49">
        <f>+'24-01-322 Ind. Sub.Calefac'!J71</f>
        <v>0</v>
      </c>
      <c r="C23" s="49">
        <f>+'24-01-322 Ind. Sub.Calefac'!K71</f>
        <v>0</v>
      </c>
      <c r="D23" s="49">
        <f>+'24-01-322 Ind. Sub.Calefac'!M71</f>
        <v>0</v>
      </c>
      <c r="E23" s="49">
        <f>+'24-01-322 Ind. Sub.Calefac'!N71</f>
        <v>0</v>
      </c>
      <c r="F23" s="49">
        <f>+'24-01-322 Ind. Sub.Calefac'!O71</f>
        <v>0</v>
      </c>
      <c r="G23" s="49">
        <f>+'24-01-322 Ind. Sub.Calefac'!R71</f>
        <v>0</v>
      </c>
      <c r="H23" s="49">
        <f>+'24-01-322 Ind. Sub.Calefac'!S71</f>
        <v>0</v>
      </c>
      <c r="I23" s="49">
        <f>+'24-01-322 Ind. Sub.Calefac'!T71</f>
        <v>0</v>
      </c>
      <c r="J23" s="49">
        <f>+'24-01-322 Ind. Sub.Calefac'!U71</f>
        <v>0</v>
      </c>
      <c r="K23" s="49">
        <f>+'24-01-322 Ind. Sub.Calefac'!V71</f>
        <v>0</v>
      </c>
      <c r="L23" s="49">
        <f>+'24-01-322 Ind. Sub.Calefac'!W71</f>
        <v>0</v>
      </c>
      <c r="M23" s="49">
        <f>+'24-01-322 Ind. Sub.Calefac'!X71</f>
        <v>0</v>
      </c>
      <c r="N23" s="49">
        <f>+'24-01-322 Ind. Sub.Calefac'!Y71</f>
        <v>0</v>
      </c>
      <c r="O23" s="49">
        <f>+'24-01-322 Ind. Sub.Calefac'!Z71</f>
        <v>0</v>
      </c>
      <c r="P23" s="49">
        <f>+'24-01-322 Ind. Sub.Calefac'!AA71</f>
        <v>0</v>
      </c>
      <c r="Q23" s="49">
        <f>+'24-01-322 Ind. Sub.Calefac'!AB71</f>
        <v>0</v>
      </c>
      <c r="R23" s="49">
        <f>+'24-01-322 Ind. Sub.Calefac'!AC71</f>
        <v>0</v>
      </c>
      <c r="S23" s="49">
        <f>+'24-01-322 Ind. Sub.Calefac'!AD71</f>
        <v>0</v>
      </c>
      <c r="T23" s="49">
        <f>+'24-01-322 Ind. Sub.Calefac'!AE71</f>
        <v>0</v>
      </c>
      <c r="U23" s="49">
        <f>+'24-01-322 Ind. Sub.Calefac'!AF71</f>
        <v>0</v>
      </c>
      <c r="V23" s="49">
        <f>+'24-01-322 Ind. Sub.Calefac'!AG71</f>
        <v>0</v>
      </c>
      <c r="W23" s="49">
        <f>+'24-01-322 Ind. Sub.Calefac'!AH71</f>
        <v>0</v>
      </c>
      <c r="X23" s="64">
        <f>+'24-01-322 Ind. Sub.Calefac'!AI71</f>
        <v>0</v>
      </c>
      <c r="Y23" s="64">
        <f>+'24-01-322 Ind. Sub.Calefac'!AJ71</f>
        <v>0</v>
      </c>
    </row>
    <row r="24" spans="1:25" ht="24.75" customHeight="1" x14ac:dyDescent="0.25">
      <c r="A24" s="66" t="s">
        <v>74</v>
      </c>
      <c r="B24" s="49">
        <f>+'24-01-322 Ind. Sub.Calefac'!J75</f>
        <v>3599502000</v>
      </c>
      <c r="C24" s="49">
        <f>+'24-01-322 Ind. Sub.Calefac'!K75</f>
        <v>3599500000</v>
      </c>
      <c r="D24" s="49">
        <f>+'24-01-322 Ind. Sub.Calefac'!M75</f>
        <v>0</v>
      </c>
      <c r="E24" s="49">
        <f>+'24-01-322 Ind. Sub.Calefac'!N75</f>
        <v>0</v>
      </c>
      <c r="F24" s="49">
        <f>+'24-01-322 Ind. Sub.Calefac'!O75</f>
        <v>0</v>
      </c>
      <c r="G24" s="49">
        <f>+'24-01-322 Ind. Sub.Calefac'!R75</f>
        <v>0</v>
      </c>
      <c r="H24" s="49">
        <f>+'24-01-322 Ind. Sub.Calefac'!S75</f>
        <v>0</v>
      </c>
      <c r="I24" s="49">
        <f>+'24-01-322 Ind. Sub.Calefac'!T75</f>
        <v>3599500000</v>
      </c>
      <c r="J24" s="49">
        <f>+'24-01-322 Ind. Sub.Calefac'!U75</f>
        <v>3599500000</v>
      </c>
      <c r="K24" s="49">
        <f>+'24-01-322 Ind. Sub.Calefac'!V75</f>
        <v>0</v>
      </c>
      <c r="L24" s="49">
        <f>+'24-01-322 Ind. Sub.Calefac'!W75</f>
        <v>0</v>
      </c>
      <c r="M24" s="49">
        <f>+'24-01-322 Ind. Sub.Calefac'!X75</f>
        <v>0</v>
      </c>
      <c r="N24" s="49">
        <f>+'24-01-322 Ind. Sub.Calefac'!Y75</f>
        <v>0</v>
      </c>
      <c r="O24" s="49">
        <f>+'24-01-322 Ind. Sub.Calefac'!Z75</f>
        <v>0</v>
      </c>
      <c r="P24" s="49">
        <f>+'24-01-322 Ind. Sub.Calefac'!AA75</f>
        <v>0</v>
      </c>
      <c r="Q24" s="49">
        <f>+'24-01-322 Ind. Sub.Calefac'!AB75</f>
        <v>0</v>
      </c>
      <c r="R24" s="49">
        <f>+'24-01-322 Ind. Sub.Calefac'!AC75</f>
        <v>0</v>
      </c>
      <c r="S24" s="49">
        <f>+'24-01-322 Ind. Sub.Calefac'!AD75</f>
        <v>0</v>
      </c>
      <c r="T24" s="49">
        <f>+'24-01-322 Ind. Sub.Calefac'!AE75</f>
        <v>0</v>
      </c>
      <c r="U24" s="49">
        <f>+'24-01-322 Ind. Sub.Calefac'!AF75</f>
        <v>0</v>
      </c>
      <c r="V24" s="49">
        <f>+'24-01-322 Ind. Sub.Calefac'!AG75</f>
        <v>0</v>
      </c>
      <c r="W24" s="49">
        <f>+'24-01-322 Ind. Sub.Calefac'!AH75</f>
        <v>3599500000</v>
      </c>
      <c r="X24" s="64">
        <f>+'24-01-322 Ind. Sub.Calefac'!AI75</f>
        <v>0.99999944436758192</v>
      </c>
      <c r="Y24" s="64">
        <f>+'24-01-322 Ind. Sub.Calefac'!AJ75</f>
        <v>1</v>
      </c>
    </row>
    <row r="25" spans="1:25" ht="34.5" customHeight="1" x14ac:dyDescent="0.25">
      <c r="A25" s="67" t="str">
        <f>"TOTAL ASIG."&amp;" "&amp;$A$5</f>
        <v>TOTAL ASIG. 24-01-322 "Subsidio a la Calefacción"</v>
      </c>
      <c r="B25" s="54">
        <f>SUM(B8:B24)</f>
        <v>3599502000</v>
      </c>
      <c r="C25" s="54">
        <f t="shared" ref="C25:V25" si="0">SUM(C8:C24)</f>
        <v>3599500000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3599500000</v>
      </c>
      <c r="J25" s="54">
        <f t="shared" si="0"/>
        <v>3599500000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3599500000</v>
      </c>
      <c r="X25" s="68">
        <f>+'24-01-322 Ind. Sub.Calefac'!AI76</f>
        <v>0.99999944436758192</v>
      </c>
      <c r="Y25" s="68">
        <f>'24-01-322 Ind. Sub.Calefac'!AJ76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4B25-176C-4344-9C5A-4C68A290670D}">
  <sheetPr>
    <tabColor rgb="FF33CCFF"/>
    <pageSetUpPr fitToPage="1"/>
  </sheetPr>
  <dimension ref="A1:Y42"/>
  <sheetViews>
    <sheetView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28515625" style="60" hidden="1" customWidth="1" outlineLevel="1"/>
    <col min="8" max="8" width="12.140625" style="60" hidden="1" customWidth="1" outlineLevel="1"/>
    <col min="9" max="9" width="11.42578125" style="60" hidden="1" customWidth="1" outlineLevel="1"/>
    <col min="10" max="10" width="13.1406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.85546875" style="60" customWidth="1" collapsed="1"/>
    <col min="15" max="17" width="15.7109375" style="60" customWidth="1" outlineLevel="1"/>
    <col min="18" max="18" width="11.2851562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2" style="60" customWidth="1"/>
    <col min="24" max="24" width="13" style="69" customWidth="1"/>
    <col min="25" max="25" width="13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+'24-09-005 Ind. RIPS'!J11</f>
        <v>0</v>
      </c>
      <c r="C8" s="49">
        <f>+'24-09-005 Ind. RIPS'!K11</f>
        <v>0</v>
      </c>
      <c r="D8" s="49">
        <f>+'24-09-005 Ind. RIPS'!M11</f>
        <v>0</v>
      </c>
      <c r="E8" s="49">
        <f>+'24-09-005 Ind. RIPS'!N11</f>
        <v>0</v>
      </c>
      <c r="F8" s="49">
        <f>+'24-09-005 Ind. RIPS'!O11</f>
        <v>0</v>
      </c>
      <c r="G8" s="49">
        <f>+'24-09-005 Ind. RIPS'!R11</f>
        <v>0</v>
      </c>
      <c r="H8" s="49">
        <f>+'24-09-005 Ind. RIPS'!S11</f>
        <v>0</v>
      </c>
      <c r="I8" s="49">
        <f>+'24-09-005 Ind. RIPS'!T11</f>
        <v>0</v>
      </c>
      <c r="J8" s="49">
        <f>+'24-09-005 Ind. RIPS'!U11</f>
        <v>0</v>
      </c>
      <c r="K8" s="49">
        <f>+'24-09-005 Ind. RIPS'!V11</f>
        <v>0</v>
      </c>
      <c r="L8" s="49">
        <f>+'24-09-005 Ind. RIPS'!W11</f>
        <v>0</v>
      </c>
      <c r="M8" s="49">
        <f>+'24-09-005 Ind. RIPS'!X11</f>
        <v>0</v>
      </c>
      <c r="N8" s="49">
        <f>+'24-09-005 Ind. RIPS'!Y11</f>
        <v>0</v>
      </c>
      <c r="O8" s="49">
        <f>+'24-09-005 Ind. RIPS'!Z11</f>
        <v>0</v>
      </c>
      <c r="P8" s="49">
        <f>+'24-09-005 Ind. RIPS'!AA11</f>
        <v>0</v>
      </c>
      <c r="Q8" s="49">
        <f>+'24-09-005 Ind. RIPS'!AB11</f>
        <v>0</v>
      </c>
      <c r="R8" s="49">
        <f>+'24-09-005 Ind. RIPS'!AC11</f>
        <v>0</v>
      </c>
      <c r="S8" s="49">
        <f>+'24-09-005 Ind. RIPS'!AD11</f>
        <v>0</v>
      </c>
      <c r="T8" s="49">
        <f>+'24-09-005 Ind. RIPS'!AE11</f>
        <v>0</v>
      </c>
      <c r="U8" s="49">
        <f>+'24-09-005 Ind. RIPS'!AF11</f>
        <v>0</v>
      </c>
      <c r="V8" s="49">
        <f>+'24-09-005 Ind. RIPS'!AG11</f>
        <v>0</v>
      </c>
      <c r="W8" s="49">
        <f>+'24-09-005 Ind. RIPS'!AH11</f>
        <v>0</v>
      </c>
      <c r="X8" s="64">
        <f>+'24-09-005 Ind. RIPS'!AI11</f>
        <v>0</v>
      </c>
      <c r="Y8" s="64">
        <f>+'24-09-005 Ind. RIPS'!AJ11</f>
        <v>0</v>
      </c>
    </row>
    <row r="9" spans="1:25" ht="24.75" hidden="1" customHeight="1" x14ac:dyDescent="0.25">
      <c r="A9" s="63" t="s">
        <v>46</v>
      </c>
      <c r="B9" s="49">
        <f>+'24-09-005 Ind. RIPS'!J15</f>
        <v>0</v>
      </c>
      <c r="C9" s="49">
        <f>+'24-09-005 Ind. RIPS'!K15</f>
        <v>0</v>
      </c>
      <c r="D9" s="49">
        <f>+'24-09-005 Ind. RIPS'!M15</f>
        <v>0</v>
      </c>
      <c r="E9" s="49">
        <f>+'24-09-005 Ind. RIPS'!N15</f>
        <v>0</v>
      </c>
      <c r="F9" s="49">
        <f>+'24-09-005 Ind. RIPS'!O15</f>
        <v>0</v>
      </c>
      <c r="G9" s="49">
        <f>+'24-09-005 Ind. RIPS'!R15</f>
        <v>0</v>
      </c>
      <c r="H9" s="49">
        <f>+'24-09-005 Ind. RIPS'!S15</f>
        <v>0</v>
      </c>
      <c r="I9" s="49">
        <f>+'24-09-005 Ind. RIPS'!T15</f>
        <v>0</v>
      </c>
      <c r="J9" s="49">
        <f>+'24-09-005 Ind. RIPS'!U15</f>
        <v>0</v>
      </c>
      <c r="K9" s="49">
        <f>+'24-09-005 Ind. RIPS'!V15</f>
        <v>0</v>
      </c>
      <c r="L9" s="49">
        <f>+'24-09-005 Ind. RIPS'!W15</f>
        <v>0</v>
      </c>
      <c r="M9" s="49">
        <f>+'24-09-005 Ind. RIPS'!X15</f>
        <v>0</v>
      </c>
      <c r="N9" s="49">
        <f>+'24-09-005 Ind. RIPS'!Y15</f>
        <v>0</v>
      </c>
      <c r="O9" s="49">
        <f>+'24-09-005 Ind. RIPS'!Z15</f>
        <v>0</v>
      </c>
      <c r="P9" s="49">
        <f>+'24-09-005 Ind. RIPS'!AA15</f>
        <v>0</v>
      </c>
      <c r="Q9" s="49">
        <f>+'24-09-005 Ind. RIPS'!AB15</f>
        <v>0</v>
      </c>
      <c r="R9" s="49">
        <f>+'24-09-005 Ind. RIPS'!AC15</f>
        <v>0</v>
      </c>
      <c r="S9" s="49">
        <f>+'24-09-005 Ind. RIPS'!AD15</f>
        <v>0</v>
      </c>
      <c r="T9" s="49">
        <f>+'24-09-005 Ind. RIPS'!AE15</f>
        <v>0</v>
      </c>
      <c r="U9" s="49">
        <f>+'24-09-005 Ind. RIPS'!AF15</f>
        <v>0</v>
      </c>
      <c r="V9" s="49">
        <f>+'24-09-005 Ind. RIPS'!AG15</f>
        <v>0</v>
      </c>
      <c r="W9" s="49">
        <f>+'24-09-005 Ind. RIPS'!AH15</f>
        <v>0</v>
      </c>
      <c r="X9" s="64">
        <f>+'24-09-005 Ind. RIPS'!AI15</f>
        <v>0</v>
      </c>
      <c r="Y9" s="64">
        <f>+'24-09-005 Ind. RIPS'!AJ15</f>
        <v>0</v>
      </c>
    </row>
    <row r="10" spans="1:25" ht="24.75" hidden="1" customHeight="1" x14ac:dyDescent="0.25">
      <c r="A10" s="63" t="s">
        <v>48</v>
      </c>
      <c r="B10" s="49">
        <f>+'24-09-005 Ind. RIPS'!J19</f>
        <v>0</v>
      </c>
      <c r="C10" s="49">
        <f>+'24-09-005 Ind. RIPS'!K19</f>
        <v>0</v>
      </c>
      <c r="D10" s="49">
        <f>+'24-09-005 Ind. RIPS'!M19</f>
        <v>0</v>
      </c>
      <c r="E10" s="49">
        <f>+'24-09-005 Ind. RIPS'!N19</f>
        <v>0</v>
      </c>
      <c r="F10" s="49">
        <f>+'24-09-005 Ind. RIPS'!O19</f>
        <v>0</v>
      </c>
      <c r="G10" s="49">
        <f>+'24-09-005 Ind. RIPS'!R19</f>
        <v>0</v>
      </c>
      <c r="H10" s="49">
        <f>+'24-09-005 Ind. RIPS'!S19</f>
        <v>0</v>
      </c>
      <c r="I10" s="49">
        <f>+'24-09-005 Ind. RIPS'!T19</f>
        <v>0</v>
      </c>
      <c r="J10" s="49">
        <f>+'24-09-005 Ind. RIPS'!U19</f>
        <v>0</v>
      </c>
      <c r="K10" s="49">
        <f>+'24-09-005 Ind. RIPS'!V19</f>
        <v>0</v>
      </c>
      <c r="L10" s="49">
        <f>+'24-09-005 Ind. RIPS'!W19</f>
        <v>0</v>
      </c>
      <c r="M10" s="49">
        <f>+'24-09-005 Ind. RIPS'!X19</f>
        <v>0</v>
      </c>
      <c r="N10" s="49">
        <f>+'24-09-005 Ind. RIPS'!Y19</f>
        <v>0</v>
      </c>
      <c r="O10" s="49">
        <f>+'24-09-005 Ind. RIPS'!Z19</f>
        <v>0</v>
      </c>
      <c r="P10" s="49">
        <f>+'24-09-005 Ind. RIPS'!AA19</f>
        <v>0</v>
      </c>
      <c r="Q10" s="49">
        <f>+'24-09-005 Ind. RIPS'!AB19</f>
        <v>0</v>
      </c>
      <c r="R10" s="49">
        <f>+'24-09-005 Ind. RIPS'!AC19</f>
        <v>0</v>
      </c>
      <c r="S10" s="49">
        <f>+'24-09-005 Ind. RIPS'!AD19</f>
        <v>0</v>
      </c>
      <c r="T10" s="49">
        <f>+'24-09-005 Ind. RIPS'!AE19</f>
        <v>0</v>
      </c>
      <c r="U10" s="49">
        <f>+'24-09-005 Ind. RIPS'!AF19</f>
        <v>0</v>
      </c>
      <c r="V10" s="49">
        <f>+'24-09-005 Ind. RIPS'!AG19</f>
        <v>0</v>
      </c>
      <c r="W10" s="49">
        <f>+'24-09-005 Ind. RIPS'!AH19</f>
        <v>0</v>
      </c>
      <c r="X10" s="64">
        <f>+'24-09-005 Ind. RIPS'!AI19</f>
        <v>0</v>
      </c>
      <c r="Y10" s="64">
        <f>+'24-09-005 Ind. RIPS'!AJ19</f>
        <v>0</v>
      </c>
    </row>
    <row r="11" spans="1:25" ht="24.75" hidden="1" customHeight="1" x14ac:dyDescent="0.25">
      <c r="A11" s="63" t="s">
        <v>50</v>
      </c>
      <c r="B11" s="49">
        <f>+'24-09-005 Ind. RIPS'!J23</f>
        <v>0</v>
      </c>
      <c r="C11" s="49">
        <f>+'24-09-005 Ind. RIPS'!K23</f>
        <v>0</v>
      </c>
      <c r="D11" s="49">
        <f>+'24-09-005 Ind. RIPS'!M23</f>
        <v>0</v>
      </c>
      <c r="E11" s="49">
        <f>+'24-09-005 Ind. RIPS'!N23</f>
        <v>0</v>
      </c>
      <c r="F11" s="49">
        <f>+'24-09-005 Ind. RIPS'!O23</f>
        <v>0</v>
      </c>
      <c r="G11" s="49">
        <f>+'24-09-005 Ind. RIPS'!R23</f>
        <v>0</v>
      </c>
      <c r="H11" s="49">
        <f>+'24-09-005 Ind. RIPS'!S23</f>
        <v>0</v>
      </c>
      <c r="I11" s="49">
        <f>+'24-09-005 Ind. RIPS'!T23</f>
        <v>0</v>
      </c>
      <c r="J11" s="49">
        <f>+'24-09-005 Ind. RIPS'!U23</f>
        <v>0</v>
      </c>
      <c r="K11" s="49">
        <f>+'24-09-005 Ind. RIPS'!V23</f>
        <v>0</v>
      </c>
      <c r="L11" s="49">
        <f>+'24-09-005 Ind. RIPS'!W23</f>
        <v>0</v>
      </c>
      <c r="M11" s="49">
        <f>+'24-09-005 Ind. RIPS'!X23</f>
        <v>0</v>
      </c>
      <c r="N11" s="49">
        <f>+'24-09-005 Ind. RIPS'!Y23</f>
        <v>0</v>
      </c>
      <c r="O11" s="49">
        <f>+'24-09-005 Ind. RIPS'!Z23</f>
        <v>0</v>
      </c>
      <c r="P11" s="49">
        <f>+'24-09-005 Ind. RIPS'!AA23</f>
        <v>0</v>
      </c>
      <c r="Q11" s="49">
        <f>+'24-09-005 Ind. RIPS'!AB23</f>
        <v>0</v>
      </c>
      <c r="R11" s="49">
        <f>+'24-09-005 Ind. RIPS'!AC23</f>
        <v>0</v>
      </c>
      <c r="S11" s="49">
        <f>+'24-09-005 Ind. RIPS'!AD23</f>
        <v>0</v>
      </c>
      <c r="T11" s="49">
        <f>+'24-09-005 Ind. RIPS'!AE23</f>
        <v>0</v>
      </c>
      <c r="U11" s="49">
        <f>+'24-09-005 Ind. RIPS'!AF23</f>
        <v>0</v>
      </c>
      <c r="V11" s="49">
        <f>+'24-09-005 Ind. RIPS'!AG23</f>
        <v>0</v>
      </c>
      <c r="W11" s="49">
        <f>+'24-09-005 Ind. RIPS'!AH23</f>
        <v>0</v>
      </c>
      <c r="X11" s="64">
        <f>+'24-09-005 Ind. RIPS'!AI23</f>
        <v>0</v>
      </c>
      <c r="Y11" s="64">
        <f>+'24-09-005 Ind. RIPS'!AJ23</f>
        <v>0</v>
      </c>
    </row>
    <row r="12" spans="1:25" ht="24.75" hidden="1" customHeight="1" x14ac:dyDescent="0.25">
      <c r="A12" s="63" t="s">
        <v>52</v>
      </c>
      <c r="B12" s="49">
        <f>+'24-09-005 Ind. RIPS'!J27</f>
        <v>0</v>
      </c>
      <c r="C12" s="49">
        <f>+'24-09-005 Ind. RIPS'!K27</f>
        <v>0</v>
      </c>
      <c r="D12" s="49">
        <f>+'24-09-005 Ind. RIPS'!M27</f>
        <v>0</v>
      </c>
      <c r="E12" s="49">
        <f>+'24-09-005 Ind. RIPS'!N27</f>
        <v>0</v>
      </c>
      <c r="F12" s="49">
        <f>+'24-09-005 Ind. RIPS'!O27</f>
        <v>0</v>
      </c>
      <c r="G12" s="49">
        <f>+'24-09-005 Ind. RIPS'!R27</f>
        <v>0</v>
      </c>
      <c r="H12" s="49">
        <f>+'24-09-005 Ind. RIPS'!S27</f>
        <v>0</v>
      </c>
      <c r="I12" s="49">
        <f>+'24-09-005 Ind. RIPS'!T27</f>
        <v>0</v>
      </c>
      <c r="J12" s="49">
        <f>+'24-09-005 Ind. RIPS'!U27</f>
        <v>0</v>
      </c>
      <c r="K12" s="49">
        <f>+'24-09-005 Ind. RIPS'!V27</f>
        <v>0</v>
      </c>
      <c r="L12" s="49">
        <f>+'24-09-005 Ind. RIPS'!W27</f>
        <v>0</v>
      </c>
      <c r="M12" s="49">
        <f>+'24-09-005 Ind. RIPS'!X27</f>
        <v>0</v>
      </c>
      <c r="N12" s="49">
        <f>+'24-09-005 Ind. RIPS'!Y27</f>
        <v>0</v>
      </c>
      <c r="O12" s="49">
        <f>+'24-09-005 Ind. RIPS'!Z27</f>
        <v>0</v>
      </c>
      <c r="P12" s="49">
        <f>+'24-09-005 Ind. RIPS'!AA27</f>
        <v>0</v>
      </c>
      <c r="Q12" s="49">
        <f>+'24-09-005 Ind. RIPS'!AB27</f>
        <v>0</v>
      </c>
      <c r="R12" s="49">
        <f>+'24-09-005 Ind. RIPS'!AC27</f>
        <v>0</v>
      </c>
      <c r="S12" s="49">
        <f>+'24-09-005 Ind. RIPS'!AD27</f>
        <v>0</v>
      </c>
      <c r="T12" s="49">
        <f>+'24-09-005 Ind. RIPS'!AE27</f>
        <v>0</v>
      </c>
      <c r="U12" s="49">
        <f>+'24-09-005 Ind. RIPS'!AF27</f>
        <v>0</v>
      </c>
      <c r="V12" s="49">
        <f>+'24-09-005 Ind. RIPS'!AG27</f>
        <v>0</v>
      </c>
      <c r="W12" s="49">
        <f>+'24-09-005 Ind. RIPS'!AH27</f>
        <v>0</v>
      </c>
      <c r="X12" s="64">
        <f>+'24-09-005 Ind. RIPS'!AI27</f>
        <v>0</v>
      </c>
      <c r="Y12" s="64">
        <f>+'24-09-005 Ind. RIPS'!AJ27</f>
        <v>0</v>
      </c>
    </row>
    <row r="13" spans="1:25" ht="24.75" hidden="1" customHeight="1" x14ac:dyDescent="0.25">
      <c r="A13" s="63" t="s">
        <v>54</v>
      </c>
      <c r="B13" s="49">
        <f>+'24-09-005 Ind. RIPS'!J31</f>
        <v>0</v>
      </c>
      <c r="C13" s="49">
        <f>+'24-09-005 Ind. RIPS'!K31</f>
        <v>0</v>
      </c>
      <c r="D13" s="49">
        <f>+'24-09-005 Ind. RIPS'!M31</f>
        <v>0</v>
      </c>
      <c r="E13" s="49">
        <f>+'24-09-005 Ind. RIPS'!N31</f>
        <v>0</v>
      </c>
      <c r="F13" s="49">
        <f>+'24-09-005 Ind. RIPS'!O31</f>
        <v>0</v>
      </c>
      <c r="G13" s="49">
        <f>+'24-09-005 Ind. RIPS'!R31</f>
        <v>0</v>
      </c>
      <c r="H13" s="49">
        <f>+'24-09-005 Ind. RIPS'!S31</f>
        <v>0</v>
      </c>
      <c r="I13" s="49">
        <f>+'24-09-005 Ind. RIPS'!T31</f>
        <v>0</v>
      </c>
      <c r="J13" s="49">
        <f>+'24-09-005 Ind. RIPS'!U31</f>
        <v>0</v>
      </c>
      <c r="K13" s="49">
        <f>+'24-09-005 Ind. RIPS'!V31</f>
        <v>0</v>
      </c>
      <c r="L13" s="49">
        <f>+'24-09-005 Ind. RIPS'!W31</f>
        <v>0</v>
      </c>
      <c r="M13" s="49">
        <f>+'24-09-005 Ind. RIPS'!X31</f>
        <v>0</v>
      </c>
      <c r="N13" s="49">
        <f>+'24-09-005 Ind. RIPS'!Y31</f>
        <v>0</v>
      </c>
      <c r="O13" s="49">
        <f>+'24-09-005 Ind. RIPS'!Z31</f>
        <v>0</v>
      </c>
      <c r="P13" s="49">
        <f>+'24-09-005 Ind. RIPS'!AA31</f>
        <v>0</v>
      </c>
      <c r="Q13" s="49">
        <f>+'24-09-005 Ind. RIPS'!AB31</f>
        <v>0</v>
      </c>
      <c r="R13" s="49">
        <f>+'24-09-005 Ind. RIPS'!AC31</f>
        <v>0</v>
      </c>
      <c r="S13" s="49">
        <f>+'24-09-005 Ind. RIPS'!AD31</f>
        <v>0</v>
      </c>
      <c r="T13" s="49">
        <f>+'24-09-005 Ind. RIPS'!AE31</f>
        <v>0</v>
      </c>
      <c r="U13" s="49">
        <f>+'24-09-005 Ind. RIPS'!AF31</f>
        <v>0</v>
      </c>
      <c r="V13" s="49">
        <f>+'24-09-005 Ind. RIPS'!AG31</f>
        <v>0</v>
      </c>
      <c r="W13" s="49">
        <f>+'24-09-005 Ind. RIPS'!AH31</f>
        <v>0</v>
      </c>
      <c r="X13" s="64">
        <f>+'24-09-005 Ind. RIPS'!AI31</f>
        <v>0</v>
      </c>
      <c r="Y13" s="64">
        <f>+'24-09-005 Ind. RIPS'!AJ31</f>
        <v>0</v>
      </c>
    </row>
    <row r="14" spans="1:25" ht="24.75" hidden="1" customHeight="1" x14ac:dyDescent="0.25">
      <c r="A14" s="63" t="s">
        <v>56</v>
      </c>
      <c r="B14" s="49">
        <f>+'24-09-005 Ind. RIPS'!J35</f>
        <v>0</v>
      </c>
      <c r="C14" s="49">
        <f>+'24-09-005 Ind. RIPS'!K35</f>
        <v>0</v>
      </c>
      <c r="D14" s="49">
        <f>+'24-09-005 Ind. RIPS'!M35</f>
        <v>0</v>
      </c>
      <c r="E14" s="49">
        <f>+'24-09-005 Ind. RIPS'!N35</f>
        <v>0</v>
      </c>
      <c r="F14" s="49">
        <f>+'24-09-005 Ind. RIPS'!O35</f>
        <v>0</v>
      </c>
      <c r="G14" s="49">
        <f>+'24-09-005 Ind. RIPS'!R35</f>
        <v>0</v>
      </c>
      <c r="H14" s="49">
        <f>+'24-09-005 Ind. RIPS'!S35</f>
        <v>0</v>
      </c>
      <c r="I14" s="49">
        <f>+'24-09-005 Ind. RIPS'!T35</f>
        <v>0</v>
      </c>
      <c r="J14" s="49">
        <f>+'24-09-005 Ind. RIPS'!U35</f>
        <v>0</v>
      </c>
      <c r="K14" s="49">
        <f>+'24-09-005 Ind. RIPS'!V35</f>
        <v>0</v>
      </c>
      <c r="L14" s="49">
        <f>+'24-09-005 Ind. RIPS'!W35</f>
        <v>0</v>
      </c>
      <c r="M14" s="49">
        <f>+'24-09-005 Ind. RIPS'!X35</f>
        <v>0</v>
      </c>
      <c r="N14" s="49">
        <f>+'24-09-005 Ind. RIPS'!Y35</f>
        <v>0</v>
      </c>
      <c r="O14" s="49">
        <f>+'24-09-005 Ind. RIPS'!Z35</f>
        <v>0</v>
      </c>
      <c r="P14" s="49">
        <f>+'24-09-005 Ind. RIPS'!AA35</f>
        <v>0</v>
      </c>
      <c r="Q14" s="49">
        <f>+'24-09-005 Ind. RIPS'!AB35</f>
        <v>0</v>
      </c>
      <c r="R14" s="49">
        <f>+'24-09-005 Ind. RIPS'!AC35</f>
        <v>0</v>
      </c>
      <c r="S14" s="49">
        <f>+'24-09-005 Ind. RIPS'!AD35</f>
        <v>0</v>
      </c>
      <c r="T14" s="49">
        <f>+'24-09-005 Ind. RIPS'!AE35</f>
        <v>0</v>
      </c>
      <c r="U14" s="49">
        <f>+'24-09-005 Ind. RIPS'!AF35</f>
        <v>0</v>
      </c>
      <c r="V14" s="49">
        <f>+'24-09-005 Ind. RIPS'!AG35</f>
        <v>0</v>
      </c>
      <c r="W14" s="49">
        <f>+'24-09-005 Ind. RIPS'!AH35</f>
        <v>0</v>
      </c>
      <c r="X14" s="64">
        <f>+'24-09-005 Ind. RIPS'!AI35</f>
        <v>0</v>
      </c>
      <c r="Y14" s="64">
        <f>+'24-09-005 Ind. RIPS'!AJ35</f>
        <v>0</v>
      </c>
    </row>
    <row r="15" spans="1:25" ht="24.75" hidden="1" customHeight="1" x14ac:dyDescent="0.25">
      <c r="A15" s="63" t="s">
        <v>58</v>
      </c>
      <c r="B15" s="49">
        <f>+'24-09-005 Ind. RIPS'!J39</f>
        <v>0</v>
      </c>
      <c r="C15" s="49">
        <f>+'24-09-005 Ind. RIPS'!K39</f>
        <v>0</v>
      </c>
      <c r="D15" s="49">
        <f>+'24-09-005 Ind. RIPS'!M39</f>
        <v>0</v>
      </c>
      <c r="E15" s="49">
        <f>+'24-09-005 Ind. RIPS'!N39</f>
        <v>0</v>
      </c>
      <c r="F15" s="49">
        <f>+'24-09-005 Ind. RIPS'!O39</f>
        <v>0</v>
      </c>
      <c r="G15" s="49">
        <f>+'24-09-005 Ind. RIPS'!R39</f>
        <v>0</v>
      </c>
      <c r="H15" s="49">
        <f>+'24-09-005 Ind. RIPS'!S39</f>
        <v>0</v>
      </c>
      <c r="I15" s="49">
        <f>+'24-09-005 Ind. RIPS'!T39</f>
        <v>0</v>
      </c>
      <c r="J15" s="49">
        <f>+'24-09-005 Ind. RIPS'!U39</f>
        <v>0</v>
      </c>
      <c r="K15" s="49">
        <f>+'24-09-005 Ind. RIPS'!V39</f>
        <v>0</v>
      </c>
      <c r="L15" s="49">
        <f>+'24-09-005 Ind. RIPS'!W39</f>
        <v>0</v>
      </c>
      <c r="M15" s="49">
        <f>+'24-09-005 Ind. RIPS'!X39</f>
        <v>0</v>
      </c>
      <c r="N15" s="49">
        <f>+'24-09-005 Ind. RIPS'!Y39</f>
        <v>0</v>
      </c>
      <c r="O15" s="49">
        <f>+'24-09-005 Ind. RIPS'!Z39</f>
        <v>0</v>
      </c>
      <c r="P15" s="49">
        <f>+'24-09-005 Ind. RIPS'!AA39</f>
        <v>0</v>
      </c>
      <c r="Q15" s="49">
        <f>+'24-09-005 Ind. RIPS'!AB39</f>
        <v>0</v>
      </c>
      <c r="R15" s="49">
        <f>+'24-09-005 Ind. RIPS'!AC39</f>
        <v>0</v>
      </c>
      <c r="S15" s="49">
        <f>+'24-09-005 Ind. RIPS'!AD39</f>
        <v>0</v>
      </c>
      <c r="T15" s="49">
        <f>+'24-09-005 Ind. RIPS'!AE39</f>
        <v>0</v>
      </c>
      <c r="U15" s="49">
        <f>+'24-09-005 Ind. RIPS'!AF39</f>
        <v>0</v>
      </c>
      <c r="V15" s="49">
        <f>+'24-09-005 Ind. RIPS'!AG39</f>
        <v>0</v>
      </c>
      <c r="W15" s="49">
        <f>+'24-09-005 Ind. RIPS'!AH39</f>
        <v>0</v>
      </c>
      <c r="X15" s="64">
        <f>+'24-09-005 Ind. RIPS'!AI39</f>
        <v>0</v>
      </c>
      <c r="Y15" s="64">
        <f>+'24-09-005 Ind. RIPS'!AJ39</f>
        <v>0</v>
      </c>
    </row>
    <row r="16" spans="1:25" ht="24.75" hidden="1" customHeight="1" x14ac:dyDescent="0.25">
      <c r="A16" s="63" t="s">
        <v>60</v>
      </c>
      <c r="B16" s="49">
        <f>+'24-09-005 Ind. RIPS'!J43</f>
        <v>0</v>
      </c>
      <c r="C16" s="49">
        <f>+'24-09-005 Ind. RIPS'!K43</f>
        <v>0</v>
      </c>
      <c r="D16" s="49">
        <f>+'24-09-005 Ind. RIPS'!M43</f>
        <v>0</v>
      </c>
      <c r="E16" s="49">
        <f>+'24-09-005 Ind. RIPS'!N43</f>
        <v>0</v>
      </c>
      <c r="F16" s="49">
        <f>+'24-09-005 Ind. RIPS'!O43</f>
        <v>0</v>
      </c>
      <c r="G16" s="49">
        <f>+'24-09-005 Ind. RIPS'!R43</f>
        <v>0</v>
      </c>
      <c r="H16" s="49">
        <f>+'24-09-005 Ind. RIPS'!S43</f>
        <v>0</v>
      </c>
      <c r="I16" s="49">
        <f>+'24-09-005 Ind. RIPS'!T43</f>
        <v>0</v>
      </c>
      <c r="J16" s="49">
        <f>+'24-09-005 Ind. RIPS'!U43</f>
        <v>0</v>
      </c>
      <c r="K16" s="49">
        <f>+'24-09-005 Ind. RIPS'!V43</f>
        <v>0</v>
      </c>
      <c r="L16" s="49">
        <f>+'24-09-005 Ind. RIPS'!W43</f>
        <v>0</v>
      </c>
      <c r="M16" s="49">
        <f>+'24-09-005 Ind. RIPS'!X43</f>
        <v>0</v>
      </c>
      <c r="N16" s="49">
        <f>+'24-09-005 Ind. RIPS'!Y43</f>
        <v>0</v>
      </c>
      <c r="O16" s="49">
        <f>+'24-09-005 Ind. RIPS'!Z43</f>
        <v>0</v>
      </c>
      <c r="P16" s="49">
        <f>+'24-09-005 Ind. RIPS'!AA43</f>
        <v>0</v>
      </c>
      <c r="Q16" s="49">
        <f>+'24-09-005 Ind. RIPS'!AB43</f>
        <v>0</v>
      </c>
      <c r="R16" s="49">
        <f>+'24-09-005 Ind. RIPS'!AC43</f>
        <v>0</v>
      </c>
      <c r="S16" s="49">
        <f>+'24-09-005 Ind. RIPS'!AD43</f>
        <v>0</v>
      </c>
      <c r="T16" s="49">
        <f>+'24-09-005 Ind. RIPS'!AE43</f>
        <v>0</v>
      </c>
      <c r="U16" s="49">
        <f>+'24-09-005 Ind. RIPS'!AF43</f>
        <v>0</v>
      </c>
      <c r="V16" s="49">
        <f>+'24-09-005 Ind. RIPS'!AG43</f>
        <v>0</v>
      </c>
      <c r="W16" s="49">
        <f>+'24-09-005 Ind. RIPS'!AH43</f>
        <v>0</v>
      </c>
      <c r="X16" s="64">
        <f>+'24-09-005 Ind. RIPS'!AI43</f>
        <v>0</v>
      </c>
      <c r="Y16" s="64">
        <f>+'24-09-005 Ind. RIPS'!AJ43</f>
        <v>0</v>
      </c>
    </row>
    <row r="17" spans="1:25" ht="24.75" hidden="1" customHeight="1" x14ac:dyDescent="0.25">
      <c r="A17" s="63" t="s">
        <v>62</v>
      </c>
      <c r="B17" s="49">
        <f>+'24-09-005 Ind. RIPS'!J47</f>
        <v>0</v>
      </c>
      <c r="C17" s="49">
        <f>+'24-09-005 Ind. RIPS'!K47</f>
        <v>0</v>
      </c>
      <c r="D17" s="49">
        <f>+'24-09-005 Ind. RIPS'!M47</f>
        <v>0</v>
      </c>
      <c r="E17" s="49">
        <f>+'24-09-005 Ind. RIPS'!N47</f>
        <v>0</v>
      </c>
      <c r="F17" s="49">
        <f>+'24-09-005 Ind. RIPS'!O47</f>
        <v>0</v>
      </c>
      <c r="G17" s="49">
        <f>+'24-09-005 Ind. RIPS'!R47</f>
        <v>0</v>
      </c>
      <c r="H17" s="49">
        <f>+'24-09-005 Ind. RIPS'!S47</f>
        <v>0</v>
      </c>
      <c r="I17" s="49">
        <f>+'24-09-005 Ind. RIPS'!T47</f>
        <v>0</v>
      </c>
      <c r="J17" s="49">
        <f>+'24-09-005 Ind. RIPS'!U47</f>
        <v>0</v>
      </c>
      <c r="K17" s="49">
        <f>+'24-09-005 Ind. RIPS'!V47</f>
        <v>0</v>
      </c>
      <c r="L17" s="49">
        <f>+'24-09-005 Ind. RIPS'!W47</f>
        <v>0</v>
      </c>
      <c r="M17" s="49">
        <f>+'24-09-005 Ind. RIPS'!X47</f>
        <v>0</v>
      </c>
      <c r="N17" s="49">
        <f>+'24-09-005 Ind. RIPS'!Y47</f>
        <v>0</v>
      </c>
      <c r="O17" s="49">
        <f>+'24-09-005 Ind. RIPS'!Z47</f>
        <v>0</v>
      </c>
      <c r="P17" s="49">
        <f>+'24-09-005 Ind. RIPS'!AA47</f>
        <v>0</v>
      </c>
      <c r="Q17" s="49">
        <f>+'24-09-005 Ind. RIPS'!AB47</f>
        <v>0</v>
      </c>
      <c r="R17" s="49">
        <f>+'24-09-005 Ind. RIPS'!AC47</f>
        <v>0</v>
      </c>
      <c r="S17" s="49">
        <f>+'24-09-005 Ind. RIPS'!AD47</f>
        <v>0</v>
      </c>
      <c r="T17" s="49">
        <f>+'24-09-005 Ind. RIPS'!AE47</f>
        <v>0</v>
      </c>
      <c r="U17" s="49">
        <f>+'24-09-005 Ind. RIPS'!AF47</f>
        <v>0</v>
      </c>
      <c r="V17" s="49">
        <f>+'24-09-005 Ind. RIPS'!AG47</f>
        <v>0</v>
      </c>
      <c r="W17" s="49">
        <f>+'24-09-005 Ind. RIPS'!AH47</f>
        <v>0</v>
      </c>
      <c r="X17" s="64">
        <f>+'24-09-005 Ind. RIPS'!AI47</f>
        <v>0</v>
      </c>
      <c r="Y17" s="64">
        <f>+'24-09-005 Ind. RIPS'!AJ44</f>
        <v>0</v>
      </c>
    </row>
    <row r="18" spans="1:25" ht="24.75" hidden="1" customHeight="1" x14ac:dyDescent="0.25">
      <c r="A18" s="63" t="s">
        <v>64</v>
      </c>
      <c r="B18" s="49">
        <f>+'24-09-005 Ind. RIPS'!J51</f>
        <v>0</v>
      </c>
      <c r="C18" s="49">
        <f>+'24-09-005 Ind. RIPS'!K51</f>
        <v>0</v>
      </c>
      <c r="D18" s="49">
        <f>+'24-09-005 Ind. RIPS'!M51</f>
        <v>0</v>
      </c>
      <c r="E18" s="49">
        <f>+'24-09-005 Ind. RIPS'!N51</f>
        <v>0</v>
      </c>
      <c r="F18" s="49">
        <f>+'24-09-005 Ind. RIPS'!O51</f>
        <v>0</v>
      </c>
      <c r="G18" s="49">
        <f>+'24-09-005 Ind. RIPS'!R51</f>
        <v>0</v>
      </c>
      <c r="H18" s="49">
        <f>+'24-09-005 Ind. RIPS'!S51</f>
        <v>0</v>
      </c>
      <c r="I18" s="49">
        <f>+'24-09-005 Ind. RIPS'!T51</f>
        <v>0</v>
      </c>
      <c r="J18" s="49">
        <f>+'24-09-005 Ind. RIPS'!U51</f>
        <v>0</v>
      </c>
      <c r="K18" s="49">
        <f>+'24-09-005 Ind. RIPS'!V51</f>
        <v>0</v>
      </c>
      <c r="L18" s="49">
        <f>+'24-09-005 Ind. RIPS'!W51</f>
        <v>0</v>
      </c>
      <c r="M18" s="49">
        <f>+'24-09-005 Ind. RIPS'!X51</f>
        <v>0</v>
      </c>
      <c r="N18" s="49">
        <f>+'24-09-005 Ind. RIPS'!Y51</f>
        <v>0</v>
      </c>
      <c r="O18" s="49">
        <f>+'24-09-005 Ind. RIPS'!Z51</f>
        <v>0</v>
      </c>
      <c r="P18" s="49">
        <f>+'24-09-005 Ind. RIPS'!AA51</f>
        <v>0</v>
      </c>
      <c r="Q18" s="49">
        <f>+'24-09-005 Ind. RIPS'!AB51</f>
        <v>0</v>
      </c>
      <c r="R18" s="49">
        <f>+'24-09-005 Ind. RIPS'!AC51</f>
        <v>0</v>
      </c>
      <c r="S18" s="49">
        <f>+'24-09-005 Ind. RIPS'!AD51</f>
        <v>0</v>
      </c>
      <c r="T18" s="49">
        <f>+'24-09-005 Ind. RIPS'!AE51</f>
        <v>0</v>
      </c>
      <c r="U18" s="49">
        <f>+'24-09-005 Ind. RIPS'!AF51</f>
        <v>0</v>
      </c>
      <c r="V18" s="49">
        <f>+'24-09-005 Ind. RIPS'!AG51</f>
        <v>0</v>
      </c>
      <c r="W18" s="49">
        <f>+'24-09-005 Ind. RIPS'!AH51</f>
        <v>0</v>
      </c>
      <c r="X18" s="64">
        <f>+'24-09-005 Ind. RIPS'!AI51</f>
        <v>0</v>
      </c>
      <c r="Y18" s="64">
        <f>+'24-09-005 Ind. RIPS'!AJ51</f>
        <v>0</v>
      </c>
    </row>
    <row r="19" spans="1:25" ht="24.75" hidden="1" customHeight="1" x14ac:dyDescent="0.25">
      <c r="A19" s="63" t="s">
        <v>66</v>
      </c>
      <c r="B19" s="49">
        <f>+'24-09-005 Ind. RIPS'!J55</f>
        <v>0</v>
      </c>
      <c r="C19" s="49">
        <f>+'24-09-005 Ind. RIPS'!K55</f>
        <v>0</v>
      </c>
      <c r="D19" s="49">
        <f>+'24-09-005 Ind. RIPS'!M55</f>
        <v>0</v>
      </c>
      <c r="E19" s="49">
        <f>+'24-09-005 Ind. RIPS'!N55</f>
        <v>0</v>
      </c>
      <c r="F19" s="49">
        <f>+'24-09-005 Ind. RIPS'!O55</f>
        <v>0</v>
      </c>
      <c r="G19" s="49">
        <f>+'24-09-005 Ind. RIPS'!R55</f>
        <v>0</v>
      </c>
      <c r="H19" s="49">
        <f>+'24-09-005 Ind. RIPS'!S55</f>
        <v>0</v>
      </c>
      <c r="I19" s="49">
        <f>+'24-09-005 Ind. RIPS'!T55</f>
        <v>0</v>
      </c>
      <c r="J19" s="49">
        <f>+'24-09-005 Ind. RIPS'!U55</f>
        <v>0</v>
      </c>
      <c r="K19" s="49">
        <f>+'24-09-005 Ind. RIPS'!V55</f>
        <v>0</v>
      </c>
      <c r="L19" s="49">
        <f>+'24-09-005 Ind. RIPS'!W55</f>
        <v>0</v>
      </c>
      <c r="M19" s="49">
        <f>+'24-09-005 Ind. RIPS'!X55</f>
        <v>0</v>
      </c>
      <c r="N19" s="49">
        <f>+'24-09-005 Ind. RIPS'!Y55</f>
        <v>0</v>
      </c>
      <c r="O19" s="49">
        <f>+'24-09-005 Ind. RIPS'!Z55</f>
        <v>0</v>
      </c>
      <c r="P19" s="49">
        <f>+'24-09-005 Ind. RIPS'!AA55</f>
        <v>0</v>
      </c>
      <c r="Q19" s="49">
        <f>+'24-09-005 Ind. RIPS'!AB55</f>
        <v>0</v>
      </c>
      <c r="R19" s="49">
        <f>+'24-09-005 Ind. RIPS'!AC55</f>
        <v>0</v>
      </c>
      <c r="S19" s="49">
        <f>+'24-09-005 Ind. RIPS'!AD55</f>
        <v>0</v>
      </c>
      <c r="T19" s="49">
        <f>+'24-09-005 Ind. RIPS'!AE55</f>
        <v>0</v>
      </c>
      <c r="U19" s="49">
        <f>+'24-09-005 Ind. RIPS'!AF55</f>
        <v>0</v>
      </c>
      <c r="V19" s="49">
        <f>+'24-09-005 Ind. RIPS'!AG55</f>
        <v>0</v>
      </c>
      <c r="W19" s="49">
        <f>+'24-09-005 Ind. RIPS'!AH55</f>
        <v>0</v>
      </c>
      <c r="X19" s="64">
        <f>+'24-09-005 Ind. RIPS'!AI55</f>
        <v>0</v>
      </c>
      <c r="Y19" s="64">
        <f>+'24-09-005 Ind. RIPS'!AJ55</f>
        <v>0</v>
      </c>
    </row>
    <row r="20" spans="1:25" ht="24.75" hidden="1" customHeight="1" x14ac:dyDescent="0.25">
      <c r="A20" s="65" t="s">
        <v>68</v>
      </c>
      <c r="B20" s="49">
        <f>+'24-09-005 Ind. RIPS'!J59</f>
        <v>0</v>
      </c>
      <c r="C20" s="49">
        <f>+'24-09-005 Ind. RIPS'!K59</f>
        <v>0</v>
      </c>
      <c r="D20" s="49">
        <f>+'24-09-005 Ind. RIPS'!M59</f>
        <v>0</v>
      </c>
      <c r="E20" s="49">
        <f>+'24-09-005 Ind. RIPS'!N59</f>
        <v>0</v>
      </c>
      <c r="F20" s="49">
        <f>+'24-09-005 Ind. RIPS'!O59</f>
        <v>0</v>
      </c>
      <c r="G20" s="49">
        <f>+'24-09-005 Ind. RIPS'!R59</f>
        <v>0</v>
      </c>
      <c r="H20" s="49">
        <f>+'24-09-005 Ind. RIPS'!S59</f>
        <v>0</v>
      </c>
      <c r="I20" s="49">
        <f>+'24-09-005 Ind. RIPS'!T59</f>
        <v>0</v>
      </c>
      <c r="J20" s="49">
        <f>+'24-09-005 Ind. RIPS'!U59</f>
        <v>0</v>
      </c>
      <c r="K20" s="49">
        <f>+'24-09-005 Ind. RIPS'!V59</f>
        <v>0</v>
      </c>
      <c r="L20" s="49">
        <f>+'24-09-005 Ind. RIPS'!W59</f>
        <v>0</v>
      </c>
      <c r="M20" s="49">
        <f>+'24-09-005 Ind. RIPS'!X59</f>
        <v>0</v>
      </c>
      <c r="N20" s="49">
        <f>+'24-09-005 Ind. RIPS'!Y59</f>
        <v>0</v>
      </c>
      <c r="O20" s="49">
        <f>+'24-09-005 Ind. RIPS'!Z59</f>
        <v>0</v>
      </c>
      <c r="P20" s="49">
        <f>+'24-09-005 Ind. RIPS'!AA59</f>
        <v>0</v>
      </c>
      <c r="Q20" s="49">
        <f>+'24-09-005 Ind. RIPS'!AB59</f>
        <v>0</v>
      </c>
      <c r="R20" s="49">
        <f>+'24-09-005 Ind. RIPS'!AC59</f>
        <v>0</v>
      </c>
      <c r="S20" s="49">
        <f>+'24-09-005 Ind. RIPS'!AD59</f>
        <v>0</v>
      </c>
      <c r="T20" s="49">
        <f>+'24-09-005 Ind. RIPS'!AE59</f>
        <v>0</v>
      </c>
      <c r="U20" s="49">
        <f>+'24-09-005 Ind. RIPS'!AF59</f>
        <v>0</v>
      </c>
      <c r="V20" s="49">
        <f>+'24-09-005 Ind. RIPS'!AG59</f>
        <v>0</v>
      </c>
      <c r="W20" s="49">
        <f>+'24-09-005 Ind. RIPS'!AH59</f>
        <v>0</v>
      </c>
      <c r="X20" s="64">
        <f>+'24-09-005 Ind. RIPS'!AI59</f>
        <v>0</v>
      </c>
      <c r="Y20" s="64">
        <f>+'24-09-005 Ind. RIPS'!AJ59</f>
        <v>0</v>
      </c>
    </row>
    <row r="21" spans="1:25" ht="24.75" hidden="1" customHeight="1" x14ac:dyDescent="0.25">
      <c r="A21" s="65" t="s">
        <v>70</v>
      </c>
      <c r="B21" s="49">
        <f>+'24-09-005 Ind. RIPS'!J63</f>
        <v>0</v>
      </c>
      <c r="C21" s="49">
        <f>+'24-09-005 Ind. RIPS'!K63</f>
        <v>0</v>
      </c>
      <c r="D21" s="49">
        <f>+'24-09-005 Ind. RIPS'!M63</f>
        <v>0</v>
      </c>
      <c r="E21" s="49">
        <f>+'24-09-005 Ind. RIPS'!N63</f>
        <v>0</v>
      </c>
      <c r="F21" s="49">
        <f>+'24-09-005 Ind. RIPS'!O63</f>
        <v>0</v>
      </c>
      <c r="G21" s="49">
        <f>+'24-09-005 Ind. RIPS'!R63</f>
        <v>0</v>
      </c>
      <c r="H21" s="49">
        <f>+'24-09-005 Ind. RIPS'!S63</f>
        <v>0</v>
      </c>
      <c r="I21" s="49">
        <f>+'24-09-005 Ind. RIPS'!T63</f>
        <v>0</v>
      </c>
      <c r="J21" s="49">
        <f>+'24-09-005 Ind. RIPS'!U63</f>
        <v>0</v>
      </c>
      <c r="K21" s="49">
        <f>+'24-09-005 Ind. RIPS'!V63</f>
        <v>0</v>
      </c>
      <c r="L21" s="49">
        <f>+'24-09-005 Ind. RIPS'!W63</f>
        <v>0</v>
      </c>
      <c r="M21" s="49">
        <f>+'24-09-005 Ind. RIPS'!X63</f>
        <v>0</v>
      </c>
      <c r="N21" s="49">
        <f>+'24-09-005 Ind. RIPS'!Y63</f>
        <v>0</v>
      </c>
      <c r="O21" s="49">
        <f>+'24-09-005 Ind. RIPS'!Z63</f>
        <v>0</v>
      </c>
      <c r="P21" s="49">
        <f>+'24-09-005 Ind. RIPS'!AA63</f>
        <v>0</v>
      </c>
      <c r="Q21" s="49">
        <f>+'24-09-005 Ind. RIPS'!AB63</f>
        <v>0</v>
      </c>
      <c r="R21" s="49">
        <f>+'24-09-005 Ind. RIPS'!AC63</f>
        <v>0</v>
      </c>
      <c r="S21" s="49">
        <f>+'24-09-005 Ind. RIPS'!AD63</f>
        <v>0</v>
      </c>
      <c r="T21" s="49">
        <f>+'24-09-005 Ind. RIPS'!AE63</f>
        <v>0</v>
      </c>
      <c r="U21" s="49">
        <f>+'24-09-005 Ind. RIPS'!AF63</f>
        <v>0</v>
      </c>
      <c r="V21" s="49">
        <f>+'24-09-005 Ind. RIPS'!AG63</f>
        <v>0</v>
      </c>
      <c r="W21" s="49">
        <f>+'24-09-005 Ind. RIPS'!AH63</f>
        <v>0</v>
      </c>
      <c r="X21" s="64">
        <f>+'24-09-005 Ind. RIPS'!AI63</f>
        <v>0</v>
      </c>
      <c r="Y21" s="64">
        <f>+'24-09-005 Ind. RIPS'!AJ63</f>
        <v>0</v>
      </c>
    </row>
    <row r="22" spans="1:25" ht="24.75" hidden="1" customHeight="1" x14ac:dyDescent="0.25">
      <c r="A22" s="65" t="s">
        <v>91</v>
      </c>
      <c r="B22" s="49">
        <f>+'24-09-005 Ind. RIPS'!J67</f>
        <v>0</v>
      </c>
      <c r="C22" s="49">
        <f>+'24-09-005 Ind. RIPS'!K67</f>
        <v>0</v>
      </c>
      <c r="D22" s="49">
        <f>+'24-09-005 Ind. RIPS'!M64</f>
        <v>0</v>
      </c>
      <c r="E22" s="49">
        <f>+'24-09-005 Ind. RIPS'!N64</f>
        <v>0</v>
      </c>
      <c r="F22" s="49">
        <f>+'24-09-005 Ind. RIPS'!O64</f>
        <v>0</v>
      </c>
      <c r="G22" s="49">
        <f>+'24-09-005 Ind. RIPS'!R64</f>
        <v>0</v>
      </c>
      <c r="H22" s="49">
        <f>+'24-09-005 Ind. RIPS'!S64</f>
        <v>0</v>
      </c>
      <c r="I22" s="49">
        <f>+'24-09-005 Ind. RIPS'!T64</f>
        <v>0</v>
      </c>
      <c r="J22" s="49">
        <f>+'24-09-005 Ind. RIPS'!U67</f>
        <v>0</v>
      </c>
      <c r="K22" s="49">
        <f>+'24-09-005 Ind. RIPS'!V64</f>
        <v>0</v>
      </c>
      <c r="L22" s="49">
        <f>+'24-09-005 Ind. RIPS'!W64</f>
        <v>0</v>
      </c>
      <c r="M22" s="49">
        <f>+'24-09-005 Ind. RIPS'!X64</f>
        <v>0</v>
      </c>
      <c r="N22" s="49">
        <f>+'24-09-005 Ind. RIPS'!Y67</f>
        <v>0</v>
      </c>
      <c r="O22" s="49">
        <f>+'24-09-005 Ind. RIPS'!Z64</f>
        <v>0</v>
      </c>
      <c r="P22" s="49">
        <f>+'24-09-005 Ind. RIPS'!AA64</f>
        <v>0</v>
      </c>
      <c r="Q22" s="49">
        <f>+'24-09-005 Ind. RIPS'!AB64</f>
        <v>0</v>
      </c>
      <c r="R22" s="49">
        <f>+'24-09-005 Ind. RIPS'!AC67</f>
        <v>0</v>
      </c>
      <c r="S22" s="49">
        <f>+'24-09-005 Ind. RIPS'!AD64</f>
        <v>0</v>
      </c>
      <c r="T22" s="49">
        <f>+'24-09-005 Ind. RIPS'!AE64</f>
        <v>0</v>
      </c>
      <c r="U22" s="49">
        <f>+'24-09-005 Ind. RIPS'!AF64</f>
        <v>0</v>
      </c>
      <c r="V22" s="49">
        <f>+'24-09-005 Ind. RIPS'!AG67</f>
        <v>0</v>
      </c>
      <c r="W22" s="49">
        <f>+'24-09-005 Ind. RIPS'!AH67</f>
        <v>0</v>
      </c>
      <c r="X22" s="64">
        <f>+'24-09-005 Ind. RIPS'!AI67</f>
        <v>0</v>
      </c>
      <c r="Y22" s="64">
        <f>+'24-09-005 Ind. RIPS'!AJ67</f>
        <v>0</v>
      </c>
    </row>
    <row r="23" spans="1:25" ht="24.75" hidden="1" customHeight="1" x14ac:dyDescent="0.25">
      <c r="A23" s="65" t="s">
        <v>72</v>
      </c>
      <c r="B23" s="49">
        <f>+'24-09-005 Ind. RIPS'!J71</f>
        <v>0</v>
      </c>
      <c r="C23" s="49">
        <f>+'24-09-005 Ind. RIPS'!K71</f>
        <v>0</v>
      </c>
      <c r="D23" s="49">
        <f>+'24-09-005 Ind. RIPS'!M71</f>
        <v>0</v>
      </c>
      <c r="E23" s="49">
        <f>+'24-09-005 Ind. RIPS'!N71</f>
        <v>0</v>
      </c>
      <c r="F23" s="49">
        <f>+'24-09-005 Ind. RIPS'!O71</f>
        <v>0</v>
      </c>
      <c r="G23" s="49">
        <f>+'24-09-005 Ind. RIPS'!R71</f>
        <v>0</v>
      </c>
      <c r="H23" s="49">
        <f>+'24-09-005 Ind. RIPS'!S71</f>
        <v>0</v>
      </c>
      <c r="I23" s="49">
        <f>+'24-09-005 Ind. RIPS'!T71</f>
        <v>0</v>
      </c>
      <c r="J23" s="49">
        <f>+'24-09-005 Ind. RIPS'!U71</f>
        <v>0</v>
      </c>
      <c r="K23" s="49">
        <f>+'24-09-005 Ind. RIPS'!V71</f>
        <v>0</v>
      </c>
      <c r="L23" s="49">
        <f>+'24-09-005 Ind. RIPS'!W71</f>
        <v>0</v>
      </c>
      <c r="M23" s="49">
        <f>+'24-09-005 Ind. RIPS'!X71</f>
        <v>0</v>
      </c>
      <c r="N23" s="49">
        <f>+'24-09-005 Ind. RIPS'!Y71</f>
        <v>0</v>
      </c>
      <c r="O23" s="49">
        <f>+'24-09-005 Ind. RIPS'!Z71</f>
        <v>0</v>
      </c>
      <c r="P23" s="49">
        <f>+'24-09-005 Ind. RIPS'!AA71</f>
        <v>0</v>
      </c>
      <c r="Q23" s="49">
        <f>+'24-09-005 Ind. RIPS'!AB71</f>
        <v>0</v>
      </c>
      <c r="R23" s="49">
        <f>+'24-09-005 Ind. RIPS'!AC71</f>
        <v>0</v>
      </c>
      <c r="S23" s="49">
        <f>+'24-09-005 Ind. RIPS'!AD71</f>
        <v>0</v>
      </c>
      <c r="T23" s="49">
        <f>+'24-09-005 Ind. RIPS'!AE71</f>
        <v>0</v>
      </c>
      <c r="U23" s="49">
        <f>+'24-09-005 Ind. RIPS'!AF71</f>
        <v>0</v>
      </c>
      <c r="V23" s="49">
        <f>+'24-09-005 Ind. RIPS'!AG71</f>
        <v>0</v>
      </c>
      <c r="W23" s="49">
        <f>+'24-09-005 Ind. RIPS'!AH71</f>
        <v>0</v>
      </c>
      <c r="X23" s="64">
        <f>+'24-09-005 Ind. RIPS'!AI71</f>
        <v>0</v>
      </c>
      <c r="Y23" s="64">
        <f>+'24-09-005 Ind. RIPS'!AJ71</f>
        <v>0</v>
      </c>
    </row>
    <row r="24" spans="1:25" ht="24.75" customHeight="1" x14ac:dyDescent="0.25">
      <c r="A24" s="66" t="s">
        <v>74</v>
      </c>
      <c r="B24" s="49">
        <f>+'24-09-005 Ind. RIPS'!J75</f>
        <v>424622000</v>
      </c>
      <c r="C24" s="49">
        <f>+'24-09-005 Ind. RIPS'!K75</f>
        <v>302085472</v>
      </c>
      <c r="D24" s="49">
        <f>+'24-09-005 Ind. RIPS'!M75</f>
        <v>0</v>
      </c>
      <c r="E24" s="49">
        <f>+'24-09-005 Ind. RIPS'!N75</f>
        <v>0</v>
      </c>
      <c r="F24" s="49">
        <f>+'24-09-005 Ind. RIPS'!O75</f>
        <v>0</v>
      </c>
      <c r="G24" s="49">
        <f>+'24-09-005 Ind. RIPS'!R75</f>
        <v>8176411</v>
      </c>
      <c r="H24" s="49">
        <f>+'24-09-005 Ind. RIPS'!S75</f>
        <v>16576410</v>
      </c>
      <c r="I24" s="49">
        <f>+'24-09-005 Ind. RIPS'!T75</f>
        <v>16576410</v>
      </c>
      <c r="J24" s="49">
        <f>+'24-09-005 Ind. RIPS'!U75</f>
        <v>41329231</v>
      </c>
      <c r="K24" s="49">
        <f>+'24-09-005 Ind. RIPS'!V75</f>
        <v>16576410</v>
      </c>
      <c r="L24" s="49">
        <f>+'24-09-005 Ind. RIPS'!W75</f>
        <v>31408586</v>
      </c>
      <c r="M24" s="49">
        <f>+'24-09-005 Ind. RIPS'!X75</f>
        <v>20490083</v>
      </c>
      <c r="N24" s="49">
        <f>+'24-09-005 Ind. RIPS'!Y75</f>
        <v>68475079</v>
      </c>
      <c r="O24" s="49">
        <f>+'24-09-005 Ind. RIPS'!Z75</f>
        <v>0</v>
      </c>
      <c r="P24" s="49">
        <f>+'24-09-005 Ind. RIPS'!AA75</f>
        <v>0</v>
      </c>
      <c r="Q24" s="49">
        <f>+'24-09-005 Ind. RIPS'!AB75</f>
        <v>0</v>
      </c>
      <c r="R24" s="49">
        <f>+'24-09-005 Ind. RIPS'!AC75</f>
        <v>0</v>
      </c>
      <c r="S24" s="49">
        <f>+'24-09-005 Ind. RIPS'!AD75</f>
        <v>0</v>
      </c>
      <c r="T24" s="49">
        <f>+'24-09-005 Ind. RIPS'!AE75</f>
        <v>0</v>
      </c>
      <c r="U24" s="49">
        <f>+'24-09-005 Ind. RIPS'!AF75</f>
        <v>0</v>
      </c>
      <c r="V24" s="49">
        <f>+'24-09-005 Ind. RIPS'!AG75</f>
        <v>0</v>
      </c>
      <c r="W24" s="49">
        <f>+'24-09-005 Ind. RIPS'!AH75</f>
        <v>109804310</v>
      </c>
      <c r="X24" s="64">
        <f>+'24-09-005 Ind. RIPS'!AI75</f>
        <v>0.25859307807885601</v>
      </c>
      <c r="Y24" s="64">
        <f>+'24-09-005 Ind. RIPS'!AJ75</f>
        <v>1</v>
      </c>
    </row>
    <row r="25" spans="1:25" ht="34.5" customHeight="1" x14ac:dyDescent="0.25">
      <c r="A25" s="67" t="str">
        <f>"TOTAL ASIG."&amp;" "&amp;$A$5</f>
        <v>TOTAL ASIG. 24-09-005 "Programa Red Integral de Protección Social"</v>
      </c>
      <c r="B25" s="54">
        <f>SUM(B8:B24)</f>
        <v>424622000</v>
      </c>
      <c r="C25" s="54">
        <f t="shared" ref="C25:V25" si="0">SUM(C8:C24)</f>
        <v>302085472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8176411</v>
      </c>
      <c r="H25" s="54">
        <f t="shared" si="0"/>
        <v>16576410</v>
      </c>
      <c r="I25" s="54">
        <f t="shared" si="0"/>
        <v>16576410</v>
      </c>
      <c r="J25" s="54">
        <f t="shared" si="0"/>
        <v>41329231</v>
      </c>
      <c r="K25" s="54">
        <f t="shared" si="0"/>
        <v>16576410</v>
      </c>
      <c r="L25" s="54">
        <f t="shared" si="0"/>
        <v>31408586</v>
      </c>
      <c r="M25" s="54">
        <f t="shared" si="0"/>
        <v>20490083</v>
      </c>
      <c r="N25" s="54">
        <f t="shared" si="0"/>
        <v>68475079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109804310</v>
      </c>
      <c r="X25" s="68">
        <f>+'24-09-005 Ind. RIPS'!AI76</f>
        <v>0.25859307807885601</v>
      </c>
      <c r="Y25" s="68">
        <f>'24-09-005 Ind. RIPS'!AJ76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9FF9-ABD3-4F03-8C5C-B7D0282721DF}">
  <sheetPr>
    <tabColor rgb="FF007DB5"/>
    <pageSetUpPr fitToPage="1"/>
  </sheetPr>
  <dimension ref="A1:DB98"/>
  <sheetViews>
    <sheetView zoomScale="80" zoomScaleNormal="80" workbookViewId="0">
      <pane ySplit="7" topLeftCell="A52" activePane="bottomLeft" state="frozen"/>
      <selection activeCell="L80" sqref="L80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3" style="60" customWidth="1" collapsed="1"/>
    <col min="22" max="24" width="20.7109375" style="60" hidden="1" customWidth="1" outlineLevel="1"/>
    <col min="25" max="25" width="12.5703125" style="60" customWidth="1" collapsed="1"/>
    <col min="26" max="28" width="20.7109375" style="60" customWidth="1" outlineLevel="1"/>
    <col min="29" max="29" width="10.42578125" style="60" customWidth="1"/>
    <col min="30" max="32" width="20.7109375" style="60" hidden="1" customWidth="1" outlineLevel="1"/>
    <col min="33" max="33" width="13.140625" style="60" customWidth="1" collapsed="1"/>
    <col min="34" max="34" width="13" style="60" customWidth="1"/>
    <col min="35" max="35" width="12.85546875" style="61" customWidth="1"/>
    <col min="36" max="36" width="10.710937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90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>
        <v>225651</v>
      </c>
      <c r="K9" s="21">
        <v>25651</v>
      </c>
      <c r="L9" s="19" t="s">
        <v>325</v>
      </c>
      <c r="M9" s="22"/>
      <c r="N9" s="22"/>
      <c r="O9" s="22"/>
      <c r="P9" s="19"/>
      <c r="Q9" s="19"/>
      <c r="R9" s="22"/>
      <c r="S9" s="22">
        <v>25651</v>
      </c>
      <c r="T9" s="22"/>
      <c r="U9" s="12">
        <f>SUM(R9:T9)</f>
        <v>25651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25651</v>
      </c>
      <c r="AI9" s="23">
        <f>IF(ISERROR(AH9/J9),0,AH9/J9)</f>
        <v>0.11367554320610146</v>
      </c>
      <c r="AJ9" s="24">
        <f>IF(ISERROR(AH9/$AH$79),"-",AH9/$AH$79)</f>
        <v>5.2948313000817846E-5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IF(ISERROR(AH10/$AH$79),"-",AH10/$AH$79)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225651</v>
      </c>
      <c r="K11" s="25">
        <f>SUM(K9:K10)</f>
        <v>25651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25651</v>
      </c>
      <c r="T11" s="25">
        <f t="shared" si="0"/>
        <v>0</v>
      </c>
      <c r="U11" s="25">
        <f t="shared" si="0"/>
        <v>25651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25651</v>
      </c>
      <c r="AI11" s="29">
        <f>IF(ISERROR(AH11/J11),0,AH11/J11)</f>
        <v>0.11367554320610146</v>
      </c>
      <c r="AJ11" s="29">
        <f>IF(ISERROR(AH11/$AH$79),0,AH11/$AH$79)</f>
        <v>5.2948313000817846E-5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>
        <v>1038000</v>
      </c>
      <c r="K13" s="21">
        <v>283618</v>
      </c>
      <c r="L13" s="19" t="s">
        <v>325</v>
      </c>
      <c r="M13" s="22"/>
      <c r="N13" s="22"/>
      <c r="O13" s="22"/>
      <c r="P13" s="19"/>
      <c r="Q13" s="19"/>
      <c r="R13" s="22"/>
      <c r="S13" s="22">
        <v>25651</v>
      </c>
      <c r="T13" s="22"/>
      <c r="U13" s="12">
        <f>SUM(R13:T13)</f>
        <v>25651</v>
      </c>
      <c r="V13" s="22">
        <v>25651</v>
      </c>
      <c r="W13" s="22"/>
      <c r="X13" s="22">
        <f>25651+25815+89799-20</f>
        <v>141245</v>
      </c>
      <c r="Y13" s="12">
        <f>SUM(V13:X13)</f>
        <v>166896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192547</v>
      </c>
      <c r="AI13" s="23">
        <f>IF(ISERROR(AH13/J13),0,AH13/J13)</f>
        <v>0.18549807321772641</v>
      </c>
      <c r="AJ13" s="23">
        <f>IF(ISERROR(AH13/$AH$79),"-",AH13/$AH$79)</f>
        <v>3.9745190532020091E-4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>
        <v>193059</v>
      </c>
      <c r="L14" s="19" t="s">
        <v>96</v>
      </c>
      <c r="M14" s="22"/>
      <c r="N14" s="22"/>
      <c r="O14" s="22"/>
      <c r="P14" s="19"/>
      <c r="Q14" s="19"/>
      <c r="R14" s="22"/>
      <c r="S14" s="22"/>
      <c r="T14" s="22">
        <f>126059+67000</f>
        <v>193059</v>
      </c>
      <c r="U14" s="12">
        <f>SUM(R14:T14)</f>
        <v>193059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193059</v>
      </c>
      <c r="AI14" s="23">
        <f>IF(ISERROR(AH14/J14),0,AH14/J14)</f>
        <v>0</v>
      </c>
      <c r="AJ14" s="23">
        <f>IF(ISERROR(AH14/$AH$79),"-",AH14/$AH$79)</f>
        <v>3.9850876611535193E-4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1038000</v>
      </c>
      <c r="K15" s="25">
        <f>SUM(K13:K14)</f>
        <v>476677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G15" si="1">SUM(R13:R14)</f>
        <v>0</v>
      </c>
      <c r="S15" s="25">
        <f t="shared" si="1"/>
        <v>25651</v>
      </c>
      <c r="T15" s="25">
        <f t="shared" si="1"/>
        <v>193059</v>
      </c>
      <c r="U15" s="25">
        <f t="shared" si="1"/>
        <v>218710</v>
      </c>
      <c r="V15" s="25">
        <f t="shared" si="1"/>
        <v>25651</v>
      </c>
      <c r="W15" s="25">
        <f t="shared" si="1"/>
        <v>0</v>
      </c>
      <c r="X15" s="25">
        <f t="shared" si="1"/>
        <v>141245</v>
      </c>
      <c r="Y15" s="25">
        <f t="shared" si="1"/>
        <v>166896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>SUM(AH13:AH14)</f>
        <v>385606</v>
      </c>
      <c r="AI15" s="29">
        <f>IF(ISERROR(AH15/J15),0,AH15/J15)</f>
        <v>0.3714894026974952</v>
      </c>
      <c r="AJ15" s="29">
        <f>IF(ISERROR(AH15/$AH$79),0,AH15/$AH$79)</f>
        <v>7.9596067143555284E-4</v>
      </c>
      <c r="AK15" s="2"/>
      <c r="AL15" s="76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>
        <v>200000</v>
      </c>
      <c r="K17" s="21">
        <v>200000</v>
      </c>
      <c r="L17" s="19" t="s">
        <v>96</v>
      </c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IF(ISERROR(AH17/$AH$79),"-",AH17/$AH$79)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IF(ISERROR(AH18/$AH$79),"-",AH18/$AH$79)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200000</v>
      </c>
      <c r="K19" s="25">
        <f>SUM(K17:K18)</f>
        <v>200000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IF(ISERROR(AH19/$AH$79),0,AH19/$AH$79)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IF(ISERROR(AH21/$AH$79),"-",AH21/$AH$79)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IF(ISERROR(AH22/$AH$79),"-",AH22/$AH$79)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IF(ISERROR(AH23/$AH$79),0,AH23/$AH$79)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IF(ISERROR(AH25/$AH$79),"-",AH25/$AH$79)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IF(ISERROR(AH26/$AH$79),"-",AH26/$AH$79)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IF(ISERROR(AH27/$AH$79),0,AH27/$AH$79)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IF(ISERROR(AH29/$AH$79),"-",AH29/$AH$79)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IF(ISERROR(AH30/$AH$79),"-",AH30/$AH$79)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IF(ISERROR(AH31/$AH$79),0,AH31/$AH$79)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>
        <v>162604</v>
      </c>
      <c r="K33" s="21">
        <v>102604</v>
      </c>
      <c r="L33" s="38" t="s">
        <v>325</v>
      </c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>
        <f>+(25651*3)</f>
        <v>76953</v>
      </c>
      <c r="W33" s="22"/>
      <c r="X33" s="22">
        <v>25651</v>
      </c>
      <c r="Y33" s="12">
        <f>SUM(V33:X33)</f>
        <v>102604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102604</v>
      </c>
      <c r="AI33" s="23">
        <f>IF(ISERROR(AH33/J33),0,AH33/J33)</f>
        <v>0.63100538732134515</v>
      </c>
      <c r="AJ33" s="23">
        <f>IF(ISERROR(AH33/$AH$79),"-",AH33/$AH$79)</f>
        <v>2.1179325200327138E-4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>
        <v>30070</v>
      </c>
      <c r="L34" s="38" t="s">
        <v>96</v>
      </c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>
        <v>30070</v>
      </c>
      <c r="W34" s="22"/>
      <c r="X34" s="22"/>
      <c r="Y34" s="12">
        <f>SUM(V34:X34)</f>
        <v>30070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30070</v>
      </c>
      <c r="AI34" s="23">
        <f>IF(ISERROR(AH34/J34),0,AH34/J34)</f>
        <v>0</v>
      </c>
      <c r="AJ34" s="23">
        <f>IF(ISERROR(AH34/$AH$79),"-",AH34/$AH$79)</f>
        <v>6.2069929902716954E-5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162604</v>
      </c>
      <c r="K35" s="25">
        <f>SUM(K33:K34)</f>
        <v>132674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107023</v>
      </c>
      <c r="W35" s="25">
        <f t="shared" si="6"/>
        <v>0</v>
      </c>
      <c r="X35" s="25">
        <f t="shared" si="6"/>
        <v>25651</v>
      </c>
      <c r="Y35" s="25">
        <f t="shared" si="6"/>
        <v>132674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132674</v>
      </c>
      <c r="AI35" s="29">
        <f>IF(ISERROR(AH35/J35),0,AH35/J35)</f>
        <v>0.81593318737546427</v>
      </c>
      <c r="AJ35" s="29">
        <f>IF(ISERROR(AH35/$AH$79),0,AH35/$AH$79)</f>
        <v>2.7386318190598832E-4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IF(ISERROR(AH37/$AH$79),"-",AH37/$AH$79)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IF(ISERROR(AH38/$AH$79),"-",AH38/$AH$79)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IF(ISERROR(AH39/$AH$79),0,AH39/$AH$79)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>
        <v>1500000</v>
      </c>
      <c r="K41" s="37">
        <v>395805</v>
      </c>
      <c r="L41" s="38" t="s">
        <v>96</v>
      </c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>
        <v>395805</v>
      </c>
      <c r="W41" s="22"/>
      <c r="X41" s="22"/>
      <c r="Y41" s="12">
        <f>SUM(V41:X41)</f>
        <v>395805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395805</v>
      </c>
      <c r="AI41" s="23">
        <f>IF(ISERROR(AH41/J41),0,AH41/J41)</f>
        <v>0.26386999999999999</v>
      </c>
      <c r="AJ41" s="23">
        <f>IF(ISERROR(AH41/$AH$79),"-",AH41/$AH$79)</f>
        <v>8.1701325590771148E-4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38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IF(ISERROR(AH42/$AH$79),"-",AH42/$AH$79)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1500000</v>
      </c>
      <c r="K43" s="25">
        <f>SUM(K41:K42)</f>
        <v>395805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395805</v>
      </c>
      <c r="W43" s="25">
        <f t="shared" si="8"/>
        <v>0</v>
      </c>
      <c r="X43" s="25">
        <f t="shared" si="8"/>
        <v>0</v>
      </c>
      <c r="Y43" s="25">
        <f t="shared" si="8"/>
        <v>395805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395805</v>
      </c>
      <c r="AI43" s="29">
        <f>IF(ISERROR(AH43/J43),0,AH43/J43)</f>
        <v>0.26386999999999999</v>
      </c>
      <c r="AJ43" s="29">
        <f>IF(ISERROR(AH43/$AH$79),0,AH43/$AH$79)</f>
        <v>8.1701325590771148E-4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>
        <v>350000</v>
      </c>
      <c r="K45" s="37">
        <f>51302+25651+25815</f>
        <v>102768</v>
      </c>
      <c r="L45" s="38" t="s">
        <v>325</v>
      </c>
      <c r="M45" s="39"/>
      <c r="N45" s="40"/>
      <c r="O45" s="39"/>
      <c r="P45" s="35"/>
      <c r="Q45" s="35"/>
      <c r="R45" s="22">
        <v>0</v>
      </c>
      <c r="S45" s="22">
        <v>0</v>
      </c>
      <c r="T45" s="22">
        <v>51302</v>
      </c>
      <c r="U45" s="12">
        <f>SUM(R45:T45)</f>
        <v>51302</v>
      </c>
      <c r="V45" s="22">
        <v>25651</v>
      </c>
      <c r="W45" s="22">
        <v>0</v>
      </c>
      <c r="X45" s="22">
        <v>25815</v>
      </c>
      <c r="Y45" s="12">
        <f>SUM(V45:X45)</f>
        <v>51466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102768</v>
      </c>
      <c r="AI45" s="23">
        <f>IF(ISERROR(AH45/J45),0,AH45/J45)</f>
        <v>0.29362285714285713</v>
      </c>
      <c r="AJ45" s="23">
        <f>IF(ISERROR(AH45/$AH$79),"-",AH45/$AH$79)</f>
        <v>2.1213177772671818E-4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>
        <v>29725</v>
      </c>
      <c r="L46" s="38" t="s">
        <v>96</v>
      </c>
      <c r="M46" s="22"/>
      <c r="N46" s="22"/>
      <c r="O46" s="22"/>
      <c r="P46" s="19"/>
      <c r="Q46" s="19"/>
      <c r="R46" s="22"/>
      <c r="S46" s="22"/>
      <c r="T46" s="22">
        <v>29725</v>
      </c>
      <c r="U46" s="12">
        <f>SUM(R46:T46)</f>
        <v>29725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29725</v>
      </c>
      <c r="AI46" s="23">
        <f>IF(ISERROR(AH46/J46),0,AH46/J46)</f>
        <v>0</v>
      </c>
      <c r="AJ46" s="23">
        <f>IF(ISERROR(AH46/$AH$79),"-",AH46/$AH$79)</f>
        <v>6.135778737473433E-5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350000</v>
      </c>
      <c r="K47" s="25">
        <f>SUM(K45:K46)</f>
        <v>132493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81027</v>
      </c>
      <c r="U47" s="25">
        <f t="shared" si="9"/>
        <v>81027</v>
      </c>
      <c r="V47" s="25">
        <f t="shared" si="9"/>
        <v>25651</v>
      </c>
      <c r="W47" s="25">
        <f t="shared" si="9"/>
        <v>0</v>
      </c>
      <c r="X47" s="25">
        <f t="shared" si="9"/>
        <v>25815</v>
      </c>
      <c r="Y47" s="25">
        <f t="shared" si="9"/>
        <v>51466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132493</v>
      </c>
      <c r="AI47" s="29">
        <f>IF(ISERROR(AH47/J47),0,AH47/J47)</f>
        <v>0.37855142857142859</v>
      </c>
      <c r="AJ47" s="29">
        <f>IF(ISERROR(AH47/$AH$79),0,AH47/$AH$79)</f>
        <v>2.7348956510145253E-4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IF(ISERROR(AH49/$AH$79),"-",AH49/$AH$79)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IF(ISERROR(AH50/$AH$79),"-",AH50/$AH$79)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IF(ISERROR(AH51/$AH$79),0,AH51/$AH$79)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IF(ISERROR(AH53/$AH$79),"-",AH53/$AH$79)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IF(ISERROR(AH54/$AH$79),"-",AH54/$AH$79)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IF(ISERROR(AH55/$AH$79),0,AH55/$AH$79)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>
        <v>1538000</v>
      </c>
      <c r="K57" s="21">
        <v>130681</v>
      </c>
      <c r="L57" s="38" t="s">
        <v>96</v>
      </c>
      <c r="M57" s="22"/>
      <c r="N57" s="22"/>
      <c r="O57" s="22"/>
      <c r="P57" s="19"/>
      <c r="Q57" s="19"/>
      <c r="R57" s="22"/>
      <c r="S57" s="22"/>
      <c r="T57" s="21">
        <f>77543+53138</f>
        <v>130681</v>
      </c>
      <c r="U57" s="12">
        <f>SUM(R57:T57)</f>
        <v>130681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130681</v>
      </c>
      <c r="AI57" s="23">
        <f>IF(ISERROR(AH57/J57),0,AH57/J57)</f>
        <v>8.4968140442132634E-2</v>
      </c>
      <c r="AJ57" s="23">
        <f>IF(ISERROR(AH57/$AH$79),"-",AH57/$AH$79)</f>
        <v>2.6974926869361337E-4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>
        <v>51302</v>
      </c>
      <c r="L58" s="38" t="s">
        <v>325</v>
      </c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>
        <v>51302</v>
      </c>
      <c r="W58" s="22"/>
      <c r="X58" s="22"/>
      <c r="Y58" s="12">
        <f>SUM(V58:X58)</f>
        <v>51302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51302</v>
      </c>
      <c r="AI58" s="23">
        <f>IF(ISERROR(AH58/J58),0,AH58/J58)</f>
        <v>0</v>
      </c>
      <c r="AJ58" s="23">
        <f>IF(ISERROR(AH58/$AH$79),"-",AH58/$AH$79)</f>
        <v>1.0589662600163569E-4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1538000</v>
      </c>
      <c r="K59" s="25">
        <f>SUM(K57:K58)</f>
        <v>181983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130681</v>
      </c>
      <c r="U59" s="25">
        <f t="shared" si="12"/>
        <v>130681</v>
      </c>
      <c r="V59" s="25">
        <f t="shared" si="12"/>
        <v>51302</v>
      </c>
      <c r="W59" s="25">
        <f t="shared" si="12"/>
        <v>0</v>
      </c>
      <c r="X59" s="25">
        <f t="shared" si="12"/>
        <v>0</v>
      </c>
      <c r="Y59" s="25">
        <f t="shared" si="12"/>
        <v>51302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181983</v>
      </c>
      <c r="AI59" s="29">
        <f>IF(ISERROR(AH59/J59),0,AH59/J59)</f>
        <v>0.11832444733420026</v>
      </c>
      <c r="AJ59" s="29">
        <f>IF(ISERROR(AH59/$AH$79),0,AH59/$AH$79)</f>
        <v>3.7564589469524907E-4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>
        <v>800000</v>
      </c>
      <c r="K61" s="21">
        <v>571200</v>
      </c>
      <c r="L61" s="38" t="s">
        <v>96</v>
      </c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IF(ISERROR(AH61/$AH$79),"-",AH61/$AH$79)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IF(ISERROR(AH62/$AH$79),"-",AH62/$AH$79)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800000</v>
      </c>
      <c r="K63" s="25">
        <f>SUM(K61:K62)</f>
        <v>571200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IF(ISERROR(AH63/$AH$79),0,AH63/$AH$79)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IF(ISERROR(AH65/$AH$79),"-",AH65/$AH$79)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IF(ISERROR(AH66/$AH$79),"-",AH66/$AH$79)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IF(ISERROR(AH67/$AH$79),0,AH67/$AH$79)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>
        <v>138000</v>
      </c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IF(ISERROR(AH69/$AH$79),"-",AH69/$AH$79)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IF(ISERROR(AH70/$AH$79),"-",AH70/$AH$79)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138000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IF(ISERROR(AH71/$AH$79),0,AH71/$AH$79)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1686477745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86"/>
      <c r="K73" s="50">
        <v>274875941</v>
      </c>
      <c r="L73" s="47" t="s">
        <v>325</v>
      </c>
      <c r="M73" s="39"/>
      <c r="N73" s="51"/>
      <c r="O73" s="39"/>
      <c r="P73" s="52"/>
      <c r="Q73" s="52"/>
      <c r="R73" s="22">
        <v>20967541</v>
      </c>
      <c r="S73" s="22">
        <v>22396858</v>
      </c>
      <c r="T73" s="22">
        <v>22908455</v>
      </c>
      <c r="U73" s="12">
        <f>SUM(R73:T73)</f>
        <v>66272854</v>
      </c>
      <c r="V73" s="22">
        <v>20043691</v>
      </c>
      <c r="W73" s="22">
        <v>21869525</v>
      </c>
      <c r="X73" s="22">
        <v>25512894</v>
      </c>
      <c r="Y73" s="12">
        <f>SUM(V73:X73)</f>
        <v>67426110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133698964</v>
      </c>
      <c r="AI73" s="23">
        <f>IF(ISERROR(AH73/J72),0,AH73/J72)</f>
        <v>7.927704020784454E-2</v>
      </c>
      <c r="AJ73" s="23">
        <f>IF(ISERROR(AH73/$AH$79),"-",AH73/$AH$79)</f>
        <v>0.27597889336700626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</v>
      </c>
      <c r="B74" s="18"/>
      <c r="C74" s="41"/>
      <c r="D74" s="42"/>
      <c r="E74" s="34"/>
      <c r="F74" s="34"/>
      <c r="G74" s="34"/>
      <c r="H74" s="44"/>
      <c r="I74" s="46"/>
      <c r="J74" s="86"/>
      <c r="K74" s="50">
        <f>1139431048+108057254</f>
        <v>1247488302</v>
      </c>
      <c r="L74" s="47" t="s">
        <v>96</v>
      </c>
      <c r="M74" s="39"/>
      <c r="N74" s="51"/>
      <c r="O74" s="39"/>
      <c r="P74" s="52"/>
      <c r="Q74" s="52"/>
      <c r="R74" s="22">
        <v>560070</v>
      </c>
      <c r="S74" s="22">
        <f>33051597+20728595</f>
        <v>53780192</v>
      </c>
      <c r="T74" s="22">
        <f>852014+8957286</f>
        <v>9809300</v>
      </c>
      <c r="U74" s="12">
        <f t="shared" ref="U74:U76" si="16">SUM(R74:T74)</f>
        <v>64149562</v>
      </c>
      <c r="V74" s="22">
        <f>10464741+29288552</f>
        <v>39753293</v>
      </c>
      <c r="W74" s="22">
        <f>151431195+2186510</f>
        <v>153617705</v>
      </c>
      <c r="X74" s="22">
        <f>71389456+13487082</f>
        <v>84876538</v>
      </c>
      <c r="Y74" s="12">
        <f t="shared" ref="Y74:Y76" si="17">SUM(V74:X74)</f>
        <v>278247536</v>
      </c>
      <c r="Z74" s="22"/>
      <c r="AA74" s="22"/>
      <c r="AB74" s="22"/>
      <c r="AC74" s="12">
        <f t="shared" ref="AC74:AC76" si="18">SUM(Z74:AB74)</f>
        <v>0</v>
      </c>
      <c r="AD74" s="22"/>
      <c r="AE74" s="22">
        <v>0</v>
      </c>
      <c r="AF74" s="22">
        <v>0</v>
      </c>
      <c r="AG74" s="12">
        <f t="shared" ref="AG74:AG76" si="19">SUM(AD74:AF74)</f>
        <v>0</v>
      </c>
      <c r="AH74" s="12">
        <f t="shared" ref="AH74:AH76" si="20">SUM(U74,Y74,AC74,AG74)</f>
        <v>342397098</v>
      </c>
      <c r="AI74" s="23">
        <f t="shared" ref="AI74:AI76" si="21">IF(ISERROR(AH74/J73),0,AH74/J73)</f>
        <v>0</v>
      </c>
      <c r="AJ74" s="23">
        <f t="shared" ref="AJ74:AJ76" si="22">IF(ISERROR(AH74/$AH$79),"-",AH74/$AH$79)</f>
        <v>0.70676966650328255</v>
      </c>
      <c r="AK74" s="2">
        <f>267749073+74648025</f>
        <v>342397098</v>
      </c>
      <c r="AL74" s="76">
        <f>+AK74-AH74</f>
        <v>0</v>
      </c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</v>
      </c>
      <c r="B75" s="18"/>
      <c r="C75" s="41"/>
      <c r="D75" s="42"/>
      <c r="E75" s="34"/>
      <c r="F75" s="34"/>
      <c r="G75" s="34"/>
      <c r="H75" s="44"/>
      <c r="I75" s="46"/>
      <c r="J75" s="86"/>
      <c r="K75" s="50">
        <f>27797300+50000000</f>
        <v>77797300</v>
      </c>
      <c r="L75" s="47" t="s">
        <v>354</v>
      </c>
      <c r="M75" s="39"/>
      <c r="N75" s="51"/>
      <c r="O75" s="39"/>
      <c r="P75" s="52"/>
      <c r="Q75" s="52"/>
      <c r="R75" s="22"/>
      <c r="S75" s="22"/>
      <c r="T75" s="22"/>
      <c r="U75" s="12">
        <f t="shared" si="16"/>
        <v>0</v>
      </c>
      <c r="V75" s="22">
        <v>797300</v>
      </c>
      <c r="W75" s="22">
        <v>3809509</v>
      </c>
      <c r="X75" s="22">
        <v>2496501</v>
      </c>
      <c r="Y75" s="12">
        <f t="shared" si="17"/>
        <v>7103310</v>
      </c>
      <c r="Z75" s="22"/>
      <c r="AA75" s="22"/>
      <c r="AB75" s="22"/>
      <c r="AC75" s="12">
        <f t="shared" si="18"/>
        <v>0</v>
      </c>
      <c r="AD75" s="22"/>
      <c r="AE75" s="22">
        <v>0</v>
      </c>
      <c r="AF75" s="22">
        <v>0</v>
      </c>
      <c r="AG75" s="12">
        <f t="shared" si="19"/>
        <v>0</v>
      </c>
      <c r="AH75" s="12">
        <f t="shared" si="20"/>
        <v>7103310</v>
      </c>
      <c r="AI75" s="23">
        <f t="shared" si="21"/>
        <v>0</v>
      </c>
      <c r="AJ75" s="23">
        <f t="shared" si="22"/>
        <v>1.4662519247664395E-2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</v>
      </c>
      <c r="B76" s="18"/>
      <c r="C76" s="41"/>
      <c r="D76" s="42"/>
      <c r="E76" s="34"/>
      <c r="F76" s="34"/>
      <c r="G76" s="34"/>
      <c r="H76" s="44"/>
      <c r="I76" s="46"/>
      <c r="J76" s="86"/>
      <c r="K76" s="50"/>
      <c r="L76" s="47"/>
      <c r="M76" s="39"/>
      <c r="N76" s="51"/>
      <c r="O76" s="39"/>
      <c r="P76" s="52"/>
      <c r="Q76" s="52"/>
      <c r="R76" s="22"/>
      <c r="S76" s="22"/>
      <c r="T76" s="22"/>
      <c r="U76" s="12">
        <f t="shared" si="16"/>
        <v>0</v>
      </c>
      <c r="V76" s="22"/>
      <c r="W76" s="22"/>
      <c r="X76" s="22"/>
      <c r="Y76" s="12">
        <f t="shared" si="17"/>
        <v>0</v>
      </c>
      <c r="Z76" s="22"/>
      <c r="AA76" s="22"/>
      <c r="AB76" s="22"/>
      <c r="AC76" s="12">
        <f t="shared" si="18"/>
        <v>0</v>
      </c>
      <c r="AD76" s="22"/>
      <c r="AE76" s="22">
        <v>0</v>
      </c>
      <c r="AF76" s="22">
        <v>0</v>
      </c>
      <c r="AG76" s="12">
        <f t="shared" si="19"/>
        <v>0</v>
      </c>
      <c r="AH76" s="12">
        <f t="shared" si="20"/>
        <v>0</v>
      </c>
      <c r="AI76" s="23">
        <f t="shared" si="21"/>
        <v>0</v>
      </c>
      <c r="AJ76" s="23">
        <f t="shared" si="22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2</v>
      </c>
      <c r="B77" s="18"/>
      <c r="C77" s="41"/>
      <c r="D77" s="42"/>
      <c r="E77" s="34"/>
      <c r="F77" s="34"/>
      <c r="G77" s="53"/>
      <c r="H77" s="44"/>
      <c r="I77" s="46"/>
      <c r="J77" s="86"/>
      <c r="K77" s="50"/>
      <c r="L77" s="47"/>
      <c r="M77" s="39"/>
      <c r="N77" s="51"/>
      <c r="O77" s="39"/>
      <c r="P77" s="52"/>
      <c r="Q77" s="52"/>
      <c r="R77" s="22"/>
      <c r="S77" s="22"/>
      <c r="T77" s="22"/>
      <c r="U77" s="12">
        <f>SUM(R77:T77)</f>
        <v>0</v>
      </c>
      <c r="V77" s="22"/>
      <c r="W77" s="22"/>
      <c r="X77" s="22"/>
      <c r="Y77" s="12">
        <f>SUM(V77:X77)</f>
        <v>0</v>
      </c>
      <c r="Z77" s="22"/>
      <c r="AA77" s="22"/>
      <c r="AB77" s="22"/>
      <c r="AC77" s="12">
        <f>SUM(Z77:AB77)</f>
        <v>0</v>
      </c>
      <c r="AD77" s="22"/>
      <c r="AE77" s="22">
        <v>0</v>
      </c>
      <c r="AF77" s="22">
        <v>0</v>
      </c>
      <c r="AG77" s="12">
        <f>SUM(AD77:AF77)</f>
        <v>0</v>
      </c>
      <c r="AH77" s="12">
        <f>SUM(U77,Y77,AC77,AG77)</f>
        <v>0</v>
      </c>
      <c r="AI77" s="23">
        <f>IF(ISERROR(AH77/J73),0,AH77/J73)</f>
        <v>0</v>
      </c>
      <c r="AJ77" s="23">
        <f>IF(ISERROR(AH77/$AH$79),"-",AH77/$AH$79)</f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30" customFormat="1" ht="24.95" customHeight="1" x14ac:dyDescent="0.25">
      <c r="A78" s="87" t="s">
        <v>75</v>
      </c>
      <c r="B78" s="87"/>
      <c r="C78" s="87"/>
      <c r="D78" s="87"/>
      <c r="E78" s="87"/>
      <c r="F78" s="87"/>
      <c r="G78" s="87"/>
      <c r="H78" s="87"/>
      <c r="I78" s="87"/>
      <c r="J78" s="25">
        <f>J72</f>
        <v>1686477745</v>
      </c>
      <c r="K78" s="25">
        <f>SUM(K73:K77)</f>
        <v>1600161543</v>
      </c>
      <c r="L78" s="26"/>
      <c r="M78" s="25">
        <f>SUM(M73:M73)</f>
        <v>0</v>
      </c>
      <c r="N78" s="25">
        <f>SUM(N73:N73)</f>
        <v>0</v>
      </c>
      <c r="O78" s="25">
        <f>SUM(O73:O73)</f>
        <v>0</v>
      </c>
      <c r="P78" s="27"/>
      <c r="Q78" s="28"/>
      <c r="R78" s="25">
        <f t="shared" ref="R78:AH78" si="23">SUM(R73:R77)</f>
        <v>21527611</v>
      </c>
      <c r="S78" s="25">
        <f t="shared" si="23"/>
        <v>76177050</v>
      </c>
      <c r="T78" s="25">
        <f t="shared" si="23"/>
        <v>32717755</v>
      </c>
      <c r="U78" s="25">
        <f t="shared" si="23"/>
        <v>130422416</v>
      </c>
      <c r="V78" s="25">
        <f t="shared" si="23"/>
        <v>60594284</v>
      </c>
      <c r="W78" s="25">
        <f t="shared" si="23"/>
        <v>179296739</v>
      </c>
      <c r="X78" s="25">
        <f t="shared" si="23"/>
        <v>112885933</v>
      </c>
      <c r="Y78" s="25">
        <f t="shared" si="23"/>
        <v>352776956</v>
      </c>
      <c r="Z78" s="25">
        <f t="shared" si="23"/>
        <v>0</v>
      </c>
      <c r="AA78" s="25">
        <f t="shared" si="23"/>
        <v>0</v>
      </c>
      <c r="AB78" s="25">
        <f t="shared" si="23"/>
        <v>0</v>
      </c>
      <c r="AC78" s="25">
        <f t="shared" si="23"/>
        <v>0</v>
      </c>
      <c r="AD78" s="25">
        <f t="shared" si="23"/>
        <v>0</v>
      </c>
      <c r="AE78" s="25">
        <f t="shared" si="23"/>
        <v>0</v>
      </c>
      <c r="AF78" s="25">
        <f t="shared" si="23"/>
        <v>0</v>
      </c>
      <c r="AG78" s="25">
        <f t="shared" si="23"/>
        <v>0</v>
      </c>
      <c r="AH78" s="25">
        <f t="shared" si="23"/>
        <v>483199372</v>
      </c>
      <c r="AI78" s="29">
        <f>IF(ISERROR(AH78/J78),0,AH78/J78)</f>
        <v>0.28651393321528829</v>
      </c>
      <c r="AJ78" s="29">
        <f>IF(ISERROR(AH78/$AH$79),0,AH78/$AH$79)</f>
        <v>0.99741107911795324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s="56" customFormat="1" ht="44.25" customHeight="1" x14ac:dyDescent="0.25">
      <c r="A79" s="84" t="str">
        <f>"TOTAL ASIG."&amp;" "&amp;$A$5</f>
        <v>TOTAL ASIG. 24-09-006 "Programa de Apoyo a la Selección de Beneficios Sociales"</v>
      </c>
      <c r="B79" s="84"/>
      <c r="C79" s="84"/>
      <c r="D79" s="84"/>
      <c r="E79" s="84"/>
      <c r="F79" s="84"/>
      <c r="G79" s="84"/>
      <c r="H79" s="84"/>
      <c r="I79" s="84"/>
      <c r="J79" s="54">
        <f>SUM(J11,J15,J19,J23,J27,J31,J35,J39,J43,J47,J51,J55,J59,J63,J67,J71,J78)</f>
        <v>1692430000</v>
      </c>
      <c r="K79" s="54">
        <f t="shared" ref="K79:AG79" si="24">SUM(K11,K15,K19,K23,K27,K31,K35,K39,K43,K47,K51,K55,K59,K63,K67,K71,K78)</f>
        <v>1602278026</v>
      </c>
      <c r="L79" s="54"/>
      <c r="M79" s="54">
        <f t="shared" si="24"/>
        <v>0</v>
      </c>
      <c r="N79" s="54">
        <f t="shared" si="24"/>
        <v>0</v>
      </c>
      <c r="O79" s="54">
        <f t="shared" si="24"/>
        <v>0</v>
      </c>
      <c r="P79" s="54">
        <f t="shared" si="24"/>
        <v>0</v>
      </c>
      <c r="Q79" s="54">
        <f t="shared" si="24"/>
        <v>0</v>
      </c>
      <c r="R79" s="54">
        <f t="shared" si="24"/>
        <v>21527611</v>
      </c>
      <c r="S79" s="54">
        <f t="shared" si="24"/>
        <v>76228352</v>
      </c>
      <c r="T79" s="54">
        <f t="shared" si="24"/>
        <v>33122522</v>
      </c>
      <c r="U79" s="54">
        <f t="shared" si="24"/>
        <v>130878485</v>
      </c>
      <c r="V79" s="54">
        <f t="shared" si="24"/>
        <v>61199716</v>
      </c>
      <c r="W79" s="54">
        <f t="shared" si="24"/>
        <v>179296739</v>
      </c>
      <c r="X79" s="54">
        <f t="shared" si="24"/>
        <v>113078644</v>
      </c>
      <c r="Y79" s="54">
        <f t="shared" si="24"/>
        <v>353575099</v>
      </c>
      <c r="Z79" s="54">
        <f t="shared" si="24"/>
        <v>0</v>
      </c>
      <c r="AA79" s="54">
        <f t="shared" si="24"/>
        <v>0</v>
      </c>
      <c r="AB79" s="54">
        <f t="shared" si="24"/>
        <v>0</v>
      </c>
      <c r="AC79" s="54">
        <f t="shared" si="24"/>
        <v>0</v>
      </c>
      <c r="AD79" s="54">
        <f t="shared" si="24"/>
        <v>0</v>
      </c>
      <c r="AE79" s="54">
        <f t="shared" si="24"/>
        <v>0</v>
      </c>
      <c r="AF79" s="54">
        <f t="shared" si="24"/>
        <v>0</v>
      </c>
      <c r="AG79" s="54">
        <f t="shared" si="24"/>
        <v>0</v>
      </c>
      <c r="AH79" s="54">
        <f>SUM(AH11,AH15,AH19,AH23,AH27,AH31,AH35,AH39,AH43,AH47,AH51,AH55,AH59,AH63,AH67,AH71,AH78)</f>
        <v>484453584</v>
      </c>
      <c r="AI79" s="55">
        <f>IF(ISERROR(AH79/J79),0,AH79/J79)</f>
        <v>0.28624733903322441</v>
      </c>
      <c r="AJ79" s="55">
        <f>IF(ISERROR(AH79/$AH$79),0,AH79/$AH$79)</f>
        <v>1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8" spans="5:5" x14ac:dyDescent="0.25">
      <c r="E98" s="62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9:I79"/>
    <mergeCell ref="A68:E68"/>
    <mergeCell ref="J69:J70"/>
    <mergeCell ref="A71:I71"/>
    <mergeCell ref="A72:E72"/>
    <mergeCell ref="J72:J77"/>
    <mergeCell ref="A78:I78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M73:M77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45:T46 M57:N58 V69:X70 Z69:AB70 AD69:AF70 R69:T70 R65:T66 M65:N66 V65:X66 Z65:AB66 AD65:AF66 AD73:AF77 R73:T77 Z73:AB77 V73:X77 R57:S58 T58" xr:uid="{41A34F96-3D1E-4860-A540-E81B89325E7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73:K77 K9:K10 K17:K18 K25:K26 K33:K34 K41:K42 K49:K50 K57:K58 K65:K66 K13:K14 T57" xr:uid="{A6F87009-1DED-45FE-BBB9-D3BD999DAAB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C65:C66 E61:G62 C61:C62 P53:Q54 L53:L54 E53:G54 C53:C54 E73:G77 C46 E45:G46 N45 P45:Q46 P37:Q38 L37:L38 E37:G38 C37:C38 P29:Q30 L29:L30 E29:G30 C29:C30 P21:Q22 L21:L22 E21:G22 C21:C22 P13:Q14 N73:N77 E13:G14 C13:C14 C9:C10 L9:L10 P9:Q10 E9:G10 C17:C18 E17:G18 E65:G66 P17:Q18 P25:Q26 E25:G26 N25:N26 C33:C34 E33:G34 L17:L18 P33:Q34 E41:G42 L13:L14 C42 N41 P41:Q42 P50:Q50 C49:C50 E49:G50 L49:L50 Q49 C57:C58 E57:G58 P73:Q77 P57:Q58 C69:C70 E69:G70 L69:L70 L65:L66 P65:Q66 L62" xr:uid="{45A2A9F5-6091-4342-ACCE-6FA1D7BE7B21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7" xr:uid="{07BA2B3D-1497-47DD-8E3F-2034AACE4AA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FAA9A50-03E8-4580-BB97-36E024227AF6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BEE4696-55EA-499B-BF24-FF0F3BBA322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F45A147-3217-45EF-B930-B87FB4178FE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2695F71-A73C-4BF2-B7BC-6B2672D253CC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D83F0-5839-40B3-84B9-A423D693645B}">
  <sheetPr>
    <tabColor rgb="FF33CCFF"/>
    <pageSetUpPr fitToPage="1"/>
  </sheetPr>
  <dimension ref="A1:Y42"/>
  <sheetViews>
    <sheetView zoomScale="80" zoomScaleNormal="80" workbookViewId="0">
      <selection activeCell="AB28" sqref="AB28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5703125" style="60" customWidth="1"/>
    <col min="3" max="3" width="14.425781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7109375" style="60" hidden="1" customWidth="1" outlineLevel="1"/>
    <col min="8" max="8" width="11.5703125" style="60" hidden="1" customWidth="1" outlineLevel="1"/>
    <col min="9" max="9" width="11.7109375" style="60" hidden="1" customWidth="1" outlineLevel="1"/>
    <col min="10" max="10" width="12.14062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3.140625" style="60" customWidth="1" collapsed="1"/>
    <col min="15" max="17" width="15.7109375" style="60" customWidth="1" outlineLevel="1"/>
    <col min="18" max="18" width="12.8554687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" style="60" customWidth="1" collapsed="1"/>
    <col min="23" max="23" width="12.28515625" style="60" bestFit="1" customWidth="1"/>
    <col min="24" max="24" width="12.85546875" style="69" customWidth="1"/>
    <col min="25" max="25" width="13.71093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90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+'24-09-006 Ind. P RSH'!J11</f>
        <v>225651</v>
      </c>
      <c r="C8" s="49">
        <f>+'24-09-006 Ind. P RSH'!K11</f>
        <v>25651</v>
      </c>
      <c r="D8" s="49">
        <f>+'24-09-006 Ind. P RSH'!M11</f>
        <v>0</v>
      </c>
      <c r="E8" s="49">
        <f>+'24-09-006 Ind. P RSH'!N11</f>
        <v>0</v>
      </c>
      <c r="F8" s="49">
        <f>+'24-09-006 Ind. P RSH'!O11</f>
        <v>0</v>
      </c>
      <c r="G8" s="49">
        <f>+'24-09-006 Ind. P RSH'!R11</f>
        <v>0</v>
      </c>
      <c r="H8" s="49">
        <f>+'24-09-006 Ind. P RSH'!S11</f>
        <v>25651</v>
      </c>
      <c r="I8" s="49">
        <f>+'24-09-006 Ind. P RSH'!T11</f>
        <v>0</v>
      </c>
      <c r="J8" s="49">
        <f>+'24-09-006 Ind. P RSH'!U11</f>
        <v>25651</v>
      </c>
      <c r="K8" s="49">
        <f>+'24-09-006 Ind. P RSH'!V11</f>
        <v>0</v>
      </c>
      <c r="L8" s="49">
        <f>+'24-09-006 Ind. P RSH'!W11</f>
        <v>0</v>
      </c>
      <c r="M8" s="49">
        <f>+'24-09-006 Ind. P RSH'!X11</f>
        <v>0</v>
      </c>
      <c r="N8" s="49">
        <f>+'24-09-006 Ind. P RSH'!Y11</f>
        <v>0</v>
      </c>
      <c r="O8" s="49">
        <f>+'24-09-006 Ind. P RSH'!Z11</f>
        <v>0</v>
      </c>
      <c r="P8" s="49">
        <f>+'24-09-006 Ind. P RSH'!AA11</f>
        <v>0</v>
      </c>
      <c r="Q8" s="49">
        <f>+'24-09-006 Ind. P RSH'!AB11</f>
        <v>0</v>
      </c>
      <c r="R8" s="49">
        <f>+'24-09-006 Ind. P RSH'!AC11</f>
        <v>0</v>
      </c>
      <c r="S8" s="49">
        <f>+'24-09-006 Ind. P RSH'!AD11</f>
        <v>0</v>
      </c>
      <c r="T8" s="49">
        <f>+'24-09-006 Ind. P RSH'!AE11</f>
        <v>0</v>
      </c>
      <c r="U8" s="49">
        <f>+'24-09-006 Ind. P RSH'!AF11</f>
        <v>0</v>
      </c>
      <c r="V8" s="49">
        <f>+'24-09-006 Ind. P RSH'!AG11</f>
        <v>0</v>
      </c>
      <c r="W8" s="49">
        <f>+'24-09-006 Ind. P RSH'!AH11</f>
        <v>25651</v>
      </c>
      <c r="X8" s="64">
        <f>+'24-09-006 Ind. P RSH'!AI11</f>
        <v>0.11367554320610146</v>
      </c>
      <c r="Y8" s="64">
        <f>+'24-09-006 Ind. P RSH'!AJ11</f>
        <v>5.2948313000817846E-5</v>
      </c>
    </row>
    <row r="9" spans="1:25" ht="24.75" customHeight="1" x14ac:dyDescent="0.25">
      <c r="A9" s="63" t="s">
        <v>46</v>
      </c>
      <c r="B9" s="49">
        <f>+'24-09-006 Ind. P RSH'!J15</f>
        <v>1038000</v>
      </c>
      <c r="C9" s="49">
        <f>+'24-09-006 Ind. P RSH'!K15</f>
        <v>476677</v>
      </c>
      <c r="D9" s="49">
        <f>+'24-09-006 Ind. P RSH'!M15</f>
        <v>0</v>
      </c>
      <c r="E9" s="49">
        <f>+'24-09-006 Ind. P RSH'!N15</f>
        <v>0</v>
      </c>
      <c r="F9" s="49">
        <f>+'24-09-006 Ind. P RSH'!O15</f>
        <v>0</v>
      </c>
      <c r="G9" s="49">
        <f>+'24-09-006 Ind. P RSH'!R15</f>
        <v>0</v>
      </c>
      <c r="H9" s="49">
        <f>+'24-09-006 Ind. P RSH'!S15</f>
        <v>25651</v>
      </c>
      <c r="I9" s="49">
        <f>+'24-09-006 Ind. P RSH'!T15</f>
        <v>193059</v>
      </c>
      <c r="J9" s="49">
        <f>+'24-09-006 Ind. P RSH'!U15</f>
        <v>218710</v>
      </c>
      <c r="K9" s="49">
        <f>+'24-09-006 Ind. P RSH'!V15</f>
        <v>25651</v>
      </c>
      <c r="L9" s="49">
        <f>+'24-09-006 Ind. P RSH'!W15</f>
        <v>0</v>
      </c>
      <c r="M9" s="49">
        <f>+'24-09-006 Ind. P RSH'!X15</f>
        <v>141245</v>
      </c>
      <c r="N9" s="49">
        <f>+'24-09-006 Ind. P RSH'!Y15</f>
        <v>166896</v>
      </c>
      <c r="O9" s="49">
        <f>+'24-09-006 Ind. P RSH'!Z15</f>
        <v>0</v>
      </c>
      <c r="P9" s="49">
        <f>+'24-09-006 Ind. P RSH'!AA15</f>
        <v>0</v>
      </c>
      <c r="Q9" s="49">
        <f>+'24-09-006 Ind. P RSH'!AB15</f>
        <v>0</v>
      </c>
      <c r="R9" s="49">
        <f>+'24-09-006 Ind. P RSH'!AC15</f>
        <v>0</v>
      </c>
      <c r="S9" s="49">
        <f>+'24-09-006 Ind. P RSH'!AD15</f>
        <v>0</v>
      </c>
      <c r="T9" s="49">
        <f>+'24-09-006 Ind. P RSH'!AE15</f>
        <v>0</v>
      </c>
      <c r="U9" s="49">
        <f>+'24-09-006 Ind. P RSH'!AF15</f>
        <v>0</v>
      </c>
      <c r="V9" s="49">
        <f>+'24-09-006 Ind. P RSH'!AG15</f>
        <v>0</v>
      </c>
      <c r="W9" s="49">
        <f>+'24-09-006 Ind. P RSH'!AH15</f>
        <v>385606</v>
      </c>
      <c r="X9" s="64">
        <f>+'24-09-006 Ind. P RSH'!AI15</f>
        <v>0.3714894026974952</v>
      </c>
      <c r="Y9" s="64">
        <f>+'24-09-006 Ind. P RSH'!AJ15</f>
        <v>7.9596067143555284E-4</v>
      </c>
    </row>
    <row r="10" spans="1:25" ht="24.75" customHeight="1" x14ac:dyDescent="0.25">
      <c r="A10" s="63" t="s">
        <v>48</v>
      </c>
      <c r="B10" s="49">
        <f>+'24-09-006 Ind. P RSH'!J19</f>
        <v>200000</v>
      </c>
      <c r="C10" s="49">
        <f>+'24-09-006 Ind. P RSH'!K19</f>
        <v>200000</v>
      </c>
      <c r="D10" s="49">
        <f>+'24-09-006 Ind. P RSH'!M19</f>
        <v>0</v>
      </c>
      <c r="E10" s="49">
        <f>+'24-09-006 Ind. P RSH'!N19</f>
        <v>0</v>
      </c>
      <c r="F10" s="49">
        <f>+'24-09-006 Ind. P RSH'!O19</f>
        <v>0</v>
      </c>
      <c r="G10" s="49">
        <f>+'24-09-006 Ind. P RSH'!R19</f>
        <v>0</v>
      </c>
      <c r="H10" s="49">
        <f>+'24-09-006 Ind. P RSH'!S19</f>
        <v>0</v>
      </c>
      <c r="I10" s="49">
        <f>+'24-09-006 Ind. P RSH'!T19</f>
        <v>0</v>
      </c>
      <c r="J10" s="49">
        <f>+'24-09-006 Ind. P RSH'!U19</f>
        <v>0</v>
      </c>
      <c r="K10" s="49">
        <f>+'24-09-006 Ind. P RSH'!V19</f>
        <v>0</v>
      </c>
      <c r="L10" s="49">
        <f>+'24-09-006 Ind. P RSH'!W19</f>
        <v>0</v>
      </c>
      <c r="M10" s="49">
        <f>+'24-09-006 Ind. P RSH'!X19</f>
        <v>0</v>
      </c>
      <c r="N10" s="49">
        <f>+'24-09-006 Ind. P RSH'!Y19</f>
        <v>0</v>
      </c>
      <c r="O10" s="49">
        <f>+'24-09-006 Ind. P RSH'!Z19</f>
        <v>0</v>
      </c>
      <c r="P10" s="49">
        <f>+'24-09-006 Ind. P RSH'!AA19</f>
        <v>0</v>
      </c>
      <c r="Q10" s="49">
        <f>+'24-09-006 Ind. P RSH'!AB19</f>
        <v>0</v>
      </c>
      <c r="R10" s="49">
        <f>+'24-09-006 Ind. P RSH'!AC19</f>
        <v>0</v>
      </c>
      <c r="S10" s="49">
        <f>+'24-09-006 Ind. P RSH'!AD19</f>
        <v>0</v>
      </c>
      <c r="T10" s="49">
        <f>+'24-09-006 Ind. P RSH'!AE19</f>
        <v>0</v>
      </c>
      <c r="U10" s="49">
        <f>+'24-09-006 Ind. P RSH'!AF19</f>
        <v>0</v>
      </c>
      <c r="V10" s="49">
        <f>+'24-09-006 Ind. P RSH'!AG19</f>
        <v>0</v>
      </c>
      <c r="W10" s="49">
        <f>+'24-09-006 Ind. P RSH'!AH19</f>
        <v>0</v>
      </c>
      <c r="X10" s="64">
        <f>+'24-09-006 Ind. P RSH'!AI19</f>
        <v>0</v>
      </c>
      <c r="Y10" s="64">
        <f>+'24-09-006 Ind. P RSH'!AJ19</f>
        <v>0</v>
      </c>
    </row>
    <row r="11" spans="1:25" ht="24.75" customHeight="1" x14ac:dyDescent="0.25">
      <c r="A11" s="63" t="s">
        <v>50</v>
      </c>
      <c r="B11" s="49">
        <f>+'24-09-006 Ind. P RSH'!J23</f>
        <v>0</v>
      </c>
      <c r="C11" s="49">
        <f>+'24-09-006 Ind. P RSH'!K23</f>
        <v>0</v>
      </c>
      <c r="D11" s="49">
        <f>+'24-09-006 Ind. P RSH'!M23</f>
        <v>0</v>
      </c>
      <c r="E11" s="49">
        <f>+'24-09-006 Ind. P RSH'!N23</f>
        <v>0</v>
      </c>
      <c r="F11" s="49">
        <f>+'24-09-006 Ind. P RSH'!O23</f>
        <v>0</v>
      </c>
      <c r="G11" s="49">
        <f>+'24-09-006 Ind. P RSH'!R23</f>
        <v>0</v>
      </c>
      <c r="H11" s="49">
        <f>+'24-09-006 Ind. P RSH'!S23</f>
        <v>0</v>
      </c>
      <c r="I11" s="49">
        <f>+'24-09-006 Ind. P RSH'!T23</f>
        <v>0</v>
      </c>
      <c r="J11" s="49">
        <f>+'24-09-006 Ind. P RSH'!U23</f>
        <v>0</v>
      </c>
      <c r="K11" s="49">
        <f>+'24-09-006 Ind. P RSH'!V23</f>
        <v>0</v>
      </c>
      <c r="L11" s="49">
        <f>+'24-09-006 Ind. P RSH'!W23</f>
        <v>0</v>
      </c>
      <c r="M11" s="49">
        <f>+'24-09-006 Ind. P RSH'!X23</f>
        <v>0</v>
      </c>
      <c r="N11" s="49">
        <f>+'24-09-006 Ind. P RSH'!Y23</f>
        <v>0</v>
      </c>
      <c r="O11" s="49">
        <f>+'24-09-006 Ind. P RSH'!Z23</f>
        <v>0</v>
      </c>
      <c r="P11" s="49">
        <f>+'24-09-006 Ind. P RSH'!AA23</f>
        <v>0</v>
      </c>
      <c r="Q11" s="49">
        <f>+'24-09-006 Ind. P RSH'!AB23</f>
        <v>0</v>
      </c>
      <c r="R11" s="49">
        <f>+'24-09-006 Ind. P RSH'!AC23</f>
        <v>0</v>
      </c>
      <c r="S11" s="49">
        <f>+'24-09-006 Ind. P RSH'!AD23</f>
        <v>0</v>
      </c>
      <c r="T11" s="49">
        <f>+'24-09-006 Ind. P RSH'!AE23</f>
        <v>0</v>
      </c>
      <c r="U11" s="49">
        <f>+'24-09-006 Ind. P RSH'!AF23</f>
        <v>0</v>
      </c>
      <c r="V11" s="49">
        <f>+'24-09-006 Ind. P RSH'!AG23</f>
        <v>0</v>
      </c>
      <c r="W11" s="49">
        <f>+'24-09-006 Ind. P RSH'!AH23</f>
        <v>0</v>
      </c>
      <c r="X11" s="64">
        <f>+'24-09-006 Ind. P RSH'!AI23</f>
        <v>0</v>
      </c>
      <c r="Y11" s="64">
        <f>+'24-09-006 Ind. P RSH'!AJ23</f>
        <v>0</v>
      </c>
    </row>
    <row r="12" spans="1:25" ht="24.75" customHeight="1" x14ac:dyDescent="0.25">
      <c r="A12" s="63" t="s">
        <v>52</v>
      </c>
      <c r="B12" s="49">
        <f>+'24-09-006 Ind. P RSH'!J27</f>
        <v>0</v>
      </c>
      <c r="C12" s="49">
        <f>+'24-09-006 Ind. P RSH'!K27</f>
        <v>0</v>
      </c>
      <c r="D12" s="49">
        <f>+'24-09-006 Ind. P RSH'!M27</f>
        <v>0</v>
      </c>
      <c r="E12" s="49">
        <f>+'24-09-006 Ind. P RSH'!N27</f>
        <v>0</v>
      </c>
      <c r="F12" s="49">
        <f>+'24-09-006 Ind. P RSH'!O27</f>
        <v>0</v>
      </c>
      <c r="G12" s="49">
        <f>+'24-09-006 Ind. P RSH'!R27</f>
        <v>0</v>
      </c>
      <c r="H12" s="49">
        <f>+'24-09-006 Ind. P RSH'!S27</f>
        <v>0</v>
      </c>
      <c r="I12" s="49">
        <f>+'24-09-006 Ind. P RSH'!T27</f>
        <v>0</v>
      </c>
      <c r="J12" s="49">
        <f>+'24-09-006 Ind. P RSH'!U27</f>
        <v>0</v>
      </c>
      <c r="K12" s="49">
        <f>+'24-09-006 Ind. P RSH'!V27</f>
        <v>0</v>
      </c>
      <c r="L12" s="49">
        <f>+'24-09-006 Ind. P RSH'!W27</f>
        <v>0</v>
      </c>
      <c r="M12" s="49">
        <f>+'24-09-006 Ind. P RSH'!X27</f>
        <v>0</v>
      </c>
      <c r="N12" s="49">
        <f>+'24-09-006 Ind. P RSH'!Y27</f>
        <v>0</v>
      </c>
      <c r="O12" s="49">
        <f>+'24-09-006 Ind. P RSH'!Z27</f>
        <v>0</v>
      </c>
      <c r="P12" s="49">
        <f>+'24-09-006 Ind. P RSH'!AA27</f>
        <v>0</v>
      </c>
      <c r="Q12" s="49">
        <f>+'24-09-006 Ind. P RSH'!AB27</f>
        <v>0</v>
      </c>
      <c r="R12" s="49">
        <f>+'24-09-006 Ind. P RSH'!AC27</f>
        <v>0</v>
      </c>
      <c r="S12" s="49">
        <f>+'24-09-006 Ind. P RSH'!AD27</f>
        <v>0</v>
      </c>
      <c r="T12" s="49">
        <f>+'24-09-006 Ind. P RSH'!AE27</f>
        <v>0</v>
      </c>
      <c r="U12" s="49">
        <f>+'24-09-006 Ind. P RSH'!AF27</f>
        <v>0</v>
      </c>
      <c r="V12" s="49">
        <f>+'24-09-006 Ind. P RSH'!AG27</f>
        <v>0</v>
      </c>
      <c r="W12" s="49">
        <f>+'24-09-006 Ind. P RSH'!AH27</f>
        <v>0</v>
      </c>
      <c r="X12" s="64">
        <f>+'24-09-006 Ind. P RSH'!AI27</f>
        <v>0</v>
      </c>
      <c r="Y12" s="64">
        <f>+'24-09-006 Ind. P RSH'!AJ27</f>
        <v>0</v>
      </c>
    </row>
    <row r="13" spans="1:25" ht="24.75" customHeight="1" x14ac:dyDescent="0.25">
      <c r="A13" s="63" t="s">
        <v>54</v>
      </c>
      <c r="B13" s="49">
        <f>+'24-09-006 Ind. P RSH'!J31</f>
        <v>0</v>
      </c>
      <c r="C13" s="49">
        <f>+'24-09-006 Ind. P RSH'!K31</f>
        <v>0</v>
      </c>
      <c r="D13" s="49">
        <f>+'24-09-006 Ind. P RSH'!M31</f>
        <v>0</v>
      </c>
      <c r="E13" s="49">
        <f>+'24-09-006 Ind. P RSH'!N31</f>
        <v>0</v>
      </c>
      <c r="F13" s="49">
        <f>+'24-09-006 Ind. P RSH'!O31</f>
        <v>0</v>
      </c>
      <c r="G13" s="49">
        <f>+'24-09-006 Ind. P RSH'!R31</f>
        <v>0</v>
      </c>
      <c r="H13" s="49">
        <f>+'24-09-006 Ind. P RSH'!S31</f>
        <v>0</v>
      </c>
      <c r="I13" s="49">
        <f>+'24-09-006 Ind. P RSH'!T31</f>
        <v>0</v>
      </c>
      <c r="J13" s="49">
        <f>+'24-09-006 Ind. P RSH'!U31</f>
        <v>0</v>
      </c>
      <c r="K13" s="49">
        <f>+'24-09-006 Ind. P RSH'!V31</f>
        <v>0</v>
      </c>
      <c r="L13" s="49">
        <f>+'24-09-006 Ind. P RSH'!W31</f>
        <v>0</v>
      </c>
      <c r="M13" s="49">
        <f>+'24-09-006 Ind. P RSH'!X31</f>
        <v>0</v>
      </c>
      <c r="N13" s="49">
        <f>+'24-09-006 Ind. P RSH'!Y31</f>
        <v>0</v>
      </c>
      <c r="O13" s="49">
        <f>+'24-09-006 Ind. P RSH'!Z31</f>
        <v>0</v>
      </c>
      <c r="P13" s="49">
        <f>+'24-09-006 Ind. P RSH'!AA31</f>
        <v>0</v>
      </c>
      <c r="Q13" s="49">
        <f>+'24-09-006 Ind. P RSH'!AB31</f>
        <v>0</v>
      </c>
      <c r="R13" s="49">
        <f>+'24-09-006 Ind. P RSH'!AC31</f>
        <v>0</v>
      </c>
      <c r="S13" s="49">
        <f>+'24-09-006 Ind. P RSH'!AD31</f>
        <v>0</v>
      </c>
      <c r="T13" s="49">
        <f>+'24-09-006 Ind. P RSH'!AE31</f>
        <v>0</v>
      </c>
      <c r="U13" s="49">
        <f>+'24-09-006 Ind. P RSH'!AF31</f>
        <v>0</v>
      </c>
      <c r="V13" s="49">
        <f>+'24-09-006 Ind. P RSH'!AG31</f>
        <v>0</v>
      </c>
      <c r="W13" s="49">
        <f>+'24-09-006 Ind. P RSH'!AH31</f>
        <v>0</v>
      </c>
      <c r="X13" s="64">
        <f>+'24-09-006 Ind. P RSH'!AI31</f>
        <v>0</v>
      </c>
      <c r="Y13" s="64">
        <f>+'24-09-006 Ind. P RSH'!AJ31</f>
        <v>0</v>
      </c>
    </row>
    <row r="14" spans="1:25" ht="24.75" customHeight="1" x14ac:dyDescent="0.25">
      <c r="A14" s="63" t="s">
        <v>56</v>
      </c>
      <c r="B14" s="49">
        <f>+'24-09-006 Ind. P RSH'!J35</f>
        <v>162604</v>
      </c>
      <c r="C14" s="49">
        <f>+'24-09-006 Ind. P RSH'!K35</f>
        <v>132674</v>
      </c>
      <c r="D14" s="49">
        <f>+'24-09-006 Ind. P RSH'!M35</f>
        <v>0</v>
      </c>
      <c r="E14" s="49">
        <f>+'24-09-006 Ind. P RSH'!N35</f>
        <v>0</v>
      </c>
      <c r="F14" s="49">
        <f>+'24-09-006 Ind. P RSH'!O35</f>
        <v>0</v>
      </c>
      <c r="G14" s="49">
        <f>+'24-09-006 Ind. P RSH'!R35</f>
        <v>0</v>
      </c>
      <c r="H14" s="49">
        <f>+'24-09-006 Ind. P RSH'!S35</f>
        <v>0</v>
      </c>
      <c r="I14" s="49">
        <f>+'24-09-006 Ind. P RSH'!T35</f>
        <v>0</v>
      </c>
      <c r="J14" s="49">
        <f>+'24-09-006 Ind. P RSH'!U35</f>
        <v>0</v>
      </c>
      <c r="K14" s="49">
        <f>+'24-09-006 Ind. P RSH'!V35</f>
        <v>107023</v>
      </c>
      <c r="L14" s="49">
        <f>+'24-09-006 Ind. P RSH'!W35</f>
        <v>0</v>
      </c>
      <c r="M14" s="49">
        <f>+'24-09-006 Ind. P RSH'!X35</f>
        <v>25651</v>
      </c>
      <c r="N14" s="49">
        <f>+'24-09-006 Ind. P RSH'!Y35</f>
        <v>132674</v>
      </c>
      <c r="O14" s="49">
        <f>+'24-09-006 Ind. P RSH'!Z35</f>
        <v>0</v>
      </c>
      <c r="P14" s="49">
        <f>+'24-09-006 Ind. P RSH'!AA35</f>
        <v>0</v>
      </c>
      <c r="Q14" s="49">
        <f>+'24-09-006 Ind. P RSH'!AB35</f>
        <v>0</v>
      </c>
      <c r="R14" s="49">
        <f>+'24-09-006 Ind. P RSH'!AC35</f>
        <v>0</v>
      </c>
      <c r="S14" s="49">
        <f>+'24-09-006 Ind. P RSH'!AD35</f>
        <v>0</v>
      </c>
      <c r="T14" s="49">
        <f>+'24-09-006 Ind. P RSH'!AE35</f>
        <v>0</v>
      </c>
      <c r="U14" s="49">
        <f>+'24-09-006 Ind. P RSH'!AF35</f>
        <v>0</v>
      </c>
      <c r="V14" s="49">
        <f>+'24-09-006 Ind. P RSH'!AG35</f>
        <v>0</v>
      </c>
      <c r="W14" s="49">
        <f>+'24-09-006 Ind. P RSH'!AH35</f>
        <v>132674</v>
      </c>
      <c r="X14" s="64">
        <f>+'24-09-006 Ind. P RSH'!AI35</f>
        <v>0.81593318737546427</v>
      </c>
      <c r="Y14" s="64">
        <f>+'24-09-006 Ind. P RSH'!AJ35</f>
        <v>2.7386318190598832E-4</v>
      </c>
    </row>
    <row r="15" spans="1:25" ht="24.75" customHeight="1" x14ac:dyDescent="0.25">
      <c r="A15" s="63" t="s">
        <v>58</v>
      </c>
      <c r="B15" s="49">
        <f>+'24-09-006 Ind. P RSH'!J39</f>
        <v>0</v>
      </c>
      <c r="C15" s="49">
        <f>+'24-09-006 Ind. P RSH'!K39</f>
        <v>0</v>
      </c>
      <c r="D15" s="49">
        <f>+'24-09-006 Ind. P RSH'!M39</f>
        <v>0</v>
      </c>
      <c r="E15" s="49">
        <f>+'24-09-006 Ind. P RSH'!N39</f>
        <v>0</v>
      </c>
      <c r="F15" s="49">
        <f>+'24-09-006 Ind. P RSH'!O39</f>
        <v>0</v>
      </c>
      <c r="G15" s="49">
        <f>+'24-09-006 Ind. P RSH'!R39</f>
        <v>0</v>
      </c>
      <c r="H15" s="49">
        <f>+'24-09-006 Ind. P RSH'!S39</f>
        <v>0</v>
      </c>
      <c r="I15" s="49">
        <f>+'24-09-006 Ind. P RSH'!T39</f>
        <v>0</v>
      </c>
      <c r="J15" s="49">
        <f>+'24-09-006 Ind. P RSH'!U39</f>
        <v>0</v>
      </c>
      <c r="K15" s="49">
        <f>+'24-09-006 Ind. P RSH'!V39</f>
        <v>0</v>
      </c>
      <c r="L15" s="49">
        <f>+'24-09-006 Ind. P RSH'!W39</f>
        <v>0</v>
      </c>
      <c r="M15" s="49">
        <f>+'24-09-006 Ind. P RSH'!X39</f>
        <v>0</v>
      </c>
      <c r="N15" s="49">
        <f>+'24-09-006 Ind. P RSH'!Y39</f>
        <v>0</v>
      </c>
      <c r="O15" s="49">
        <f>+'24-09-006 Ind. P RSH'!Z39</f>
        <v>0</v>
      </c>
      <c r="P15" s="49">
        <f>+'24-09-006 Ind. P RSH'!AA39</f>
        <v>0</v>
      </c>
      <c r="Q15" s="49">
        <f>+'24-09-006 Ind. P RSH'!AB39</f>
        <v>0</v>
      </c>
      <c r="R15" s="49">
        <f>+'24-09-006 Ind. P RSH'!AC39</f>
        <v>0</v>
      </c>
      <c r="S15" s="49">
        <f>+'24-09-006 Ind. P RSH'!AD39</f>
        <v>0</v>
      </c>
      <c r="T15" s="49">
        <f>+'24-09-006 Ind. P RSH'!AE39</f>
        <v>0</v>
      </c>
      <c r="U15" s="49">
        <f>+'24-09-006 Ind. P RSH'!AF39</f>
        <v>0</v>
      </c>
      <c r="V15" s="49">
        <f>+'24-09-006 Ind. P RSH'!AG39</f>
        <v>0</v>
      </c>
      <c r="W15" s="49">
        <f>+'24-09-006 Ind. P RSH'!AH39</f>
        <v>0</v>
      </c>
      <c r="X15" s="64">
        <f>+'24-09-006 Ind. P RSH'!AI39</f>
        <v>0</v>
      </c>
      <c r="Y15" s="64">
        <f>+'24-09-006 Ind. P RSH'!AJ39</f>
        <v>0</v>
      </c>
    </row>
    <row r="16" spans="1:25" ht="24.75" customHeight="1" x14ac:dyDescent="0.25">
      <c r="A16" s="63" t="s">
        <v>60</v>
      </c>
      <c r="B16" s="49">
        <f>+'24-09-006 Ind. P RSH'!J43</f>
        <v>1500000</v>
      </c>
      <c r="C16" s="49">
        <f>+'24-09-006 Ind. P RSH'!K43</f>
        <v>395805</v>
      </c>
      <c r="D16" s="49">
        <f>+'24-09-006 Ind. P RSH'!M43</f>
        <v>0</v>
      </c>
      <c r="E16" s="49">
        <f>+'24-09-006 Ind. P RSH'!N43</f>
        <v>0</v>
      </c>
      <c r="F16" s="49">
        <f>+'24-09-006 Ind. P RSH'!O43</f>
        <v>0</v>
      </c>
      <c r="G16" s="49">
        <f>+'24-09-006 Ind. P RSH'!R43</f>
        <v>0</v>
      </c>
      <c r="H16" s="49">
        <f>+'24-09-006 Ind. P RSH'!S43</f>
        <v>0</v>
      </c>
      <c r="I16" s="49">
        <f>+'24-09-006 Ind. P RSH'!T43</f>
        <v>0</v>
      </c>
      <c r="J16" s="49">
        <f>+'24-09-006 Ind. P RSH'!U43</f>
        <v>0</v>
      </c>
      <c r="K16" s="49">
        <f>+'24-09-006 Ind. P RSH'!V43</f>
        <v>395805</v>
      </c>
      <c r="L16" s="49">
        <f>+'24-09-006 Ind. P RSH'!W43</f>
        <v>0</v>
      </c>
      <c r="M16" s="49">
        <f>+'24-09-006 Ind. P RSH'!X43</f>
        <v>0</v>
      </c>
      <c r="N16" s="49">
        <f>+'24-09-006 Ind. P RSH'!Y43</f>
        <v>395805</v>
      </c>
      <c r="O16" s="49">
        <f>+'24-09-006 Ind. P RSH'!Z43</f>
        <v>0</v>
      </c>
      <c r="P16" s="49">
        <f>+'24-09-006 Ind. P RSH'!AA43</f>
        <v>0</v>
      </c>
      <c r="Q16" s="49">
        <f>+'24-09-006 Ind. P RSH'!AB43</f>
        <v>0</v>
      </c>
      <c r="R16" s="49">
        <f>+'24-09-006 Ind. P RSH'!AC43</f>
        <v>0</v>
      </c>
      <c r="S16" s="49">
        <f>+'24-09-006 Ind. P RSH'!AD43</f>
        <v>0</v>
      </c>
      <c r="T16" s="49">
        <f>+'24-09-006 Ind. P RSH'!AE43</f>
        <v>0</v>
      </c>
      <c r="U16" s="49">
        <f>+'24-09-006 Ind. P RSH'!AF43</f>
        <v>0</v>
      </c>
      <c r="V16" s="49">
        <f>+'24-09-006 Ind. P RSH'!AG43</f>
        <v>0</v>
      </c>
      <c r="W16" s="49">
        <f>+'24-09-006 Ind. P RSH'!AH43</f>
        <v>395805</v>
      </c>
      <c r="X16" s="64">
        <f>+'24-09-006 Ind. P RSH'!AI43</f>
        <v>0.26386999999999999</v>
      </c>
      <c r="Y16" s="64">
        <f>+'24-09-006 Ind. P RSH'!AJ43</f>
        <v>8.1701325590771148E-4</v>
      </c>
    </row>
    <row r="17" spans="1:25" ht="24.75" customHeight="1" x14ac:dyDescent="0.25">
      <c r="A17" s="63" t="s">
        <v>62</v>
      </c>
      <c r="B17" s="49">
        <f>+'24-09-006 Ind. P RSH'!J47</f>
        <v>350000</v>
      </c>
      <c r="C17" s="49">
        <f>+'24-09-006 Ind. P RSH'!K47</f>
        <v>132493</v>
      </c>
      <c r="D17" s="49">
        <f>+'24-09-006 Ind. P RSH'!M47</f>
        <v>0</v>
      </c>
      <c r="E17" s="49">
        <f>+'24-09-006 Ind. P RSH'!N47</f>
        <v>0</v>
      </c>
      <c r="F17" s="49">
        <f>+'24-09-006 Ind. P RSH'!O47</f>
        <v>0</v>
      </c>
      <c r="G17" s="49">
        <f>+'24-09-006 Ind. P RSH'!R47</f>
        <v>0</v>
      </c>
      <c r="H17" s="49">
        <f>+'24-09-006 Ind. P RSH'!S47</f>
        <v>0</v>
      </c>
      <c r="I17" s="49">
        <f>+'24-09-006 Ind. P RSH'!T47</f>
        <v>81027</v>
      </c>
      <c r="J17" s="49">
        <f>+'24-09-006 Ind. P RSH'!U47</f>
        <v>81027</v>
      </c>
      <c r="K17" s="49">
        <f>+'24-09-006 Ind. P RSH'!V47</f>
        <v>25651</v>
      </c>
      <c r="L17" s="49">
        <f>+'24-09-006 Ind. P RSH'!W47</f>
        <v>0</v>
      </c>
      <c r="M17" s="49">
        <f>+'24-09-006 Ind. P RSH'!X47</f>
        <v>25815</v>
      </c>
      <c r="N17" s="49">
        <f>+'24-09-006 Ind. P RSH'!Y47</f>
        <v>51466</v>
      </c>
      <c r="O17" s="49">
        <f>+'24-09-006 Ind. P RSH'!Z47</f>
        <v>0</v>
      </c>
      <c r="P17" s="49">
        <f>+'24-09-006 Ind. P RSH'!AA47</f>
        <v>0</v>
      </c>
      <c r="Q17" s="49">
        <f>+'24-09-006 Ind. P RSH'!AB47</f>
        <v>0</v>
      </c>
      <c r="R17" s="49">
        <f>+'24-09-006 Ind. P RSH'!AC47</f>
        <v>0</v>
      </c>
      <c r="S17" s="49">
        <f>+'24-09-006 Ind. P RSH'!AD47</f>
        <v>0</v>
      </c>
      <c r="T17" s="49">
        <f>+'24-09-006 Ind. P RSH'!AE47</f>
        <v>0</v>
      </c>
      <c r="U17" s="49">
        <f>+'24-09-006 Ind. P RSH'!AF47</f>
        <v>0</v>
      </c>
      <c r="V17" s="49">
        <f>+'24-09-006 Ind. P RSH'!AG47</f>
        <v>0</v>
      </c>
      <c r="W17" s="49">
        <f>+'24-09-006 Ind. P RSH'!AH47</f>
        <v>132493</v>
      </c>
      <c r="X17" s="64">
        <f>+'24-09-006 Ind. P RSH'!AI47</f>
        <v>0.37855142857142859</v>
      </c>
      <c r="Y17" s="64">
        <f>+'24-09-006 Ind. P RSH'!AJ44</f>
        <v>0</v>
      </c>
    </row>
    <row r="18" spans="1:25" ht="24.75" customHeight="1" x14ac:dyDescent="0.25">
      <c r="A18" s="63" t="s">
        <v>64</v>
      </c>
      <c r="B18" s="49">
        <f>+'24-09-006 Ind. P RSH'!J51</f>
        <v>0</v>
      </c>
      <c r="C18" s="49">
        <f>+'24-09-006 Ind. P RSH'!K51</f>
        <v>0</v>
      </c>
      <c r="D18" s="49">
        <f>+'24-09-006 Ind. P RSH'!M51</f>
        <v>0</v>
      </c>
      <c r="E18" s="49">
        <f>+'24-09-006 Ind. P RSH'!N51</f>
        <v>0</v>
      </c>
      <c r="F18" s="49">
        <f>+'24-09-006 Ind. P RSH'!O51</f>
        <v>0</v>
      </c>
      <c r="G18" s="49">
        <f>+'24-09-006 Ind. P RSH'!R51</f>
        <v>0</v>
      </c>
      <c r="H18" s="49">
        <f>+'24-09-006 Ind. P RSH'!S51</f>
        <v>0</v>
      </c>
      <c r="I18" s="49">
        <f>+'24-09-006 Ind. P RSH'!T51</f>
        <v>0</v>
      </c>
      <c r="J18" s="49">
        <f>+'24-09-006 Ind. P RSH'!U51</f>
        <v>0</v>
      </c>
      <c r="K18" s="49">
        <f>+'24-09-006 Ind. P RSH'!V51</f>
        <v>0</v>
      </c>
      <c r="L18" s="49">
        <f>+'24-09-006 Ind. P RSH'!W51</f>
        <v>0</v>
      </c>
      <c r="M18" s="49">
        <f>+'24-09-006 Ind. P RSH'!X51</f>
        <v>0</v>
      </c>
      <c r="N18" s="49">
        <f>+'24-09-006 Ind. P RSH'!Y51</f>
        <v>0</v>
      </c>
      <c r="O18" s="49">
        <f>+'24-09-006 Ind. P RSH'!Z51</f>
        <v>0</v>
      </c>
      <c r="P18" s="49">
        <f>+'24-09-006 Ind. P RSH'!AA51</f>
        <v>0</v>
      </c>
      <c r="Q18" s="49">
        <f>+'24-09-006 Ind. P RSH'!AB51</f>
        <v>0</v>
      </c>
      <c r="R18" s="49">
        <f>+'24-09-006 Ind. P RSH'!AC51</f>
        <v>0</v>
      </c>
      <c r="S18" s="49">
        <f>+'24-09-006 Ind. P RSH'!AD51</f>
        <v>0</v>
      </c>
      <c r="T18" s="49">
        <f>+'24-09-006 Ind. P RSH'!AE51</f>
        <v>0</v>
      </c>
      <c r="U18" s="49">
        <f>+'24-09-006 Ind. P RSH'!AF51</f>
        <v>0</v>
      </c>
      <c r="V18" s="49">
        <f>+'24-09-006 Ind. P RSH'!AG51</f>
        <v>0</v>
      </c>
      <c r="W18" s="49">
        <f>+'24-09-006 Ind. P RSH'!AH51</f>
        <v>0</v>
      </c>
      <c r="X18" s="64">
        <f>+'24-09-006 Ind. P RSH'!AI51</f>
        <v>0</v>
      </c>
      <c r="Y18" s="64">
        <f>+'24-09-006 Ind. P RSH'!AJ51</f>
        <v>0</v>
      </c>
    </row>
    <row r="19" spans="1:25" ht="24.75" customHeight="1" x14ac:dyDescent="0.25">
      <c r="A19" s="63" t="s">
        <v>66</v>
      </c>
      <c r="B19" s="49">
        <f>+'24-09-006 Ind. P RSH'!J55</f>
        <v>0</v>
      </c>
      <c r="C19" s="49">
        <f>+'24-09-006 Ind. P RSH'!K55</f>
        <v>0</v>
      </c>
      <c r="D19" s="49">
        <f>+'24-09-006 Ind. P RSH'!M55</f>
        <v>0</v>
      </c>
      <c r="E19" s="49">
        <f>+'24-09-006 Ind. P RSH'!N55</f>
        <v>0</v>
      </c>
      <c r="F19" s="49">
        <f>+'24-09-006 Ind. P RSH'!O55</f>
        <v>0</v>
      </c>
      <c r="G19" s="49">
        <f>+'24-09-006 Ind. P RSH'!R55</f>
        <v>0</v>
      </c>
      <c r="H19" s="49">
        <f>+'24-09-006 Ind. P RSH'!S55</f>
        <v>0</v>
      </c>
      <c r="I19" s="49">
        <f>+'24-09-006 Ind. P RSH'!T55</f>
        <v>0</v>
      </c>
      <c r="J19" s="49">
        <f>+'24-09-006 Ind. P RSH'!U55</f>
        <v>0</v>
      </c>
      <c r="K19" s="49">
        <f>+'24-09-006 Ind. P RSH'!V55</f>
        <v>0</v>
      </c>
      <c r="L19" s="49">
        <f>+'24-09-006 Ind. P RSH'!W55</f>
        <v>0</v>
      </c>
      <c r="M19" s="49">
        <f>+'24-09-006 Ind. P RSH'!X55</f>
        <v>0</v>
      </c>
      <c r="N19" s="49">
        <f>+'24-09-006 Ind. P RSH'!Y55</f>
        <v>0</v>
      </c>
      <c r="O19" s="49">
        <f>+'24-09-006 Ind. P RSH'!Z55</f>
        <v>0</v>
      </c>
      <c r="P19" s="49">
        <f>+'24-09-006 Ind. P RSH'!AA55</f>
        <v>0</v>
      </c>
      <c r="Q19" s="49">
        <f>+'24-09-006 Ind. P RSH'!AB55</f>
        <v>0</v>
      </c>
      <c r="R19" s="49">
        <f>+'24-09-006 Ind. P RSH'!AC55</f>
        <v>0</v>
      </c>
      <c r="S19" s="49">
        <f>+'24-09-006 Ind. P RSH'!AD55</f>
        <v>0</v>
      </c>
      <c r="T19" s="49">
        <f>+'24-09-006 Ind. P RSH'!AE55</f>
        <v>0</v>
      </c>
      <c r="U19" s="49">
        <f>+'24-09-006 Ind. P RSH'!AF55</f>
        <v>0</v>
      </c>
      <c r="V19" s="49">
        <f>+'24-09-006 Ind. P RSH'!AG55</f>
        <v>0</v>
      </c>
      <c r="W19" s="49">
        <f>+'24-09-006 Ind. P RSH'!AH55</f>
        <v>0</v>
      </c>
      <c r="X19" s="64">
        <f>+'24-09-006 Ind. P RSH'!AI55</f>
        <v>0</v>
      </c>
      <c r="Y19" s="64">
        <f>+'24-09-006 Ind. P RSH'!AJ55</f>
        <v>0</v>
      </c>
    </row>
    <row r="20" spans="1:25" ht="24.75" customHeight="1" x14ac:dyDescent="0.25">
      <c r="A20" s="65" t="s">
        <v>68</v>
      </c>
      <c r="B20" s="49">
        <f>+'24-09-006 Ind. P RSH'!J59</f>
        <v>1538000</v>
      </c>
      <c r="C20" s="49">
        <f>+'24-09-006 Ind. P RSH'!K59</f>
        <v>181983</v>
      </c>
      <c r="D20" s="49">
        <f>+'24-09-006 Ind. P RSH'!M59</f>
        <v>0</v>
      </c>
      <c r="E20" s="49">
        <f>+'24-09-006 Ind. P RSH'!N59</f>
        <v>0</v>
      </c>
      <c r="F20" s="49">
        <f>+'24-09-006 Ind. P RSH'!O59</f>
        <v>0</v>
      </c>
      <c r="G20" s="49">
        <f>+'24-09-006 Ind. P RSH'!R59</f>
        <v>0</v>
      </c>
      <c r="H20" s="49">
        <f>+'24-09-006 Ind. P RSH'!S59</f>
        <v>0</v>
      </c>
      <c r="I20" s="49">
        <f>+'24-09-006 Ind. P RSH'!T59</f>
        <v>130681</v>
      </c>
      <c r="J20" s="49">
        <f>+'24-09-006 Ind. P RSH'!U59</f>
        <v>130681</v>
      </c>
      <c r="K20" s="49">
        <f>+'24-09-006 Ind. P RSH'!V59</f>
        <v>51302</v>
      </c>
      <c r="L20" s="49">
        <f>+'24-09-006 Ind. P RSH'!W59</f>
        <v>0</v>
      </c>
      <c r="M20" s="49">
        <f>+'24-09-006 Ind. P RSH'!X59</f>
        <v>0</v>
      </c>
      <c r="N20" s="49">
        <f>+'24-09-006 Ind. P RSH'!Y59</f>
        <v>51302</v>
      </c>
      <c r="O20" s="49">
        <f>+'24-09-006 Ind. P RSH'!Z59</f>
        <v>0</v>
      </c>
      <c r="P20" s="49">
        <f>+'24-09-006 Ind. P RSH'!AA59</f>
        <v>0</v>
      </c>
      <c r="Q20" s="49">
        <f>+'24-09-006 Ind. P RSH'!AB59</f>
        <v>0</v>
      </c>
      <c r="R20" s="49">
        <f>+'24-09-006 Ind. P RSH'!AC59</f>
        <v>0</v>
      </c>
      <c r="S20" s="49">
        <f>+'24-09-006 Ind. P RSH'!AD59</f>
        <v>0</v>
      </c>
      <c r="T20" s="49">
        <f>+'24-09-006 Ind. P RSH'!AE59</f>
        <v>0</v>
      </c>
      <c r="U20" s="49">
        <f>+'24-09-006 Ind. P RSH'!AF59</f>
        <v>0</v>
      </c>
      <c r="V20" s="49">
        <f>+'24-09-006 Ind. P RSH'!AG59</f>
        <v>0</v>
      </c>
      <c r="W20" s="49">
        <f>+'24-09-006 Ind. P RSH'!AH59</f>
        <v>181983</v>
      </c>
      <c r="X20" s="64">
        <f>+'24-09-006 Ind. P RSH'!AI59</f>
        <v>0.11832444733420026</v>
      </c>
      <c r="Y20" s="64">
        <f>+'24-09-006 Ind. P RSH'!AJ59</f>
        <v>3.7564589469524907E-4</v>
      </c>
    </row>
    <row r="21" spans="1:25" ht="24.75" customHeight="1" x14ac:dyDescent="0.25">
      <c r="A21" s="65" t="s">
        <v>70</v>
      </c>
      <c r="B21" s="49">
        <f>+'24-09-006 Ind. P RSH'!J63</f>
        <v>800000</v>
      </c>
      <c r="C21" s="49">
        <f>+'24-09-006 Ind. P RSH'!K63</f>
        <v>571200</v>
      </c>
      <c r="D21" s="49">
        <f>+'24-09-006 Ind. P RSH'!M63</f>
        <v>0</v>
      </c>
      <c r="E21" s="49">
        <f>+'24-09-006 Ind. P RSH'!N63</f>
        <v>0</v>
      </c>
      <c r="F21" s="49">
        <f>+'24-09-006 Ind. P RSH'!O63</f>
        <v>0</v>
      </c>
      <c r="G21" s="49">
        <f>+'24-09-006 Ind. P RSH'!R63</f>
        <v>0</v>
      </c>
      <c r="H21" s="49">
        <f>+'24-09-006 Ind. P RSH'!S63</f>
        <v>0</v>
      </c>
      <c r="I21" s="49">
        <f>+'24-09-006 Ind. P RSH'!T63</f>
        <v>0</v>
      </c>
      <c r="J21" s="49">
        <f>+'24-09-006 Ind. P RSH'!U63</f>
        <v>0</v>
      </c>
      <c r="K21" s="49">
        <f>+'24-09-006 Ind. P RSH'!V63</f>
        <v>0</v>
      </c>
      <c r="L21" s="49">
        <f>+'24-09-006 Ind. P RSH'!W63</f>
        <v>0</v>
      </c>
      <c r="M21" s="49">
        <f>+'24-09-006 Ind. P RSH'!X63</f>
        <v>0</v>
      </c>
      <c r="N21" s="49">
        <f>+'24-09-006 Ind. P RSH'!Y63</f>
        <v>0</v>
      </c>
      <c r="O21" s="49">
        <f>+'24-09-006 Ind. P RSH'!Z63</f>
        <v>0</v>
      </c>
      <c r="P21" s="49">
        <f>+'24-09-006 Ind. P RSH'!AA63</f>
        <v>0</v>
      </c>
      <c r="Q21" s="49">
        <f>+'24-09-006 Ind. P RSH'!AB63</f>
        <v>0</v>
      </c>
      <c r="R21" s="49">
        <f>+'24-09-006 Ind. P RSH'!AC63</f>
        <v>0</v>
      </c>
      <c r="S21" s="49">
        <f>+'24-09-006 Ind. P RSH'!AD63</f>
        <v>0</v>
      </c>
      <c r="T21" s="49">
        <f>+'24-09-006 Ind. P RSH'!AE63</f>
        <v>0</v>
      </c>
      <c r="U21" s="49">
        <f>+'24-09-006 Ind. P RSH'!AF63</f>
        <v>0</v>
      </c>
      <c r="V21" s="49">
        <f>+'24-09-006 Ind. P RSH'!AG63</f>
        <v>0</v>
      </c>
      <c r="W21" s="49">
        <f>+'24-09-006 Ind. P RSH'!AH63</f>
        <v>0</v>
      </c>
      <c r="X21" s="64">
        <f>+'24-09-006 Ind. P RSH'!AI63</f>
        <v>0</v>
      </c>
      <c r="Y21" s="64">
        <f>+'24-09-006 Ind. P RSH'!AJ63</f>
        <v>0</v>
      </c>
    </row>
    <row r="22" spans="1:25" ht="24.75" customHeight="1" x14ac:dyDescent="0.25">
      <c r="A22" s="65" t="s">
        <v>91</v>
      </c>
      <c r="B22" s="49">
        <f>+'24-09-006 Ind. P RSH'!J67</f>
        <v>0</v>
      </c>
      <c r="C22" s="49">
        <f>+'24-09-006 Ind. P RSH'!K67</f>
        <v>0</v>
      </c>
      <c r="D22" s="49">
        <f>+'24-09-006 Ind. P RSH'!M64</f>
        <v>0</v>
      </c>
      <c r="E22" s="49">
        <f>+'24-09-006 Ind. P RSH'!N64</f>
        <v>0</v>
      </c>
      <c r="F22" s="49">
        <f>+'24-09-006 Ind. P RSH'!O64</f>
        <v>0</v>
      </c>
      <c r="G22" s="49">
        <f>+'24-09-006 Ind. P RSH'!R64</f>
        <v>0</v>
      </c>
      <c r="H22" s="49">
        <f>+'24-09-006 Ind. P RSH'!S64</f>
        <v>0</v>
      </c>
      <c r="I22" s="49">
        <f>+'24-09-006 Ind. P RSH'!T64</f>
        <v>0</v>
      </c>
      <c r="J22" s="49">
        <f>+'24-09-006 Ind. P RSH'!U67</f>
        <v>0</v>
      </c>
      <c r="K22" s="49">
        <f>+'24-09-006 Ind. P RSH'!V64</f>
        <v>0</v>
      </c>
      <c r="L22" s="49">
        <f>+'24-09-006 Ind. P RSH'!W64</f>
        <v>0</v>
      </c>
      <c r="M22" s="49">
        <f>+'24-09-006 Ind. P RSH'!X64</f>
        <v>0</v>
      </c>
      <c r="N22" s="49">
        <f>+'24-09-006 Ind. P RSH'!Y67</f>
        <v>0</v>
      </c>
      <c r="O22" s="49">
        <f>+'24-09-006 Ind. P RSH'!Z64</f>
        <v>0</v>
      </c>
      <c r="P22" s="49">
        <f>+'24-09-006 Ind. P RSH'!AA64</f>
        <v>0</v>
      </c>
      <c r="Q22" s="49">
        <f>+'24-09-006 Ind. P RSH'!AB64</f>
        <v>0</v>
      </c>
      <c r="R22" s="49">
        <f>+'24-09-006 Ind. P RSH'!AC67</f>
        <v>0</v>
      </c>
      <c r="S22" s="49">
        <f>+'24-09-006 Ind. P RSH'!AD64</f>
        <v>0</v>
      </c>
      <c r="T22" s="49">
        <f>+'24-09-006 Ind. P RSH'!AE64</f>
        <v>0</v>
      </c>
      <c r="U22" s="49">
        <f>+'24-09-006 Ind. P RSH'!AF64</f>
        <v>0</v>
      </c>
      <c r="V22" s="49">
        <f>+'24-09-006 Ind. P RSH'!AG67</f>
        <v>0</v>
      </c>
      <c r="W22" s="49">
        <f>+'24-09-006 Ind. P RSH'!AH67</f>
        <v>0</v>
      </c>
      <c r="X22" s="64">
        <f>+'24-09-006 Ind. P RSH'!AI67</f>
        <v>0</v>
      </c>
      <c r="Y22" s="64">
        <f>+'24-09-006 Ind. P RSH'!AJ67</f>
        <v>0</v>
      </c>
    </row>
    <row r="23" spans="1:25" ht="24.75" customHeight="1" x14ac:dyDescent="0.25">
      <c r="A23" s="65" t="s">
        <v>72</v>
      </c>
      <c r="B23" s="49">
        <f>+'24-09-006 Ind. P RSH'!J71</f>
        <v>138000</v>
      </c>
      <c r="C23" s="49">
        <f>+'24-09-006 Ind. P RSH'!K71</f>
        <v>0</v>
      </c>
      <c r="D23" s="49">
        <f>+'24-09-006 Ind. P RSH'!M71</f>
        <v>0</v>
      </c>
      <c r="E23" s="49">
        <f>+'24-09-006 Ind. P RSH'!N71</f>
        <v>0</v>
      </c>
      <c r="F23" s="49">
        <f>+'24-09-006 Ind. P RSH'!O71</f>
        <v>0</v>
      </c>
      <c r="G23" s="49">
        <f>+'24-09-006 Ind. P RSH'!R71</f>
        <v>0</v>
      </c>
      <c r="H23" s="49">
        <f>+'24-09-006 Ind. P RSH'!S71</f>
        <v>0</v>
      </c>
      <c r="I23" s="49">
        <f>+'24-09-006 Ind. P RSH'!T71</f>
        <v>0</v>
      </c>
      <c r="J23" s="49">
        <f>+'24-09-006 Ind. P RSH'!U71</f>
        <v>0</v>
      </c>
      <c r="K23" s="49">
        <f>+'24-09-006 Ind. P RSH'!V71</f>
        <v>0</v>
      </c>
      <c r="L23" s="49">
        <f>+'24-09-006 Ind. P RSH'!W71</f>
        <v>0</v>
      </c>
      <c r="M23" s="49">
        <f>+'24-09-006 Ind. P RSH'!X71</f>
        <v>0</v>
      </c>
      <c r="N23" s="49">
        <f>+'24-09-006 Ind. P RSH'!Y71</f>
        <v>0</v>
      </c>
      <c r="O23" s="49">
        <f>+'24-09-006 Ind. P RSH'!Z71</f>
        <v>0</v>
      </c>
      <c r="P23" s="49">
        <f>+'24-09-006 Ind. P RSH'!AA71</f>
        <v>0</v>
      </c>
      <c r="Q23" s="49">
        <f>+'24-09-006 Ind. P RSH'!AB71</f>
        <v>0</v>
      </c>
      <c r="R23" s="49">
        <f>+'24-09-006 Ind. P RSH'!AC71</f>
        <v>0</v>
      </c>
      <c r="S23" s="49">
        <f>+'24-09-006 Ind. P RSH'!AD71</f>
        <v>0</v>
      </c>
      <c r="T23" s="49">
        <f>+'24-09-006 Ind. P RSH'!AE71</f>
        <v>0</v>
      </c>
      <c r="U23" s="49">
        <f>+'24-09-006 Ind. P RSH'!AF71</f>
        <v>0</v>
      </c>
      <c r="V23" s="49">
        <f>+'24-09-006 Ind. P RSH'!AG71</f>
        <v>0</v>
      </c>
      <c r="W23" s="49">
        <f>+'24-09-006 Ind. P RSH'!AH71</f>
        <v>0</v>
      </c>
      <c r="X23" s="64">
        <f>+'24-09-006 Ind. P RSH'!AI71</f>
        <v>0</v>
      </c>
      <c r="Y23" s="64">
        <f>+'24-09-006 Ind. P RSH'!AJ71</f>
        <v>0</v>
      </c>
    </row>
    <row r="24" spans="1:25" ht="24.75" customHeight="1" x14ac:dyDescent="0.25">
      <c r="A24" s="66" t="s">
        <v>74</v>
      </c>
      <c r="B24" s="49">
        <f>+'24-09-006 Ind. P RSH'!J78</f>
        <v>1686477745</v>
      </c>
      <c r="C24" s="49">
        <f>+'24-09-006 Ind. P RSH'!K78</f>
        <v>1600161543</v>
      </c>
      <c r="D24" s="49">
        <f>+'24-09-006 Ind. P RSH'!M78</f>
        <v>0</v>
      </c>
      <c r="E24" s="49">
        <f>+'24-09-006 Ind. P RSH'!N78</f>
        <v>0</v>
      </c>
      <c r="F24" s="49">
        <f>+'24-09-006 Ind. P RSH'!O78</f>
        <v>0</v>
      </c>
      <c r="G24" s="49">
        <f>+'24-09-006 Ind. P RSH'!R78</f>
        <v>21527611</v>
      </c>
      <c r="H24" s="49">
        <f>+'24-09-006 Ind. P RSH'!S78</f>
        <v>76177050</v>
      </c>
      <c r="I24" s="49">
        <f>+'24-09-006 Ind. P RSH'!T78</f>
        <v>32717755</v>
      </c>
      <c r="J24" s="49">
        <f>+'24-09-006 Ind. P RSH'!U78</f>
        <v>130422416</v>
      </c>
      <c r="K24" s="49">
        <f>+'24-09-006 Ind. P RSH'!V78</f>
        <v>60594284</v>
      </c>
      <c r="L24" s="49">
        <f>+'24-09-006 Ind. P RSH'!W78</f>
        <v>179296739</v>
      </c>
      <c r="M24" s="49">
        <f>+'24-09-006 Ind. P RSH'!X78</f>
        <v>112885933</v>
      </c>
      <c r="N24" s="49">
        <f>+'24-09-006 Ind. P RSH'!Y78</f>
        <v>352776956</v>
      </c>
      <c r="O24" s="49">
        <f>+'24-09-006 Ind. P RSH'!Z78</f>
        <v>0</v>
      </c>
      <c r="P24" s="49">
        <f>+'24-09-006 Ind. P RSH'!AA78</f>
        <v>0</v>
      </c>
      <c r="Q24" s="49">
        <f>+'24-09-006 Ind. P RSH'!AB78</f>
        <v>0</v>
      </c>
      <c r="R24" s="49">
        <f>+'24-09-006 Ind. P RSH'!AC78</f>
        <v>0</v>
      </c>
      <c r="S24" s="49">
        <f>+'24-09-006 Ind. P RSH'!AD78</f>
        <v>0</v>
      </c>
      <c r="T24" s="49">
        <f>+'24-09-006 Ind. P RSH'!AE78</f>
        <v>0</v>
      </c>
      <c r="U24" s="49">
        <f>+'24-09-006 Ind. P RSH'!AF78</f>
        <v>0</v>
      </c>
      <c r="V24" s="49">
        <f>+'24-09-006 Ind. P RSH'!AG78</f>
        <v>0</v>
      </c>
      <c r="W24" s="49">
        <f>+'24-09-006 Ind. P RSH'!AH78</f>
        <v>483199372</v>
      </c>
      <c r="X24" s="64">
        <f>+'24-09-006 Ind. P RSH'!AI78</f>
        <v>0.28651393321528829</v>
      </c>
      <c r="Y24" s="64">
        <f>+'24-09-006 Ind. P RSH'!AJ78</f>
        <v>0.99741107911795324</v>
      </c>
    </row>
    <row r="25" spans="1:25" ht="34.5" customHeight="1" x14ac:dyDescent="0.25">
      <c r="A25" s="67" t="str">
        <f>"TOTAL ASIG."&amp;" "&amp;$A$5</f>
        <v>TOTAL ASIG. 24-09-006 "Programa de Apoyo a la Selección de Beneficios Sociales"</v>
      </c>
      <c r="B25" s="54">
        <f>SUM(B8:B24)</f>
        <v>1692430000</v>
      </c>
      <c r="C25" s="54">
        <f t="shared" ref="C25:V25" si="0">SUM(C8:C24)</f>
        <v>1602278026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21527611</v>
      </c>
      <c r="H25" s="54">
        <f t="shared" si="0"/>
        <v>76228352</v>
      </c>
      <c r="I25" s="54">
        <f t="shared" si="0"/>
        <v>33122522</v>
      </c>
      <c r="J25" s="54">
        <f t="shared" si="0"/>
        <v>130878485</v>
      </c>
      <c r="K25" s="54">
        <f t="shared" si="0"/>
        <v>61199716</v>
      </c>
      <c r="L25" s="54">
        <f t="shared" si="0"/>
        <v>179296739</v>
      </c>
      <c r="M25" s="54">
        <f t="shared" si="0"/>
        <v>113078644</v>
      </c>
      <c r="N25" s="54">
        <f t="shared" si="0"/>
        <v>353575099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484453584</v>
      </c>
      <c r="X25" s="68">
        <f>+'24-09-006 Ind. P RSH'!AI79</f>
        <v>0.28624733903322441</v>
      </c>
      <c r="Y25" s="68">
        <f>'24-09-006 Ind. P RSH'!AJ79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DB428"/>
  <sheetViews>
    <sheetView zoomScale="80" zoomScaleNormal="80" workbookViewId="0">
      <pane ySplit="7" topLeftCell="A8" activePane="bottomLeft" state="frozen"/>
      <selection activeCell="L80" sqref="L80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27.85546875" style="3" bestFit="1" customWidth="1"/>
    <col min="7" max="7" width="13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9.28515625" style="3" bestFit="1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customWidth="1" outlineLevel="1"/>
    <col min="29" max="29" width="14.140625" style="60" customWidth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81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35" t="s">
        <v>99</v>
      </c>
      <c r="D9" s="74">
        <v>45741</v>
      </c>
      <c r="E9" s="19" t="s">
        <v>97</v>
      </c>
      <c r="F9" s="13" t="s">
        <v>102</v>
      </c>
      <c r="G9" s="13" t="s">
        <v>101</v>
      </c>
      <c r="H9" s="20"/>
      <c r="I9" s="20"/>
      <c r="J9" s="104">
        <v>90870000</v>
      </c>
      <c r="K9" s="21">
        <v>3290000</v>
      </c>
      <c r="L9" s="19" t="s">
        <v>100</v>
      </c>
      <c r="M9" s="22"/>
      <c r="N9" s="22"/>
      <c r="O9" s="22"/>
      <c r="P9" s="19"/>
      <c r="Q9" s="19"/>
      <c r="R9" s="22"/>
      <c r="S9" s="22"/>
      <c r="T9" s="22">
        <v>3290000</v>
      </c>
      <c r="U9" s="12">
        <f>SUM(R9:T9)</f>
        <v>3290000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3290000</v>
      </c>
      <c r="AI9" s="23">
        <f>IF(ISERROR(AH9/J9),0,AH9/J9)</f>
        <v>3.6205568394409596E-2</v>
      </c>
      <c r="AJ9" s="24">
        <f t="shared" ref="AJ9:AJ15" si="0">IF(ISERROR(AH9/$AH$409),"-",AH9/$AH$409)</f>
        <v>6.3279574545839219E-4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35" t="s">
        <v>103</v>
      </c>
      <c r="D10" s="74">
        <v>45723</v>
      </c>
      <c r="E10" s="19" t="s">
        <v>98</v>
      </c>
      <c r="F10" s="13" t="s">
        <v>102</v>
      </c>
      <c r="G10" s="13" t="s">
        <v>101</v>
      </c>
      <c r="H10" s="20"/>
      <c r="I10" s="20"/>
      <c r="J10" s="105"/>
      <c r="K10" s="21">
        <v>4800000</v>
      </c>
      <c r="L10" s="19" t="s">
        <v>100</v>
      </c>
      <c r="M10" s="22"/>
      <c r="N10" s="22"/>
      <c r="O10" s="22"/>
      <c r="P10" s="19"/>
      <c r="Q10" s="19"/>
      <c r="R10" s="22"/>
      <c r="S10" s="22"/>
      <c r="T10" s="22">
        <v>4800000</v>
      </c>
      <c r="U10" s="12">
        <f>SUM(R10:T10)</f>
        <v>4800000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4800000</v>
      </c>
      <c r="AI10" s="23">
        <f>IF(ISERROR(AH10/J10),0,AH10/J10)</f>
        <v>0</v>
      </c>
      <c r="AJ10" s="23">
        <f t="shared" si="0"/>
        <v>9.2322783531923489E-4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>
        <v>2</v>
      </c>
      <c r="B11" s="18"/>
      <c r="C11" s="35" t="s">
        <v>363</v>
      </c>
      <c r="D11" s="74">
        <v>45741</v>
      </c>
      <c r="E11" s="19" t="s">
        <v>358</v>
      </c>
      <c r="F11" s="13" t="s">
        <v>102</v>
      </c>
      <c r="G11" s="13" t="s">
        <v>101</v>
      </c>
      <c r="H11" s="20"/>
      <c r="I11" s="20"/>
      <c r="J11" s="105"/>
      <c r="K11" s="21">
        <v>37440000</v>
      </c>
      <c r="L11" s="19" t="s">
        <v>100</v>
      </c>
      <c r="M11" s="22"/>
      <c r="N11" s="22"/>
      <c r="O11" s="22"/>
      <c r="P11" s="19"/>
      <c r="Q11" s="19"/>
      <c r="R11" s="22"/>
      <c r="S11" s="22"/>
      <c r="T11" s="22"/>
      <c r="U11" s="12">
        <f t="shared" ref="U11:U15" si="1">SUM(R11:T11)</f>
        <v>0</v>
      </c>
      <c r="V11" s="21">
        <v>37440000</v>
      </c>
      <c r="W11" s="22"/>
      <c r="X11" s="22"/>
      <c r="Y11" s="12">
        <f t="shared" ref="Y11:Y15" si="2">SUM(V11:X11)</f>
        <v>37440000</v>
      </c>
      <c r="Z11" s="22"/>
      <c r="AA11" s="22"/>
      <c r="AB11" s="22"/>
      <c r="AC11" s="12">
        <f t="shared" ref="AC11:AC15" si="3">SUM(Z11:AB11)</f>
        <v>0</v>
      </c>
      <c r="AD11" s="22"/>
      <c r="AE11" s="22"/>
      <c r="AF11" s="22"/>
      <c r="AG11" s="12">
        <f t="shared" ref="AG11:AG15" si="4">SUM(AD11:AF11)</f>
        <v>0</v>
      </c>
      <c r="AH11" s="12">
        <f t="shared" ref="AH11:AH15" si="5">SUM(U11,Y11,AC11,AG11)</f>
        <v>37440000</v>
      </c>
      <c r="AI11" s="23">
        <f t="shared" ref="AI11:AI15" si="6">IF(ISERROR(AH11/J11),0,AH11/J11)</f>
        <v>0</v>
      </c>
      <c r="AJ11" s="23">
        <f t="shared" si="0"/>
        <v>7.201177115490032E-3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outlineLevel="1" x14ac:dyDescent="0.2">
      <c r="A12" s="18">
        <v>2</v>
      </c>
      <c r="B12" s="18"/>
      <c r="C12" s="35" t="s">
        <v>201</v>
      </c>
      <c r="D12" s="74">
        <v>45741</v>
      </c>
      <c r="E12" s="19" t="s">
        <v>359</v>
      </c>
      <c r="F12" s="13" t="s">
        <v>102</v>
      </c>
      <c r="G12" s="13" t="s">
        <v>101</v>
      </c>
      <c r="H12" s="20"/>
      <c r="I12" s="20"/>
      <c r="J12" s="105"/>
      <c r="K12" s="21">
        <v>3320000</v>
      </c>
      <c r="L12" s="19" t="s">
        <v>100</v>
      </c>
      <c r="M12" s="22"/>
      <c r="N12" s="22"/>
      <c r="O12" s="22"/>
      <c r="P12" s="19"/>
      <c r="Q12" s="19"/>
      <c r="R12" s="22"/>
      <c r="S12" s="22"/>
      <c r="T12" s="22"/>
      <c r="U12" s="12">
        <f t="shared" si="1"/>
        <v>0</v>
      </c>
      <c r="V12" s="21">
        <v>3320000</v>
      </c>
      <c r="W12" s="22"/>
      <c r="X12" s="22"/>
      <c r="Y12" s="12">
        <f t="shared" si="2"/>
        <v>3320000</v>
      </c>
      <c r="Z12" s="22"/>
      <c r="AA12" s="22"/>
      <c r="AB12" s="22"/>
      <c r="AC12" s="12">
        <f t="shared" si="3"/>
        <v>0</v>
      </c>
      <c r="AD12" s="22"/>
      <c r="AE12" s="22"/>
      <c r="AF12" s="22"/>
      <c r="AG12" s="12">
        <f t="shared" si="4"/>
        <v>0</v>
      </c>
      <c r="AH12" s="12">
        <f t="shared" si="5"/>
        <v>3320000</v>
      </c>
      <c r="AI12" s="23">
        <f t="shared" si="6"/>
        <v>0</v>
      </c>
      <c r="AJ12" s="23">
        <f t="shared" si="0"/>
        <v>6.3856591942913743E-4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ht="24.95" customHeight="1" outlineLevel="1" x14ac:dyDescent="0.2">
      <c r="A13" s="18">
        <v>2</v>
      </c>
      <c r="B13" s="18"/>
      <c r="C13" s="35" t="s">
        <v>198</v>
      </c>
      <c r="D13" s="74">
        <v>45749</v>
      </c>
      <c r="E13" s="19" t="s">
        <v>360</v>
      </c>
      <c r="F13" s="13" t="s">
        <v>102</v>
      </c>
      <c r="G13" s="13" t="s">
        <v>101</v>
      </c>
      <c r="H13" s="20"/>
      <c r="I13" s="20"/>
      <c r="J13" s="105"/>
      <c r="K13" s="21">
        <v>3000000</v>
      </c>
      <c r="L13" s="19" t="s">
        <v>100</v>
      </c>
      <c r="M13" s="22"/>
      <c r="N13" s="22"/>
      <c r="O13" s="22"/>
      <c r="P13" s="19"/>
      <c r="Q13" s="19"/>
      <c r="R13" s="22"/>
      <c r="S13" s="22"/>
      <c r="T13" s="22"/>
      <c r="U13" s="12">
        <f t="shared" si="1"/>
        <v>0</v>
      </c>
      <c r="V13" s="21">
        <v>3000000</v>
      </c>
      <c r="W13" s="22"/>
      <c r="X13" s="22"/>
      <c r="Y13" s="12">
        <f t="shared" si="2"/>
        <v>3000000</v>
      </c>
      <c r="Z13" s="22"/>
      <c r="AA13" s="22"/>
      <c r="AB13" s="22"/>
      <c r="AC13" s="12">
        <f t="shared" si="3"/>
        <v>0</v>
      </c>
      <c r="AD13" s="22"/>
      <c r="AE13" s="22"/>
      <c r="AF13" s="22"/>
      <c r="AG13" s="12">
        <f t="shared" si="4"/>
        <v>0</v>
      </c>
      <c r="AH13" s="12">
        <f t="shared" si="5"/>
        <v>3000000</v>
      </c>
      <c r="AI13" s="23">
        <f t="shared" si="6"/>
        <v>0</v>
      </c>
      <c r="AJ13" s="23">
        <f t="shared" si="0"/>
        <v>5.7701739707452179E-4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35" t="s">
        <v>364</v>
      </c>
      <c r="D14" s="74">
        <v>45741</v>
      </c>
      <c r="E14" s="19" t="s">
        <v>361</v>
      </c>
      <c r="F14" s="13" t="s">
        <v>102</v>
      </c>
      <c r="G14" s="13" t="s">
        <v>101</v>
      </c>
      <c r="H14" s="20"/>
      <c r="I14" s="20"/>
      <c r="J14" s="105"/>
      <c r="K14" s="21">
        <v>35850000</v>
      </c>
      <c r="L14" s="19" t="s">
        <v>100</v>
      </c>
      <c r="M14" s="22"/>
      <c r="N14" s="22"/>
      <c r="O14" s="22"/>
      <c r="P14" s="19"/>
      <c r="Q14" s="19"/>
      <c r="R14" s="22"/>
      <c r="S14" s="22"/>
      <c r="T14" s="22"/>
      <c r="U14" s="12">
        <f t="shared" si="1"/>
        <v>0</v>
      </c>
      <c r="V14" s="21">
        <v>35850000</v>
      </c>
      <c r="W14" s="22"/>
      <c r="X14" s="22"/>
      <c r="Y14" s="12">
        <f t="shared" si="2"/>
        <v>35850000</v>
      </c>
      <c r="Z14" s="22"/>
      <c r="AA14" s="22"/>
      <c r="AB14" s="22"/>
      <c r="AC14" s="12">
        <f t="shared" si="3"/>
        <v>0</v>
      </c>
      <c r="AD14" s="22"/>
      <c r="AE14" s="22"/>
      <c r="AF14" s="22"/>
      <c r="AG14" s="12">
        <f t="shared" si="4"/>
        <v>0</v>
      </c>
      <c r="AH14" s="12">
        <f t="shared" si="5"/>
        <v>35850000</v>
      </c>
      <c r="AI14" s="23">
        <f t="shared" si="6"/>
        <v>0</v>
      </c>
      <c r="AJ14" s="23">
        <f t="shared" si="0"/>
        <v>6.8953578950405351E-3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ht="24.95" customHeight="1" outlineLevel="1" x14ac:dyDescent="0.2">
      <c r="A15" s="18">
        <v>2</v>
      </c>
      <c r="B15" s="18"/>
      <c r="C15" s="35" t="s">
        <v>291</v>
      </c>
      <c r="D15" s="74">
        <v>45741</v>
      </c>
      <c r="E15" s="19" t="s">
        <v>362</v>
      </c>
      <c r="F15" s="13" t="s">
        <v>102</v>
      </c>
      <c r="G15" s="13" t="s">
        <v>101</v>
      </c>
      <c r="H15" s="20"/>
      <c r="I15" s="20"/>
      <c r="J15" s="106"/>
      <c r="K15" s="21">
        <v>3170000</v>
      </c>
      <c r="L15" s="19" t="s">
        <v>100</v>
      </c>
      <c r="M15" s="22"/>
      <c r="N15" s="22"/>
      <c r="O15" s="22"/>
      <c r="P15" s="19"/>
      <c r="Q15" s="19"/>
      <c r="R15" s="22"/>
      <c r="S15" s="22"/>
      <c r="T15" s="22"/>
      <c r="U15" s="12">
        <f t="shared" si="1"/>
        <v>0</v>
      </c>
      <c r="V15" s="21">
        <v>3170000</v>
      </c>
      <c r="W15" s="22"/>
      <c r="X15" s="22"/>
      <c r="Y15" s="12">
        <f t="shared" si="2"/>
        <v>3170000</v>
      </c>
      <c r="Z15" s="22"/>
      <c r="AA15" s="22"/>
      <c r="AB15" s="22"/>
      <c r="AC15" s="12">
        <f t="shared" si="3"/>
        <v>0</v>
      </c>
      <c r="AD15" s="22"/>
      <c r="AE15" s="22"/>
      <c r="AF15" s="22"/>
      <c r="AG15" s="12">
        <f t="shared" si="4"/>
        <v>0</v>
      </c>
      <c r="AH15" s="12">
        <f t="shared" si="5"/>
        <v>3170000</v>
      </c>
      <c r="AI15" s="23">
        <f t="shared" si="6"/>
        <v>0</v>
      </c>
      <c r="AJ15" s="23">
        <f t="shared" si="0"/>
        <v>6.0971504957541142E-4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s="30" customFormat="1" ht="24.95" customHeight="1" x14ac:dyDescent="0.25">
      <c r="A16" s="87" t="s">
        <v>45</v>
      </c>
      <c r="B16" s="87"/>
      <c r="C16" s="87"/>
      <c r="D16" s="87"/>
      <c r="E16" s="87"/>
      <c r="F16" s="87"/>
      <c r="G16" s="87"/>
      <c r="H16" s="87"/>
      <c r="I16" s="87"/>
      <c r="J16" s="25">
        <f>SUM(J9:J10)</f>
        <v>90870000</v>
      </c>
      <c r="K16" s="25">
        <f>SUM(K9:K15)</f>
        <v>90870000</v>
      </c>
      <c r="L16" s="26"/>
      <c r="M16" s="25">
        <f>SUM(M9:M10)</f>
        <v>0</v>
      </c>
      <c r="N16" s="25">
        <f>SUM(N9:N10)</f>
        <v>0</v>
      </c>
      <c r="O16" s="25">
        <f>SUM(O9:O10)</f>
        <v>0</v>
      </c>
      <c r="P16" s="27"/>
      <c r="Q16" s="28"/>
      <c r="R16" s="25">
        <f>SUM(R9:R10)</f>
        <v>0</v>
      </c>
      <c r="S16" s="25">
        <f t="shared" ref="S16:T16" si="7">SUM(S9:S10)</f>
        <v>0</v>
      </c>
      <c r="T16" s="25">
        <f t="shared" si="7"/>
        <v>8090000</v>
      </c>
      <c r="U16" s="25">
        <f t="shared" ref="U16:AH16" si="8">SUM(U9:U15)</f>
        <v>8090000</v>
      </c>
      <c r="V16" s="25">
        <f t="shared" si="8"/>
        <v>82780000</v>
      </c>
      <c r="W16" s="25">
        <f t="shared" si="8"/>
        <v>0</v>
      </c>
      <c r="X16" s="25">
        <f t="shared" si="8"/>
        <v>0</v>
      </c>
      <c r="Y16" s="25">
        <f t="shared" si="8"/>
        <v>82780000</v>
      </c>
      <c r="Z16" s="25">
        <f t="shared" si="8"/>
        <v>0</v>
      </c>
      <c r="AA16" s="25">
        <f t="shared" si="8"/>
        <v>0</v>
      </c>
      <c r="AB16" s="25">
        <f t="shared" si="8"/>
        <v>0</v>
      </c>
      <c r="AC16" s="25">
        <f t="shared" si="8"/>
        <v>0</v>
      </c>
      <c r="AD16" s="25">
        <f t="shared" si="8"/>
        <v>0</v>
      </c>
      <c r="AE16" s="25">
        <f t="shared" si="8"/>
        <v>0</v>
      </c>
      <c r="AF16" s="25">
        <f t="shared" si="8"/>
        <v>0</v>
      </c>
      <c r="AG16" s="25">
        <f t="shared" si="8"/>
        <v>0</v>
      </c>
      <c r="AH16" s="25">
        <f t="shared" si="8"/>
        <v>90870000</v>
      </c>
      <c r="AI16" s="29">
        <f>IF(ISERROR(AH16/J16),0,AH16/J16)</f>
        <v>1</v>
      </c>
      <c r="AJ16" s="29">
        <f>IF(ISERROR(AH16/$AH$409),0,AH16/$AH$409)</f>
        <v>1.7477856957387267E-2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x14ac:dyDescent="0.25">
      <c r="A17" s="85" t="s">
        <v>46</v>
      </c>
      <c r="B17" s="85"/>
      <c r="C17" s="85"/>
      <c r="D17" s="85"/>
      <c r="E17" s="85"/>
      <c r="F17" s="8"/>
      <c r="G17" s="9"/>
      <c r="H17" s="10"/>
      <c r="I17" s="10"/>
      <c r="J17" s="31"/>
      <c r="K17" s="12"/>
      <c r="L17" s="13"/>
      <c r="M17" s="14"/>
      <c r="N17" s="14"/>
      <c r="O17" s="14"/>
      <c r="P17" s="9"/>
      <c r="Q17" s="15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6"/>
      <c r="AJ17" s="17"/>
    </row>
    <row r="18" spans="1:106" ht="24.95" customHeight="1" outlineLevel="1" x14ac:dyDescent="0.2">
      <c r="A18" s="18">
        <v>1</v>
      </c>
      <c r="B18" s="18"/>
      <c r="C18" s="35" t="s">
        <v>374</v>
      </c>
      <c r="D18" s="74">
        <v>45722</v>
      </c>
      <c r="E18" s="19" t="s">
        <v>373</v>
      </c>
      <c r="F18" s="13" t="s">
        <v>102</v>
      </c>
      <c r="G18" s="13" t="s">
        <v>101</v>
      </c>
      <c r="H18" s="20"/>
      <c r="I18" s="20"/>
      <c r="J18" s="88">
        <v>122290000</v>
      </c>
      <c r="K18" s="21">
        <v>47250000</v>
      </c>
      <c r="L18" s="19" t="s">
        <v>100</v>
      </c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13"/>
      <c r="W18" s="21">
        <v>47250000</v>
      </c>
      <c r="X18" s="22"/>
      <c r="Y18" s="12">
        <f t="shared" ref="Y18:Y26" si="9">SUM(W18:X18)</f>
        <v>47250000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47250000</v>
      </c>
      <c r="AI18" s="23">
        <f>IF(ISERROR(AH18/J18),0,AH18/J18)</f>
        <v>0.38637664567830565</v>
      </c>
      <c r="AJ18" s="23">
        <f t="shared" ref="AJ18:AJ26" si="10">IF(ISERROR(AH18/$AH$409),"-",AH18/$AH$409)</f>
        <v>9.0880240039237191E-3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2</v>
      </c>
      <c r="B19" s="18"/>
      <c r="C19" s="35" t="s">
        <v>382</v>
      </c>
      <c r="D19" s="74">
        <v>45737</v>
      </c>
      <c r="E19" s="19" t="s">
        <v>365</v>
      </c>
      <c r="F19" s="13" t="s">
        <v>102</v>
      </c>
      <c r="G19" s="13" t="s">
        <v>101</v>
      </c>
      <c r="H19" s="20"/>
      <c r="I19" s="20"/>
      <c r="J19" s="88"/>
      <c r="K19" s="21">
        <v>37790000</v>
      </c>
      <c r="L19" s="19" t="s">
        <v>100</v>
      </c>
      <c r="M19" s="22"/>
      <c r="N19" s="22"/>
      <c r="O19" s="22"/>
      <c r="P19" s="19"/>
      <c r="Q19" s="19"/>
      <c r="R19" s="22"/>
      <c r="S19" s="22"/>
      <c r="T19" s="22"/>
      <c r="U19" s="12">
        <f t="shared" ref="U19:U25" si="11">SUM(R19:T19)</f>
        <v>0</v>
      </c>
      <c r="V19" s="13"/>
      <c r="W19" s="21"/>
      <c r="X19" s="21">
        <v>37790000</v>
      </c>
      <c r="Y19" s="12">
        <f t="shared" si="9"/>
        <v>37790000</v>
      </c>
      <c r="Z19" s="22"/>
      <c r="AA19" s="22"/>
      <c r="AB19" s="22"/>
      <c r="AC19" s="12">
        <f t="shared" ref="AC19:AC25" si="12">SUM(Z19:AB19)</f>
        <v>0</v>
      </c>
      <c r="AD19" s="22"/>
      <c r="AE19" s="22"/>
      <c r="AF19" s="22"/>
      <c r="AG19" s="12">
        <f t="shared" ref="AG19:AG25" si="13">SUM(AD19:AF19)</f>
        <v>0</v>
      </c>
      <c r="AH19" s="12">
        <f t="shared" ref="AH19:AH25" si="14">SUM(U19,Y19,AC19,AG19)</f>
        <v>37790000</v>
      </c>
      <c r="AI19" s="23">
        <f t="shared" ref="AI19:AI25" si="15">IF(ISERROR(AH19/J19),0,AH19/J19)</f>
        <v>0</v>
      </c>
      <c r="AJ19" s="23">
        <f t="shared" si="10"/>
        <v>7.2684958118153925E-3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outlineLevel="1" x14ac:dyDescent="0.2">
      <c r="A20" s="18">
        <v>3</v>
      </c>
      <c r="B20" s="18"/>
      <c r="C20" s="35" t="s">
        <v>380</v>
      </c>
      <c r="D20" s="74">
        <v>45730</v>
      </c>
      <c r="E20" s="19" t="s">
        <v>366</v>
      </c>
      <c r="F20" s="13" t="s">
        <v>102</v>
      </c>
      <c r="G20" s="13" t="s">
        <v>101</v>
      </c>
      <c r="H20" s="20"/>
      <c r="I20" s="20"/>
      <c r="J20" s="88"/>
      <c r="K20" s="21">
        <v>3000000</v>
      </c>
      <c r="L20" s="19" t="s">
        <v>100</v>
      </c>
      <c r="M20" s="22"/>
      <c r="N20" s="22"/>
      <c r="O20" s="22"/>
      <c r="P20" s="19"/>
      <c r="Q20" s="19"/>
      <c r="R20" s="22"/>
      <c r="S20" s="22"/>
      <c r="T20" s="22"/>
      <c r="U20" s="12">
        <f t="shared" si="11"/>
        <v>0</v>
      </c>
      <c r="V20" s="13"/>
      <c r="W20" s="21"/>
      <c r="X20" s="21">
        <v>3000000</v>
      </c>
      <c r="Y20" s="12">
        <f t="shared" si="9"/>
        <v>3000000</v>
      </c>
      <c r="Z20" s="22"/>
      <c r="AA20" s="22"/>
      <c r="AB20" s="22"/>
      <c r="AC20" s="12">
        <f t="shared" si="12"/>
        <v>0</v>
      </c>
      <c r="AD20" s="22"/>
      <c r="AE20" s="22"/>
      <c r="AF20" s="22"/>
      <c r="AG20" s="12">
        <f t="shared" si="13"/>
        <v>0</v>
      </c>
      <c r="AH20" s="12">
        <f t="shared" si="14"/>
        <v>3000000</v>
      </c>
      <c r="AI20" s="23">
        <f t="shared" si="15"/>
        <v>0</v>
      </c>
      <c r="AJ20" s="23">
        <f t="shared" si="10"/>
        <v>5.7701739707452179E-4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outlineLevel="1" x14ac:dyDescent="0.2">
      <c r="A21" s="18">
        <v>4</v>
      </c>
      <c r="B21" s="18"/>
      <c r="C21" s="35" t="s">
        <v>379</v>
      </c>
      <c r="D21" s="74">
        <v>45737</v>
      </c>
      <c r="E21" s="19" t="s">
        <v>367</v>
      </c>
      <c r="F21" s="13" t="s">
        <v>102</v>
      </c>
      <c r="G21" s="13" t="s">
        <v>101</v>
      </c>
      <c r="H21" s="20"/>
      <c r="I21" s="20"/>
      <c r="J21" s="88"/>
      <c r="K21" s="21">
        <v>3000000</v>
      </c>
      <c r="L21" s="19" t="s">
        <v>100</v>
      </c>
      <c r="M21" s="22"/>
      <c r="N21" s="22"/>
      <c r="O21" s="22"/>
      <c r="P21" s="19"/>
      <c r="Q21" s="19"/>
      <c r="R21" s="22"/>
      <c r="S21" s="22"/>
      <c r="T21" s="22"/>
      <c r="U21" s="12">
        <f t="shared" si="11"/>
        <v>0</v>
      </c>
      <c r="V21" s="13"/>
      <c r="W21" s="21">
        <v>3000000</v>
      </c>
      <c r="X21" s="22"/>
      <c r="Y21" s="12">
        <f t="shared" si="9"/>
        <v>3000000</v>
      </c>
      <c r="Z21" s="22"/>
      <c r="AA21" s="22"/>
      <c r="AB21" s="22"/>
      <c r="AC21" s="12">
        <f t="shared" si="12"/>
        <v>0</v>
      </c>
      <c r="AD21" s="22"/>
      <c r="AE21" s="22"/>
      <c r="AF21" s="22"/>
      <c r="AG21" s="12">
        <f t="shared" si="13"/>
        <v>0</v>
      </c>
      <c r="AH21" s="12">
        <f t="shared" si="14"/>
        <v>3000000</v>
      </c>
      <c r="AI21" s="23">
        <f t="shared" si="15"/>
        <v>0</v>
      </c>
      <c r="AJ21" s="23">
        <f t="shared" si="10"/>
        <v>5.7701739707452179E-4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5</v>
      </c>
      <c r="B22" s="18"/>
      <c r="C22" s="35" t="s">
        <v>378</v>
      </c>
      <c r="D22" s="74">
        <v>45737</v>
      </c>
      <c r="E22" s="19" t="s">
        <v>368</v>
      </c>
      <c r="F22" s="13" t="s">
        <v>102</v>
      </c>
      <c r="G22" s="13" t="s">
        <v>101</v>
      </c>
      <c r="H22" s="20"/>
      <c r="I22" s="20"/>
      <c r="J22" s="88"/>
      <c r="K22" s="21">
        <v>3710000</v>
      </c>
      <c r="L22" s="19" t="s">
        <v>100</v>
      </c>
      <c r="M22" s="22"/>
      <c r="N22" s="22"/>
      <c r="O22" s="22"/>
      <c r="P22" s="19"/>
      <c r="Q22" s="19"/>
      <c r="R22" s="22"/>
      <c r="S22" s="22"/>
      <c r="T22" s="22"/>
      <c r="U22" s="12">
        <f t="shared" si="11"/>
        <v>0</v>
      </c>
      <c r="V22" s="13"/>
      <c r="W22" s="21">
        <v>3710000</v>
      </c>
      <c r="X22" s="22"/>
      <c r="Y22" s="12">
        <f t="shared" si="9"/>
        <v>3710000</v>
      </c>
      <c r="Z22" s="22"/>
      <c r="AA22" s="22"/>
      <c r="AB22" s="22"/>
      <c r="AC22" s="12">
        <f t="shared" si="12"/>
        <v>0</v>
      </c>
      <c r="AD22" s="22"/>
      <c r="AE22" s="22"/>
      <c r="AF22" s="22"/>
      <c r="AG22" s="12">
        <f t="shared" si="13"/>
        <v>0</v>
      </c>
      <c r="AH22" s="12">
        <f t="shared" si="14"/>
        <v>3710000</v>
      </c>
      <c r="AI22" s="23">
        <f t="shared" si="15"/>
        <v>0</v>
      </c>
      <c r="AJ22" s="23">
        <f t="shared" si="10"/>
        <v>7.1357818104882532E-4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6</v>
      </c>
      <c r="B23" s="18"/>
      <c r="C23" s="35" t="s">
        <v>377</v>
      </c>
      <c r="D23" s="74">
        <v>45737</v>
      </c>
      <c r="E23" s="19" t="s">
        <v>369</v>
      </c>
      <c r="F23" s="13" t="s">
        <v>102</v>
      </c>
      <c r="G23" s="13" t="s">
        <v>101</v>
      </c>
      <c r="H23" s="20"/>
      <c r="I23" s="20"/>
      <c r="J23" s="88"/>
      <c r="K23" s="21">
        <v>3060000</v>
      </c>
      <c r="L23" s="19" t="s">
        <v>100</v>
      </c>
      <c r="M23" s="22"/>
      <c r="N23" s="22"/>
      <c r="O23" s="22"/>
      <c r="P23" s="19"/>
      <c r="Q23" s="19"/>
      <c r="R23" s="22"/>
      <c r="S23" s="22"/>
      <c r="T23" s="22"/>
      <c r="U23" s="12">
        <f t="shared" si="11"/>
        <v>0</v>
      </c>
      <c r="V23" s="13"/>
      <c r="W23" s="21">
        <v>3060000</v>
      </c>
      <c r="X23" s="22"/>
      <c r="Y23" s="12">
        <f t="shared" si="9"/>
        <v>3060000</v>
      </c>
      <c r="Z23" s="22"/>
      <c r="AA23" s="22"/>
      <c r="AB23" s="22"/>
      <c r="AC23" s="12">
        <f t="shared" si="12"/>
        <v>0</v>
      </c>
      <c r="AD23" s="22"/>
      <c r="AE23" s="22"/>
      <c r="AF23" s="22"/>
      <c r="AG23" s="12">
        <f t="shared" si="13"/>
        <v>0</v>
      </c>
      <c r="AH23" s="12">
        <f t="shared" si="14"/>
        <v>3060000</v>
      </c>
      <c r="AI23" s="23">
        <f t="shared" si="15"/>
        <v>0</v>
      </c>
      <c r="AJ23" s="23">
        <f t="shared" si="10"/>
        <v>5.8855774501601228E-4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outlineLevel="1" x14ac:dyDescent="0.2">
      <c r="A24" s="18">
        <v>7</v>
      </c>
      <c r="B24" s="18"/>
      <c r="C24" s="35" t="s">
        <v>381</v>
      </c>
      <c r="D24" s="74">
        <v>45737</v>
      </c>
      <c r="E24" s="19" t="s">
        <v>370</v>
      </c>
      <c r="F24" s="13" t="s">
        <v>102</v>
      </c>
      <c r="G24" s="13" t="s">
        <v>101</v>
      </c>
      <c r="H24" s="20"/>
      <c r="I24" s="20"/>
      <c r="J24" s="88"/>
      <c r="K24" s="21">
        <v>3000000</v>
      </c>
      <c r="L24" s="19" t="s">
        <v>100</v>
      </c>
      <c r="M24" s="22"/>
      <c r="N24" s="22"/>
      <c r="O24" s="22"/>
      <c r="P24" s="19"/>
      <c r="Q24" s="19"/>
      <c r="R24" s="22"/>
      <c r="S24" s="22"/>
      <c r="T24" s="22"/>
      <c r="U24" s="12">
        <f t="shared" si="11"/>
        <v>0</v>
      </c>
      <c r="V24" s="13"/>
      <c r="W24" s="21"/>
      <c r="X24" s="22">
        <v>3000000</v>
      </c>
      <c r="Y24" s="12">
        <f t="shared" si="9"/>
        <v>3000000</v>
      </c>
      <c r="Z24" s="22"/>
      <c r="AA24" s="22"/>
      <c r="AB24" s="22"/>
      <c r="AC24" s="12">
        <f t="shared" si="12"/>
        <v>0</v>
      </c>
      <c r="AD24" s="22"/>
      <c r="AE24" s="22"/>
      <c r="AF24" s="22"/>
      <c r="AG24" s="12">
        <f t="shared" si="13"/>
        <v>0</v>
      </c>
      <c r="AH24" s="12">
        <f t="shared" si="14"/>
        <v>3000000</v>
      </c>
      <c r="AI24" s="23">
        <f t="shared" si="15"/>
        <v>0</v>
      </c>
      <c r="AJ24" s="23">
        <f t="shared" si="10"/>
        <v>5.7701739707452179E-4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ht="24.95" customHeight="1" outlineLevel="1" x14ac:dyDescent="0.2">
      <c r="A25" s="18">
        <v>8</v>
      </c>
      <c r="B25" s="18"/>
      <c r="C25" s="35" t="s">
        <v>375</v>
      </c>
      <c r="D25" s="74">
        <v>45737</v>
      </c>
      <c r="E25" s="19" t="s">
        <v>371</v>
      </c>
      <c r="F25" s="13" t="s">
        <v>102</v>
      </c>
      <c r="G25" s="13" t="s">
        <v>101</v>
      </c>
      <c r="H25" s="20"/>
      <c r="I25" s="20"/>
      <c r="J25" s="88"/>
      <c r="K25" s="21">
        <v>4480000</v>
      </c>
      <c r="L25" s="19" t="s">
        <v>100</v>
      </c>
      <c r="M25" s="22"/>
      <c r="N25" s="22"/>
      <c r="O25" s="22"/>
      <c r="P25" s="19"/>
      <c r="Q25" s="19"/>
      <c r="R25" s="22"/>
      <c r="S25" s="22"/>
      <c r="T25" s="22"/>
      <c r="U25" s="12">
        <f t="shared" si="11"/>
        <v>0</v>
      </c>
      <c r="V25" s="13"/>
      <c r="W25" s="21">
        <v>4480000</v>
      </c>
      <c r="X25" s="22"/>
      <c r="Y25" s="12">
        <f t="shared" si="9"/>
        <v>4480000</v>
      </c>
      <c r="Z25" s="22"/>
      <c r="AA25" s="22"/>
      <c r="AB25" s="22"/>
      <c r="AC25" s="12">
        <f t="shared" si="12"/>
        <v>0</v>
      </c>
      <c r="AD25" s="22"/>
      <c r="AE25" s="22"/>
      <c r="AF25" s="22"/>
      <c r="AG25" s="12">
        <f t="shared" si="13"/>
        <v>0</v>
      </c>
      <c r="AH25" s="12">
        <f t="shared" si="14"/>
        <v>4480000</v>
      </c>
      <c r="AI25" s="23">
        <f t="shared" si="15"/>
        <v>0</v>
      </c>
      <c r="AJ25" s="23">
        <f t="shared" si="10"/>
        <v>8.6167931296461924E-4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">
      <c r="A26" s="18">
        <v>9</v>
      </c>
      <c r="B26" s="18"/>
      <c r="C26" s="35" t="s">
        <v>376</v>
      </c>
      <c r="D26" s="74">
        <v>45737</v>
      </c>
      <c r="E26" s="19" t="s">
        <v>372</v>
      </c>
      <c r="F26" s="13" t="s">
        <v>102</v>
      </c>
      <c r="G26" s="13" t="s">
        <v>101</v>
      </c>
      <c r="H26" s="20"/>
      <c r="I26" s="20"/>
      <c r="J26" s="88"/>
      <c r="K26" s="21">
        <v>17000000</v>
      </c>
      <c r="L26" s="19" t="s">
        <v>100</v>
      </c>
      <c r="M26" s="22"/>
      <c r="N26" s="22"/>
      <c r="O26" s="22"/>
      <c r="P26" s="19"/>
      <c r="Q26" s="19"/>
      <c r="R26" s="22"/>
      <c r="S26" s="22"/>
      <c r="T26" s="22"/>
      <c r="U26" s="12">
        <f>SUM(R26:T26)</f>
        <v>0</v>
      </c>
      <c r="V26" s="13"/>
      <c r="W26" s="21">
        <v>17000000</v>
      </c>
      <c r="X26" s="22"/>
      <c r="Y26" s="12">
        <f t="shared" si="9"/>
        <v>17000000</v>
      </c>
      <c r="Z26" s="22"/>
      <c r="AA26" s="22"/>
      <c r="AB26" s="22"/>
      <c r="AC26" s="12">
        <f>SUM(Z26:AB26)</f>
        <v>0</v>
      </c>
      <c r="AD26" s="22"/>
      <c r="AE26" s="22"/>
      <c r="AF26" s="22"/>
      <c r="AG26" s="12">
        <f>SUM(AD26:AF26)</f>
        <v>0</v>
      </c>
      <c r="AH26" s="12">
        <f>SUM(U26,Y26,AC26,AG26)</f>
        <v>17000000</v>
      </c>
      <c r="AI26" s="23">
        <f>IF(ISERROR(AH26/J26),0,AH26/J26)</f>
        <v>0</v>
      </c>
      <c r="AJ26" s="23">
        <f t="shared" si="10"/>
        <v>3.2697652500889569E-3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87" t="s">
        <v>47</v>
      </c>
      <c r="B27" s="87"/>
      <c r="C27" s="87"/>
      <c r="D27" s="87"/>
      <c r="E27" s="87"/>
      <c r="F27" s="87"/>
      <c r="G27" s="87"/>
      <c r="H27" s="87"/>
      <c r="I27" s="87"/>
      <c r="J27" s="25">
        <f>SUM(J18:J26)</f>
        <v>122290000</v>
      </c>
      <c r="K27" s="25">
        <f>SUM(K18:K26)</f>
        <v>122290000</v>
      </c>
      <c r="L27" s="26"/>
      <c r="M27" s="25">
        <f>SUM(M18:M26)</f>
        <v>0</v>
      </c>
      <c r="N27" s="25">
        <f>SUM(N18:N26)</f>
        <v>0</v>
      </c>
      <c r="O27" s="25">
        <f>SUM(O18:O26)</f>
        <v>0</v>
      </c>
      <c r="P27" s="27"/>
      <c r="Q27" s="28"/>
      <c r="R27" s="25">
        <f t="shared" ref="R27:AH27" si="16">SUM(R18:R26)</f>
        <v>0</v>
      </c>
      <c r="S27" s="25">
        <f t="shared" si="16"/>
        <v>0</v>
      </c>
      <c r="T27" s="25">
        <f t="shared" si="16"/>
        <v>0</v>
      </c>
      <c r="U27" s="25">
        <f t="shared" si="16"/>
        <v>0</v>
      </c>
      <c r="V27" s="25">
        <f>SUM(W18:W26)</f>
        <v>78500000</v>
      </c>
      <c r="W27" s="25">
        <f>SUM(W18:W26)</f>
        <v>78500000</v>
      </c>
      <c r="X27" s="25">
        <f t="shared" si="16"/>
        <v>43790000</v>
      </c>
      <c r="Y27" s="25">
        <f t="shared" si="16"/>
        <v>122290000</v>
      </c>
      <c r="Z27" s="25">
        <f t="shared" si="16"/>
        <v>0</v>
      </c>
      <c r="AA27" s="25">
        <f t="shared" si="16"/>
        <v>0</v>
      </c>
      <c r="AB27" s="25">
        <f t="shared" si="16"/>
        <v>0</v>
      </c>
      <c r="AC27" s="25">
        <f t="shared" si="16"/>
        <v>0</v>
      </c>
      <c r="AD27" s="25">
        <f t="shared" si="16"/>
        <v>0</v>
      </c>
      <c r="AE27" s="25">
        <f t="shared" si="16"/>
        <v>0</v>
      </c>
      <c r="AF27" s="25">
        <f t="shared" si="16"/>
        <v>0</v>
      </c>
      <c r="AG27" s="25">
        <f t="shared" si="16"/>
        <v>0</v>
      </c>
      <c r="AH27" s="25">
        <f t="shared" si="16"/>
        <v>122290000</v>
      </c>
      <c r="AI27" s="29">
        <f>IF(ISERROR(AH27/J27),0,AH27/J27)</f>
        <v>1</v>
      </c>
      <c r="AJ27" s="29">
        <f>IF(ISERROR(AH27/$AH$409),0,AH27/$AH$409)</f>
        <v>2.3521152496081089E-2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48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35" t="s">
        <v>396</v>
      </c>
      <c r="D29" s="74">
        <v>45730</v>
      </c>
      <c r="E29" s="19" t="s">
        <v>386</v>
      </c>
      <c r="F29" s="13" t="s">
        <v>102</v>
      </c>
      <c r="G29" s="13" t="s">
        <v>101</v>
      </c>
      <c r="H29" s="20"/>
      <c r="I29" s="20"/>
      <c r="J29" s="86">
        <v>128540000</v>
      </c>
      <c r="K29" s="21">
        <v>5780000</v>
      </c>
      <c r="L29" s="19" t="s">
        <v>100</v>
      </c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1">
        <v>5780000</v>
      </c>
      <c r="W29" s="22"/>
      <c r="X29" s="22"/>
      <c r="Y29" s="12">
        <f>SUM(V29:X29)</f>
        <v>5780000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5780000</v>
      </c>
      <c r="AI29" s="23">
        <f>IF(ISERROR(AH29/J29),0,AH29/J29)</f>
        <v>4.4966547378248019E-2</v>
      </c>
      <c r="AJ29" s="23">
        <f>IF(ISERROR(AH29/$AH$409),"-",AH29/$AH$409)</f>
        <v>1.1117201850302453E-3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35" t="s">
        <v>391</v>
      </c>
      <c r="D30" s="74">
        <v>45727</v>
      </c>
      <c r="E30" s="19" t="s">
        <v>383</v>
      </c>
      <c r="F30" s="13" t="s">
        <v>102</v>
      </c>
      <c r="G30" s="13" t="s">
        <v>101</v>
      </c>
      <c r="H30" s="20"/>
      <c r="I30" s="20"/>
      <c r="J30" s="86"/>
      <c r="K30" s="21">
        <v>10040000</v>
      </c>
      <c r="L30" s="19" t="s">
        <v>100</v>
      </c>
      <c r="M30" s="22"/>
      <c r="N30" s="22"/>
      <c r="O30" s="22"/>
      <c r="P30" s="19"/>
      <c r="Q30" s="19"/>
      <c r="R30" s="22"/>
      <c r="S30" s="22"/>
      <c r="T30" s="22"/>
      <c r="U30" s="12">
        <f t="shared" ref="U30:U31" si="17">SUM(R30:T30)</f>
        <v>0</v>
      </c>
      <c r="V30" s="21">
        <v>10040000</v>
      </c>
      <c r="W30" s="22"/>
      <c r="X30" s="22"/>
      <c r="Y30" s="12">
        <f t="shared" ref="Y30:Y31" si="18">SUM(V30:X30)</f>
        <v>10040000</v>
      </c>
      <c r="Z30" s="22"/>
      <c r="AA30" s="22"/>
      <c r="AB30" s="22"/>
      <c r="AC30" s="12">
        <f t="shared" ref="AC30:AC31" si="19">SUM(Z30:AB30)</f>
        <v>0</v>
      </c>
      <c r="AD30" s="22"/>
      <c r="AE30" s="22"/>
      <c r="AF30" s="22"/>
      <c r="AG30" s="12">
        <f t="shared" ref="AG30:AG31" si="20">SUM(AD30:AF30)</f>
        <v>0</v>
      </c>
      <c r="AH30" s="12">
        <f t="shared" ref="AH30:AH31" si="21">SUM(U30,Y30,AC30,AG30)</f>
        <v>10040000</v>
      </c>
      <c r="AI30" s="23">
        <f t="shared" ref="AI30:AI31" si="22">IF(ISERROR(AH30/J30),0,AH30/J30)</f>
        <v>0</v>
      </c>
      <c r="AJ30" s="23">
        <f>IF(ISERROR(AH30/$AH$409),"-",AH30/$AH$409)</f>
        <v>1.9310848888760663E-3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>
        <v>3</v>
      </c>
      <c r="B31" s="18"/>
      <c r="C31" s="35" t="s">
        <v>397</v>
      </c>
      <c r="D31" s="74">
        <v>45744</v>
      </c>
      <c r="E31" s="19" t="s">
        <v>384</v>
      </c>
      <c r="F31" s="13" t="s">
        <v>102</v>
      </c>
      <c r="G31" s="13" t="s">
        <v>101</v>
      </c>
      <c r="H31" s="20"/>
      <c r="I31" s="20"/>
      <c r="J31" s="86"/>
      <c r="K31" s="21">
        <v>11520000</v>
      </c>
      <c r="L31" s="19" t="s">
        <v>100</v>
      </c>
      <c r="M31" s="22"/>
      <c r="N31" s="22"/>
      <c r="O31" s="22"/>
      <c r="P31" s="19"/>
      <c r="Q31" s="19"/>
      <c r="R31" s="22"/>
      <c r="S31" s="22"/>
      <c r="T31" s="22"/>
      <c r="U31" s="12">
        <f t="shared" si="17"/>
        <v>0</v>
      </c>
      <c r="V31" s="21">
        <v>11520000</v>
      </c>
      <c r="W31" s="22"/>
      <c r="X31" s="22"/>
      <c r="Y31" s="12">
        <f t="shared" si="18"/>
        <v>11520000</v>
      </c>
      <c r="Z31" s="22"/>
      <c r="AA31" s="22"/>
      <c r="AB31" s="22"/>
      <c r="AC31" s="12">
        <f t="shared" si="19"/>
        <v>0</v>
      </c>
      <c r="AD31" s="22"/>
      <c r="AE31" s="22"/>
      <c r="AF31" s="22"/>
      <c r="AG31" s="12">
        <f t="shared" si="20"/>
        <v>0</v>
      </c>
      <c r="AH31" s="12">
        <f t="shared" si="21"/>
        <v>11520000</v>
      </c>
      <c r="AI31" s="23">
        <f t="shared" si="22"/>
        <v>0</v>
      </c>
      <c r="AJ31" s="23">
        <f>IF(ISERROR(AH31/$AH$409),"-",AH31/$AH$409)</f>
        <v>2.2157468047661636E-3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outlineLevel="1" x14ac:dyDescent="0.2">
      <c r="A32" s="18">
        <v>4</v>
      </c>
      <c r="B32" s="18"/>
      <c r="C32" s="35" t="s">
        <v>399</v>
      </c>
      <c r="D32" s="74">
        <v>45750</v>
      </c>
      <c r="E32" s="19" t="s">
        <v>385</v>
      </c>
      <c r="F32" s="13" t="s">
        <v>102</v>
      </c>
      <c r="G32" s="13" t="s">
        <v>101</v>
      </c>
      <c r="H32" s="20"/>
      <c r="I32" s="20"/>
      <c r="J32" s="86"/>
      <c r="K32" s="21">
        <v>51450000</v>
      </c>
      <c r="L32" s="19" t="s">
        <v>100</v>
      </c>
      <c r="M32" s="22"/>
      <c r="N32" s="22"/>
      <c r="O32" s="22"/>
      <c r="P32" s="19"/>
      <c r="Q32" s="19"/>
      <c r="R32" s="22"/>
      <c r="S32" s="22"/>
      <c r="T32" s="22"/>
      <c r="U32" s="12">
        <f t="shared" ref="U32:U38" si="23">SUM(R32:T32)</f>
        <v>0</v>
      </c>
      <c r="W32" s="21">
        <v>51450000</v>
      </c>
      <c r="X32" s="22"/>
      <c r="Y32" s="12">
        <f>SUM(W32:X32)</f>
        <v>51450000</v>
      </c>
      <c r="Z32" s="22"/>
      <c r="AA32" s="22"/>
      <c r="AB32" s="22"/>
      <c r="AC32" s="12">
        <f t="shared" ref="AC32:AC38" si="24">SUM(Z32:AB32)</f>
        <v>0</v>
      </c>
      <c r="AD32" s="22"/>
      <c r="AE32" s="22"/>
      <c r="AF32" s="22"/>
      <c r="AG32" s="12">
        <f t="shared" ref="AG32:AG38" si="25">SUM(AD32:AF32)</f>
        <v>0</v>
      </c>
      <c r="AH32" s="12">
        <f t="shared" ref="AH32:AH38" si="26">SUM(U32,Y32,AC32,AG32)</f>
        <v>51450000</v>
      </c>
      <c r="AI32" s="23">
        <f t="shared" ref="AI32:AI38" si="27">IF(ISERROR(AH32/J32),0,AH32/J32)</f>
        <v>0</v>
      </c>
      <c r="AJ32" s="23">
        <f t="shared" ref="AJ32:AJ39" si="28">IF(ISERROR(AH32/$AH$409),"-",AH32/$AH$409)</f>
        <v>9.8958483598280481E-3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outlineLevel="1" x14ac:dyDescent="0.2">
      <c r="A33" s="18">
        <v>5</v>
      </c>
      <c r="B33" s="18"/>
      <c r="C33" s="35" t="s">
        <v>395</v>
      </c>
      <c r="D33" s="74">
        <v>45730</v>
      </c>
      <c r="E33" s="19" t="s">
        <v>386</v>
      </c>
      <c r="F33" s="13" t="s">
        <v>102</v>
      </c>
      <c r="G33" s="13" t="s">
        <v>101</v>
      </c>
      <c r="H33" s="20"/>
      <c r="I33" s="20"/>
      <c r="J33" s="86"/>
      <c r="K33" s="21">
        <v>4750000</v>
      </c>
      <c r="L33" s="19" t="s">
        <v>100</v>
      </c>
      <c r="M33" s="22"/>
      <c r="N33" s="22"/>
      <c r="O33" s="22"/>
      <c r="P33" s="19"/>
      <c r="Q33" s="19"/>
      <c r="R33" s="22"/>
      <c r="S33" s="22"/>
      <c r="T33" s="22"/>
      <c r="U33" s="12">
        <f t="shared" si="23"/>
        <v>0</v>
      </c>
      <c r="V33" s="21">
        <v>4750000</v>
      </c>
      <c r="W33" s="22"/>
      <c r="X33" s="22"/>
      <c r="Y33" s="12">
        <f t="shared" ref="Y33:Y38" si="29">SUM(V33:X33)</f>
        <v>4750000</v>
      </c>
      <c r="Z33" s="22"/>
      <c r="AA33" s="22"/>
      <c r="AB33" s="22"/>
      <c r="AC33" s="12">
        <f t="shared" si="24"/>
        <v>0</v>
      </c>
      <c r="AD33" s="22"/>
      <c r="AE33" s="22"/>
      <c r="AF33" s="22"/>
      <c r="AG33" s="12">
        <f t="shared" si="25"/>
        <v>0</v>
      </c>
      <c r="AH33" s="12">
        <f t="shared" si="26"/>
        <v>4750000</v>
      </c>
      <c r="AI33" s="23">
        <f t="shared" si="27"/>
        <v>0</v>
      </c>
      <c r="AJ33" s="23">
        <f t="shared" si="28"/>
        <v>9.1361087870132614E-4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6</v>
      </c>
      <c r="B34" s="18"/>
      <c r="C34" s="35" t="s">
        <v>393</v>
      </c>
      <c r="D34" s="74">
        <v>45727</v>
      </c>
      <c r="E34" s="19" t="s">
        <v>387</v>
      </c>
      <c r="F34" s="13" t="s">
        <v>102</v>
      </c>
      <c r="G34" s="13" t="s">
        <v>101</v>
      </c>
      <c r="H34" s="20"/>
      <c r="I34" s="20"/>
      <c r="J34" s="86"/>
      <c r="K34" s="21">
        <v>5640000</v>
      </c>
      <c r="L34" s="19" t="s">
        <v>100</v>
      </c>
      <c r="M34" s="22"/>
      <c r="N34" s="22"/>
      <c r="O34" s="22"/>
      <c r="P34" s="19"/>
      <c r="Q34" s="19"/>
      <c r="R34" s="22"/>
      <c r="S34" s="22"/>
      <c r="T34" s="22"/>
      <c r="U34" s="12">
        <f t="shared" si="23"/>
        <v>0</v>
      </c>
      <c r="V34" s="21">
        <v>5640000</v>
      </c>
      <c r="W34" s="22"/>
      <c r="X34" s="22"/>
      <c r="Y34" s="12">
        <f t="shared" si="29"/>
        <v>5640000</v>
      </c>
      <c r="Z34" s="22"/>
      <c r="AA34" s="22"/>
      <c r="AB34" s="22"/>
      <c r="AC34" s="12">
        <f t="shared" si="24"/>
        <v>0</v>
      </c>
      <c r="AD34" s="22"/>
      <c r="AE34" s="22"/>
      <c r="AF34" s="22"/>
      <c r="AG34" s="12">
        <f t="shared" si="25"/>
        <v>0</v>
      </c>
      <c r="AH34" s="12">
        <f t="shared" si="26"/>
        <v>5640000</v>
      </c>
      <c r="AI34" s="23">
        <f t="shared" si="27"/>
        <v>0</v>
      </c>
      <c r="AJ34" s="23">
        <f t="shared" si="28"/>
        <v>1.084792706500101E-3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7</v>
      </c>
      <c r="B35" s="18"/>
      <c r="C35" s="35" t="s">
        <v>398</v>
      </c>
      <c r="D35" s="74">
        <v>45727</v>
      </c>
      <c r="E35" s="19" t="s">
        <v>388</v>
      </c>
      <c r="F35" s="13" t="s">
        <v>102</v>
      </c>
      <c r="G35" s="13" t="s">
        <v>101</v>
      </c>
      <c r="H35" s="20"/>
      <c r="I35" s="20"/>
      <c r="J35" s="86"/>
      <c r="K35" s="21">
        <v>5150000</v>
      </c>
      <c r="L35" s="19" t="s">
        <v>100</v>
      </c>
      <c r="M35" s="22"/>
      <c r="N35" s="22"/>
      <c r="O35" s="22"/>
      <c r="P35" s="19"/>
      <c r="Q35" s="19"/>
      <c r="R35" s="22"/>
      <c r="S35" s="22"/>
      <c r="T35" s="22"/>
      <c r="U35" s="12">
        <f t="shared" si="23"/>
        <v>0</v>
      </c>
      <c r="W35" s="21">
        <v>5150000</v>
      </c>
      <c r="X35" s="22"/>
      <c r="Y35" s="12">
        <f>SUM(W35:X35)</f>
        <v>5150000</v>
      </c>
      <c r="Z35" s="22"/>
      <c r="AA35" s="22"/>
      <c r="AB35" s="22"/>
      <c r="AC35" s="12">
        <f t="shared" si="24"/>
        <v>0</v>
      </c>
      <c r="AD35" s="22"/>
      <c r="AE35" s="22"/>
      <c r="AF35" s="22"/>
      <c r="AG35" s="12">
        <f t="shared" si="25"/>
        <v>0</v>
      </c>
      <c r="AH35" s="12">
        <f t="shared" si="26"/>
        <v>5150000</v>
      </c>
      <c r="AI35" s="23">
        <f t="shared" si="27"/>
        <v>0</v>
      </c>
      <c r="AJ35" s="23">
        <f t="shared" si="28"/>
        <v>9.9054653164459567E-4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outlineLevel="1" x14ac:dyDescent="0.2">
      <c r="A36" s="18">
        <v>8</v>
      </c>
      <c r="B36" s="18"/>
      <c r="C36" s="35" t="s">
        <v>392</v>
      </c>
      <c r="D36" s="74">
        <v>45727</v>
      </c>
      <c r="E36" s="19" t="s">
        <v>389</v>
      </c>
      <c r="F36" s="13" t="s">
        <v>102</v>
      </c>
      <c r="G36" s="13" t="s">
        <v>101</v>
      </c>
      <c r="H36" s="20"/>
      <c r="I36" s="20"/>
      <c r="J36" s="86"/>
      <c r="K36" s="21">
        <v>6260000</v>
      </c>
      <c r="L36" s="19" t="s">
        <v>100</v>
      </c>
      <c r="M36" s="22"/>
      <c r="N36" s="22"/>
      <c r="O36" s="22"/>
      <c r="P36" s="19"/>
      <c r="Q36" s="19"/>
      <c r="R36" s="22"/>
      <c r="S36" s="22"/>
      <c r="T36" s="22"/>
      <c r="U36" s="12">
        <f t="shared" si="23"/>
        <v>0</v>
      </c>
      <c r="V36" s="21">
        <v>6260000</v>
      </c>
      <c r="W36" s="22"/>
      <c r="X36" s="22"/>
      <c r="Y36" s="12">
        <f t="shared" si="29"/>
        <v>6260000</v>
      </c>
      <c r="Z36" s="22"/>
      <c r="AA36" s="22"/>
      <c r="AB36" s="22"/>
      <c r="AC36" s="12">
        <f t="shared" si="24"/>
        <v>0</v>
      </c>
      <c r="AD36" s="22"/>
      <c r="AE36" s="22"/>
      <c r="AF36" s="22"/>
      <c r="AG36" s="12">
        <f t="shared" si="25"/>
        <v>0</v>
      </c>
      <c r="AH36" s="12">
        <f t="shared" si="26"/>
        <v>6260000</v>
      </c>
      <c r="AI36" s="23">
        <f t="shared" si="27"/>
        <v>0</v>
      </c>
      <c r="AJ36" s="23">
        <f t="shared" si="28"/>
        <v>1.2040429685621688E-3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outlineLevel="1" x14ac:dyDescent="0.2">
      <c r="A37" s="18">
        <v>9</v>
      </c>
      <c r="B37" s="18"/>
      <c r="C37" s="35" t="s">
        <v>394</v>
      </c>
      <c r="D37" s="74">
        <v>45728</v>
      </c>
      <c r="E37" s="19" t="s">
        <v>390</v>
      </c>
      <c r="F37" s="13" t="s">
        <v>102</v>
      </c>
      <c r="G37" s="13" t="s">
        <v>101</v>
      </c>
      <c r="H37" s="20"/>
      <c r="I37" s="20"/>
      <c r="J37" s="86"/>
      <c r="K37" s="21">
        <v>27950000</v>
      </c>
      <c r="L37" s="19" t="s">
        <v>100</v>
      </c>
      <c r="M37" s="22"/>
      <c r="N37" s="22"/>
      <c r="O37" s="22"/>
      <c r="P37" s="19"/>
      <c r="Q37" s="19"/>
      <c r="R37" s="22"/>
      <c r="S37" s="22"/>
      <c r="T37" s="22"/>
      <c r="U37" s="12">
        <f t="shared" si="23"/>
        <v>0</v>
      </c>
      <c r="V37" s="21">
        <v>27950000</v>
      </c>
      <c r="W37" s="22"/>
      <c r="X37" s="22"/>
      <c r="Y37" s="12">
        <f t="shared" si="29"/>
        <v>27950000</v>
      </c>
      <c r="Z37" s="22"/>
      <c r="AA37" s="22"/>
      <c r="AB37" s="22"/>
      <c r="AC37" s="12">
        <f t="shared" si="24"/>
        <v>0</v>
      </c>
      <c r="AD37" s="22"/>
      <c r="AE37" s="22"/>
      <c r="AF37" s="22"/>
      <c r="AG37" s="12">
        <f t="shared" si="25"/>
        <v>0</v>
      </c>
      <c r="AH37" s="12">
        <f t="shared" si="26"/>
        <v>27950000</v>
      </c>
      <c r="AI37" s="23">
        <f t="shared" si="27"/>
        <v>0</v>
      </c>
      <c r="AJ37" s="23">
        <f t="shared" si="28"/>
        <v>5.3758787494109618E-3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1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 t="shared" si="23"/>
        <v>0</v>
      </c>
      <c r="V38" s="22"/>
      <c r="W38" s="22"/>
      <c r="X38" s="22"/>
      <c r="Y38" s="12">
        <f t="shared" si="29"/>
        <v>0</v>
      </c>
      <c r="Z38" s="22"/>
      <c r="AA38" s="22"/>
      <c r="AB38" s="22"/>
      <c r="AC38" s="12">
        <f t="shared" si="24"/>
        <v>0</v>
      </c>
      <c r="AD38" s="22"/>
      <c r="AE38" s="22"/>
      <c r="AF38" s="22"/>
      <c r="AG38" s="12">
        <f t="shared" si="25"/>
        <v>0</v>
      </c>
      <c r="AH38" s="12">
        <f t="shared" si="26"/>
        <v>0</v>
      </c>
      <c r="AI38" s="23">
        <f t="shared" si="27"/>
        <v>0</v>
      </c>
      <c r="AJ38" s="23">
        <f t="shared" si="28"/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hidden="1" customHeight="1" outlineLevel="1" x14ac:dyDescent="0.2">
      <c r="A39" s="18">
        <v>2</v>
      </c>
      <c r="B39" s="18"/>
      <c r="C39" s="19"/>
      <c r="D39" s="20"/>
      <c r="E39" s="19"/>
      <c r="F39" s="19"/>
      <c r="G39" s="19"/>
      <c r="H39" s="20"/>
      <c r="I39" s="20"/>
      <c r="J39" s="86"/>
      <c r="K39" s="21"/>
      <c r="L39" s="19"/>
      <c r="M39" s="22"/>
      <c r="N39" s="22"/>
      <c r="O39" s="22"/>
      <c r="P39" s="19"/>
      <c r="Q39" s="19"/>
      <c r="R39" s="22"/>
      <c r="S39" s="22"/>
      <c r="T39" s="22"/>
      <c r="U39" s="12">
        <f>SUM(R39:T39)</f>
        <v>0</v>
      </c>
      <c r="V39" s="22"/>
      <c r="W39" s="22"/>
      <c r="X39" s="22"/>
      <c r="Y39" s="12">
        <f>SUM(V39:X39)</f>
        <v>0</v>
      </c>
      <c r="Z39" s="22"/>
      <c r="AA39" s="22"/>
      <c r="AB39" s="22"/>
      <c r="AC39" s="12">
        <f>SUM(Z39:AB39)</f>
        <v>0</v>
      </c>
      <c r="AD39" s="22"/>
      <c r="AE39" s="22"/>
      <c r="AF39" s="22"/>
      <c r="AG39" s="12">
        <f>SUM(AD39:AF39)</f>
        <v>0</v>
      </c>
      <c r="AH39" s="12">
        <f>SUM(U39,Y39,AC39,AG39)</f>
        <v>0</v>
      </c>
      <c r="AI39" s="23">
        <f>IF(ISERROR(AH39/J39),0,AH39/J39)</f>
        <v>0</v>
      </c>
      <c r="AJ39" s="23">
        <f t="shared" si="28"/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s="30" customFormat="1" ht="24.95" customHeight="1" x14ac:dyDescent="0.25">
      <c r="A40" s="87" t="s">
        <v>49</v>
      </c>
      <c r="B40" s="87"/>
      <c r="C40" s="87"/>
      <c r="D40" s="87"/>
      <c r="E40" s="87"/>
      <c r="F40" s="87"/>
      <c r="G40" s="87"/>
      <c r="H40" s="87"/>
      <c r="I40" s="87"/>
      <c r="J40" s="25">
        <f>SUM(J29:J39)</f>
        <v>128540000</v>
      </c>
      <c r="K40" s="25">
        <f>SUM(K29:K39)</f>
        <v>128540000</v>
      </c>
      <c r="L40" s="26"/>
      <c r="M40" s="25">
        <f>SUM(M29:M39)</f>
        <v>0</v>
      </c>
      <c r="N40" s="25">
        <f>SUM(N29:N39)</f>
        <v>0</v>
      </c>
      <c r="O40" s="25">
        <f>SUM(O29:O39)</f>
        <v>0</v>
      </c>
      <c r="P40" s="27"/>
      <c r="Q40" s="28"/>
      <c r="R40" s="25">
        <f t="shared" ref="R40:AH40" si="30">SUM(R29:R39)</f>
        <v>0</v>
      </c>
      <c r="S40" s="25">
        <f t="shared" si="30"/>
        <v>0</v>
      </c>
      <c r="T40" s="25">
        <f t="shared" si="30"/>
        <v>0</v>
      </c>
      <c r="U40" s="25">
        <f t="shared" si="30"/>
        <v>0</v>
      </c>
      <c r="V40" s="25">
        <f t="shared" si="30"/>
        <v>71940000</v>
      </c>
      <c r="W40" s="25">
        <f t="shared" si="30"/>
        <v>56600000</v>
      </c>
      <c r="X40" s="25">
        <f t="shared" si="30"/>
        <v>0</v>
      </c>
      <c r="Y40" s="25">
        <f t="shared" si="30"/>
        <v>128540000</v>
      </c>
      <c r="Z40" s="25">
        <f t="shared" si="30"/>
        <v>0</v>
      </c>
      <c r="AA40" s="25">
        <f t="shared" si="30"/>
        <v>0</v>
      </c>
      <c r="AB40" s="25">
        <f t="shared" si="30"/>
        <v>0</v>
      </c>
      <c r="AC40" s="25">
        <f t="shared" si="30"/>
        <v>0</v>
      </c>
      <c r="AD40" s="25">
        <f t="shared" si="30"/>
        <v>0</v>
      </c>
      <c r="AE40" s="25">
        <f t="shared" si="30"/>
        <v>0</v>
      </c>
      <c r="AF40" s="25">
        <f t="shared" si="30"/>
        <v>0</v>
      </c>
      <c r="AG40" s="25">
        <f t="shared" si="30"/>
        <v>0</v>
      </c>
      <c r="AH40" s="25">
        <f t="shared" si="30"/>
        <v>128540000</v>
      </c>
      <c r="AI40" s="29">
        <f>IF(ISERROR(AH40/J40),0,AH40/J40)</f>
        <v>1</v>
      </c>
      <c r="AJ40" s="29">
        <f>IF(ISERROR(AH40/$AH$409),0,AH40/$AH$409)</f>
        <v>2.4723272073319678E-2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ht="24.95" customHeight="1" x14ac:dyDescent="0.25">
      <c r="A41" s="85" t="s">
        <v>50</v>
      </c>
      <c r="B41" s="85"/>
      <c r="C41" s="85"/>
      <c r="D41" s="85"/>
      <c r="E41" s="85"/>
      <c r="F41" s="8"/>
      <c r="G41" s="9"/>
      <c r="H41" s="10"/>
      <c r="I41" s="10"/>
      <c r="J41" s="11"/>
      <c r="K41" s="12"/>
      <c r="L41" s="13"/>
      <c r="M41" s="14"/>
      <c r="N41" s="14"/>
      <c r="O41" s="14"/>
      <c r="P41" s="9"/>
      <c r="Q41" s="15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6"/>
      <c r="AJ41" s="17"/>
    </row>
    <row r="42" spans="1:106" ht="24.95" customHeight="1" outlineLevel="1" x14ac:dyDescent="0.2">
      <c r="A42" s="18">
        <v>1</v>
      </c>
      <c r="B42" s="18"/>
      <c r="C42" s="35" t="s">
        <v>119</v>
      </c>
      <c r="D42" s="74">
        <v>45721</v>
      </c>
      <c r="E42" s="19" t="s">
        <v>104</v>
      </c>
      <c r="F42" s="13" t="s">
        <v>102</v>
      </c>
      <c r="G42" s="13" t="s">
        <v>101</v>
      </c>
      <c r="H42" s="20"/>
      <c r="I42" s="20"/>
      <c r="J42" s="86">
        <v>254780000</v>
      </c>
      <c r="K42" s="21">
        <v>5460000</v>
      </c>
      <c r="L42" s="19" t="s">
        <v>100</v>
      </c>
      <c r="M42" s="22"/>
      <c r="N42" s="22"/>
      <c r="O42" s="22"/>
      <c r="P42" s="19"/>
      <c r="Q42" s="19"/>
      <c r="R42" s="22"/>
      <c r="S42" s="22"/>
      <c r="T42" s="21">
        <v>5460000</v>
      </c>
      <c r="U42" s="12">
        <f>SUM(R42:T42)</f>
        <v>5460000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5460000</v>
      </c>
      <c r="AI42" s="23">
        <f>IF(ISERROR(AH42/J42),0,AH42/J42)</f>
        <v>2.1430253552084153E-2</v>
      </c>
      <c r="AJ42" s="23">
        <f t="shared" ref="AJ42:AJ57" si="31">IF(ISERROR(AH42/$AH$409),"-",AH42/$AH$409)</f>
        <v>1.0501716626756296E-3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ht="24.95" customHeight="1" outlineLevel="1" x14ac:dyDescent="0.2">
      <c r="A43" s="18">
        <v>2</v>
      </c>
      <c r="B43" s="18"/>
      <c r="C43" s="35" t="s">
        <v>406</v>
      </c>
      <c r="D43" s="74">
        <v>45839</v>
      </c>
      <c r="E43" s="19" t="s">
        <v>105</v>
      </c>
      <c r="F43" s="13" t="s">
        <v>102</v>
      </c>
      <c r="G43" s="13" t="s">
        <v>101</v>
      </c>
      <c r="H43" s="20"/>
      <c r="I43" s="20"/>
      <c r="J43" s="86"/>
      <c r="K43" s="21">
        <v>7990000</v>
      </c>
      <c r="L43" s="19" t="s">
        <v>100</v>
      </c>
      <c r="M43" s="22"/>
      <c r="N43" s="22"/>
      <c r="O43" s="22"/>
      <c r="P43" s="19"/>
      <c r="Q43" s="19"/>
      <c r="R43" s="22"/>
      <c r="S43" s="22"/>
      <c r="T43" s="22"/>
      <c r="U43" s="12">
        <f t="shared" ref="U43:U56" si="32">SUM(R43:T43)</f>
        <v>0</v>
      </c>
      <c r="V43" s="21">
        <v>7990000</v>
      </c>
      <c r="W43" s="22"/>
      <c r="X43" s="22"/>
      <c r="Y43" s="12">
        <f t="shared" ref="Y43:Y56" si="33">SUM(V43:X43)</f>
        <v>7990000</v>
      </c>
      <c r="Z43" s="22"/>
      <c r="AA43" s="22"/>
      <c r="AB43" s="22"/>
      <c r="AC43" s="12">
        <f t="shared" ref="AC43:AC56" si="34">SUM(Z43:AB43)</f>
        <v>0</v>
      </c>
      <c r="AD43" s="22"/>
      <c r="AE43" s="22"/>
      <c r="AF43" s="22"/>
      <c r="AG43" s="12">
        <f t="shared" ref="AG43:AG56" si="35">SUM(AD43:AF43)</f>
        <v>0</v>
      </c>
      <c r="AH43" s="12">
        <f t="shared" ref="AH43:AH56" si="36">SUM(U43,Y43,AC43,AG43)</f>
        <v>7990000</v>
      </c>
      <c r="AI43" s="23">
        <f t="shared" ref="AI43:AI56" si="37">IF(ISERROR(AH43/J43),0,AH43/J43)</f>
        <v>0</v>
      </c>
      <c r="AJ43" s="23">
        <f t="shared" si="31"/>
        <v>1.5367896675418098E-3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outlineLevel="1" x14ac:dyDescent="0.2">
      <c r="A44" s="18">
        <v>3</v>
      </c>
      <c r="B44" s="18"/>
      <c r="C44" s="35" t="s">
        <v>408</v>
      </c>
      <c r="D44" s="74">
        <v>45727</v>
      </c>
      <c r="E44" s="19" t="s">
        <v>106</v>
      </c>
      <c r="F44" s="13" t="s">
        <v>102</v>
      </c>
      <c r="G44" s="13" t="s">
        <v>101</v>
      </c>
      <c r="H44" s="20"/>
      <c r="I44" s="20"/>
      <c r="J44" s="86"/>
      <c r="K44" s="21">
        <v>10330000</v>
      </c>
      <c r="L44" s="19" t="s">
        <v>100</v>
      </c>
      <c r="M44" s="22"/>
      <c r="N44" s="22"/>
      <c r="O44" s="22"/>
      <c r="P44" s="19"/>
      <c r="Q44" s="19"/>
      <c r="R44" s="22"/>
      <c r="S44" s="22"/>
      <c r="T44" s="22"/>
      <c r="U44" s="12">
        <f t="shared" si="32"/>
        <v>0</v>
      </c>
      <c r="V44" s="21">
        <v>10330000</v>
      </c>
      <c r="W44" s="22"/>
      <c r="X44" s="22"/>
      <c r="Y44" s="12">
        <f t="shared" si="33"/>
        <v>10330000</v>
      </c>
      <c r="Z44" s="22"/>
      <c r="AA44" s="22"/>
      <c r="AB44" s="22"/>
      <c r="AC44" s="12">
        <f t="shared" si="34"/>
        <v>0</v>
      </c>
      <c r="AD44" s="22"/>
      <c r="AE44" s="22"/>
      <c r="AF44" s="22"/>
      <c r="AG44" s="12">
        <f t="shared" si="35"/>
        <v>0</v>
      </c>
      <c r="AH44" s="12">
        <f t="shared" si="36"/>
        <v>10330000</v>
      </c>
      <c r="AI44" s="23">
        <f t="shared" si="37"/>
        <v>0</v>
      </c>
      <c r="AJ44" s="23">
        <f t="shared" si="31"/>
        <v>1.9868632372599367E-3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ht="24.95" customHeight="1" outlineLevel="1" x14ac:dyDescent="0.2">
      <c r="A45" s="18">
        <v>4</v>
      </c>
      <c r="B45" s="18"/>
      <c r="C45" s="35" t="s">
        <v>401</v>
      </c>
      <c r="D45" s="74">
        <v>45727</v>
      </c>
      <c r="E45" s="19" t="s">
        <v>107</v>
      </c>
      <c r="F45" s="13" t="s">
        <v>102</v>
      </c>
      <c r="G45" s="13" t="s">
        <v>101</v>
      </c>
      <c r="H45" s="20"/>
      <c r="I45" s="20"/>
      <c r="J45" s="86"/>
      <c r="K45" s="21">
        <v>60480000</v>
      </c>
      <c r="L45" s="19" t="s">
        <v>100</v>
      </c>
      <c r="M45" s="22"/>
      <c r="N45" s="22"/>
      <c r="O45" s="22"/>
      <c r="P45" s="19"/>
      <c r="Q45" s="19"/>
      <c r="R45" s="22"/>
      <c r="S45" s="22"/>
      <c r="T45" s="22"/>
      <c r="U45" s="12">
        <f t="shared" si="32"/>
        <v>0</v>
      </c>
      <c r="V45" s="21">
        <v>60480000</v>
      </c>
      <c r="W45" s="22"/>
      <c r="X45" s="22"/>
      <c r="Y45" s="12">
        <f t="shared" si="33"/>
        <v>60480000</v>
      </c>
      <c r="Z45" s="22"/>
      <c r="AA45" s="22"/>
      <c r="AB45" s="22"/>
      <c r="AC45" s="12">
        <f t="shared" si="34"/>
        <v>0</v>
      </c>
      <c r="AD45" s="22"/>
      <c r="AE45" s="22"/>
      <c r="AF45" s="22"/>
      <c r="AG45" s="12">
        <f t="shared" si="35"/>
        <v>0</v>
      </c>
      <c r="AH45" s="12">
        <f t="shared" si="36"/>
        <v>60480000</v>
      </c>
      <c r="AI45" s="23">
        <f t="shared" si="37"/>
        <v>0</v>
      </c>
      <c r="AJ45" s="23">
        <f t="shared" si="31"/>
        <v>1.1632670725022359E-2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5</v>
      </c>
      <c r="B46" s="18"/>
      <c r="C46" s="35" t="s">
        <v>410</v>
      </c>
      <c r="D46" s="74">
        <v>45730</v>
      </c>
      <c r="E46" s="19" t="s">
        <v>108</v>
      </c>
      <c r="F46" s="13" t="s">
        <v>102</v>
      </c>
      <c r="G46" s="13" t="s">
        <v>101</v>
      </c>
      <c r="H46" s="20"/>
      <c r="I46" s="20"/>
      <c r="J46" s="86"/>
      <c r="K46" s="21">
        <v>14410000</v>
      </c>
      <c r="L46" s="19" t="s">
        <v>100</v>
      </c>
      <c r="M46" s="22"/>
      <c r="N46" s="22"/>
      <c r="O46" s="22"/>
      <c r="P46" s="19"/>
      <c r="Q46" s="19"/>
      <c r="R46" s="22"/>
      <c r="S46" s="22"/>
      <c r="T46" s="22"/>
      <c r="U46" s="12">
        <f t="shared" si="32"/>
        <v>0</v>
      </c>
      <c r="V46" s="21">
        <v>14410000</v>
      </c>
      <c r="W46" s="22"/>
      <c r="X46" s="22"/>
      <c r="Y46" s="12">
        <f t="shared" si="33"/>
        <v>14410000</v>
      </c>
      <c r="Z46" s="22"/>
      <c r="AA46" s="22"/>
      <c r="AB46" s="22"/>
      <c r="AC46" s="12">
        <f t="shared" si="34"/>
        <v>0</v>
      </c>
      <c r="AD46" s="22"/>
      <c r="AE46" s="22"/>
      <c r="AF46" s="22"/>
      <c r="AG46" s="12">
        <f t="shared" si="35"/>
        <v>0</v>
      </c>
      <c r="AH46" s="12">
        <f t="shared" si="36"/>
        <v>14410000</v>
      </c>
      <c r="AI46" s="23">
        <f t="shared" si="37"/>
        <v>0</v>
      </c>
      <c r="AJ46" s="23">
        <f t="shared" si="31"/>
        <v>2.7716068972812864E-3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">
      <c r="A47" s="18">
        <v>6</v>
      </c>
      <c r="B47" s="18"/>
      <c r="C47" s="35" t="s">
        <v>405</v>
      </c>
      <c r="D47" s="74">
        <v>45723</v>
      </c>
      <c r="E47" s="19" t="s">
        <v>109</v>
      </c>
      <c r="F47" s="13" t="s">
        <v>102</v>
      </c>
      <c r="G47" s="13" t="s">
        <v>101</v>
      </c>
      <c r="H47" s="20"/>
      <c r="I47" s="20"/>
      <c r="J47" s="86"/>
      <c r="K47" s="21">
        <v>3000000</v>
      </c>
      <c r="L47" s="19" t="s">
        <v>100</v>
      </c>
      <c r="M47" s="22"/>
      <c r="N47" s="22"/>
      <c r="O47" s="22"/>
      <c r="P47" s="19"/>
      <c r="Q47" s="19"/>
      <c r="R47" s="22"/>
      <c r="S47" s="22"/>
      <c r="T47" s="22"/>
      <c r="U47" s="12">
        <f t="shared" si="32"/>
        <v>0</v>
      </c>
      <c r="V47" s="21">
        <v>3000000</v>
      </c>
      <c r="W47" s="22"/>
      <c r="X47" s="22"/>
      <c r="Y47" s="12">
        <f t="shared" si="33"/>
        <v>3000000</v>
      </c>
      <c r="Z47" s="22"/>
      <c r="AA47" s="22"/>
      <c r="AB47" s="22"/>
      <c r="AC47" s="12">
        <f t="shared" si="34"/>
        <v>0</v>
      </c>
      <c r="AD47" s="22"/>
      <c r="AE47" s="22"/>
      <c r="AF47" s="22"/>
      <c r="AG47" s="12">
        <f t="shared" si="35"/>
        <v>0</v>
      </c>
      <c r="AH47" s="12">
        <f t="shared" si="36"/>
        <v>3000000</v>
      </c>
      <c r="AI47" s="23">
        <f t="shared" si="37"/>
        <v>0</v>
      </c>
      <c r="AJ47" s="23">
        <f t="shared" si="31"/>
        <v>5.7701739707452179E-4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">
      <c r="A48" s="18">
        <v>7</v>
      </c>
      <c r="B48" s="18"/>
      <c r="C48" s="35" t="s">
        <v>404</v>
      </c>
      <c r="D48" s="74">
        <v>45736</v>
      </c>
      <c r="E48" s="19" t="s">
        <v>110</v>
      </c>
      <c r="F48" s="13" t="s">
        <v>102</v>
      </c>
      <c r="G48" s="13" t="s">
        <v>101</v>
      </c>
      <c r="H48" s="20"/>
      <c r="I48" s="20"/>
      <c r="J48" s="86"/>
      <c r="K48" s="21">
        <v>50490000</v>
      </c>
      <c r="L48" s="19" t="s">
        <v>100</v>
      </c>
      <c r="M48" s="22"/>
      <c r="N48" s="22"/>
      <c r="O48" s="22"/>
      <c r="P48" s="19"/>
      <c r="Q48" s="19"/>
      <c r="R48" s="22"/>
      <c r="S48" s="22"/>
      <c r="T48" s="22"/>
      <c r="U48" s="12">
        <f t="shared" si="32"/>
        <v>0</v>
      </c>
      <c r="V48" s="21">
        <v>50490000</v>
      </c>
      <c r="W48" s="22"/>
      <c r="X48" s="22"/>
      <c r="Y48" s="12">
        <f t="shared" si="33"/>
        <v>50490000</v>
      </c>
      <c r="Z48" s="22"/>
      <c r="AA48" s="22"/>
      <c r="AB48" s="22"/>
      <c r="AC48" s="12">
        <f t="shared" si="34"/>
        <v>0</v>
      </c>
      <c r="AD48" s="22"/>
      <c r="AE48" s="22"/>
      <c r="AF48" s="22"/>
      <c r="AG48" s="12">
        <f t="shared" si="35"/>
        <v>0</v>
      </c>
      <c r="AH48" s="12">
        <f t="shared" si="36"/>
        <v>50490000</v>
      </c>
      <c r="AI48" s="23">
        <f t="shared" si="37"/>
        <v>0</v>
      </c>
      <c r="AJ48" s="23">
        <f t="shared" si="31"/>
        <v>9.7112027927642019E-3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outlineLevel="1" x14ac:dyDescent="0.2">
      <c r="A49" s="18">
        <v>8</v>
      </c>
      <c r="B49" s="18"/>
      <c r="C49" s="35" t="s">
        <v>400</v>
      </c>
      <c r="D49" s="74">
        <v>45720</v>
      </c>
      <c r="E49" s="19" t="s">
        <v>111</v>
      </c>
      <c r="F49" s="13" t="s">
        <v>102</v>
      </c>
      <c r="G49" s="13" t="s">
        <v>101</v>
      </c>
      <c r="H49" s="20"/>
      <c r="I49" s="20"/>
      <c r="J49" s="86"/>
      <c r="K49" s="21">
        <v>10000000</v>
      </c>
      <c r="L49" s="19" t="s">
        <v>100</v>
      </c>
      <c r="M49" s="22"/>
      <c r="N49" s="22"/>
      <c r="O49" s="22"/>
      <c r="P49" s="19"/>
      <c r="Q49" s="19"/>
      <c r="R49" s="22"/>
      <c r="S49" s="22"/>
      <c r="T49" s="22"/>
      <c r="U49" s="12">
        <f t="shared" si="32"/>
        <v>0</v>
      </c>
      <c r="V49" s="21">
        <v>10000000</v>
      </c>
      <c r="W49" s="22"/>
      <c r="X49" s="22"/>
      <c r="Y49" s="12">
        <f t="shared" si="33"/>
        <v>10000000</v>
      </c>
      <c r="Z49" s="22"/>
      <c r="AA49" s="22"/>
      <c r="AB49" s="22"/>
      <c r="AC49" s="12">
        <f t="shared" si="34"/>
        <v>0</v>
      </c>
      <c r="AD49" s="22"/>
      <c r="AE49" s="22"/>
      <c r="AF49" s="22"/>
      <c r="AG49" s="12">
        <f t="shared" si="35"/>
        <v>0</v>
      </c>
      <c r="AH49" s="12">
        <f t="shared" si="36"/>
        <v>10000000</v>
      </c>
      <c r="AI49" s="23">
        <f t="shared" si="37"/>
        <v>0</v>
      </c>
      <c r="AJ49" s="23">
        <f t="shared" si="31"/>
        <v>1.9233913235817393E-3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9</v>
      </c>
      <c r="B50" s="18"/>
      <c r="C50" s="35" t="s">
        <v>409</v>
      </c>
      <c r="D50" s="74">
        <v>45728</v>
      </c>
      <c r="E50" s="19" t="s">
        <v>112</v>
      </c>
      <c r="F50" s="13" t="s">
        <v>102</v>
      </c>
      <c r="G50" s="13" t="s">
        <v>101</v>
      </c>
      <c r="H50" s="20"/>
      <c r="I50" s="20"/>
      <c r="J50" s="86"/>
      <c r="K50" s="21">
        <v>12140000</v>
      </c>
      <c r="L50" s="19" t="s">
        <v>100</v>
      </c>
      <c r="M50" s="22"/>
      <c r="N50" s="22"/>
      <c r="O50" s="22"/>
      <c r="P50" s="19"/>
      <c r="Q50" s="19"/>
      <c r="R50" s="22"/>
      <c r="S50" s="22"/>
      <c r="T50" s="22"/>
      <c r="U50" s="12">
        <f t="shared" si="32"/>
        <v>0</v>
      </c>
      <c r="V50" s="21">
        <v>12140000</v>
      </c>
      <c r="W50" s="22"/>
      <c r="X50" s="22"/>
      <c r="Y50" s="12">
        <f t="shared" si="33"/>
        <v>12140000</v>
      </c>
      <c r="Z50" s="22"/>
      <c r="AA50" s="22"/>
      <c r="AB50" s="22"/>
      <c r="AC50" s="12">
        <f t="shared" si="34"/>
        <v>0</v>
      </c>
      <c r="AD50" s="22"/>
      <c r="AE50" s="22"/>
      <c r="AF50" s="22"/>
      <c r="AG50" s="12">
        <f t="shared" si="35"/>
        <v>0</v>
      </c>
      <c r="AH50" s="12">
        <f t="shared" si="36"/>
        <v>12140000</v>
      </c>
      <c r="AI50" s="23">
        <f t="shared" si="37"/>
        <v>0</v>
      </c>
      <c r="AJ50" s="23">
        <f t="shared" si="31"/>
        <v>2.3349970668282314E-3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ht="24.95" customHeight="1" outlineLevel="1" x14ac:dyDescent="0.2">
      <c r="A51" s="18">
        <v>10</v>
      </c>
      <c r="B51" s="18"/>
      <c r="C51" s="35" t="s">
        <v>407</v>
      </c>
      <c r="D51" s="74">
        <v>45726</v>
      </c>
      <c r="E51" s="19" t="s">
        <v>113</v>
      </c>
      <c r="F51" s="13" t="s">
        <v>102</v>
      </c>
      <c r="G51" s="13" t="s">
        <v>101</v>
      </c>
      <c r="H51" s="20"/>
      <c r="I51" s="20"/>
      <c r="J51" s="86"/>
      <c r="K51" s="21">
        <v>41570000</v>
      </c>
      <c r="L51" s="19" t="s">
        <v>100</v>
      </c>
      <c r="M51" s="22"/>
      <c r="N51" s="22"/>
      <c r="O51" s="22"/>
      <c r="P51" s="19"/>
      <c r="Q51" s="19"/>
      <c r="R51" s="22"/>
      <c r="S51" s="22"/>
      <c r="T51" s="22"/>
      <c r="U51" s="12">
        <f t="shared" si="32"/>
        <v>0</v>
      </c>
      <c r="V51" s="21">
        <v>41570000</v>
      </c>
      <c r="W51" s="22"/>
      <c r="X51" s="22"/>
      <c r="Y51" s="12">
        <f t="shared" si="33"/>
        <v>41570000</v>
      </c>
      <c r="Z51" s="22"/>
      <c r="AA51" s="22"/>
      <c r="AB51" s="22"/>
      <c r="AC51" s="12">
        <f t="shared" si="34"/>
        <v>0</v>
      </c>
      <c r="AD51" s="22"/>
      <c r="AE51" s="22"/>
      <c r="AF51" s="22"/>
      <c r="AG51" s="12">
        <f t="shared" si="35"/>
        <v>0</v>
      </c>
      <c r="AH51" s="12">
        <f t="shared" si="36"/>
        <v>41570000</v>
      </c>
      <c r="AI51" s="23">
        <f t="shared" si="37"/>
        <v>0</v>
      </c>
      <c r="AJ51" s="23">
        <f t="shared" si="31"/>
        <v>7.99553773212929E-3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outlineLevel="1" x14ac:dyDescent="0.2">
      <c r="A52" s="18">
        <v>11</v>
      </c>
      <c r="B52" s="18"/>
      <c r="C52" s="35" t="s">
        <v>120</v>
      </c>
      <c r="D52" s="74">
        <v>45728</v>
      </c>
      <c r="E52" s="19" t="s">
        <v>114</v>
      </c>
      <c r="F52" s="13" t="s">
        <v>102</v>
      </c>
      <c r="G52" s="13" t="s">
        <v>101</v>
      </c>
      <c r="H52" s="20"/>
      <c r="I52" s="20"/>
      <c r="J52" s="86"/>
      <c r="K52" s="21">
        <v>5450000</v>
      </c>
      <c r="L52" s="19" t="s">
        <v>100</v>
      </c>
      <c r="M52" s="22"/>
      <c r="N52" s="22"/>
      <c r="O52" s="22"/>
      <c r="P52" s="19"/>
      <c r="Q52" s="19"/>
      <c r="R52" s="22"/>
      <c r="S52" s="22"/>
      <c r="T52" s="21">
        <v>5450000</v>
      </c>
      <c r="U52" s="12">
        <f t="shared" si="32"/>
        <v>5450000</v>
      </c>
      <c r="V52" s="21"/>
      <c r="W52" s="22"/>
      <c r="X52" s="22"/>
      <c r="Y52" s="12">
        <f t="shared" si="33"/>
        <v>0</v>
      </c>
      <c r="Z52" s="22"/>
      <c r="AA52" s="22"/>
      <c r="AB52" s="22"/>
      <c r="AC52" s="12">
        <f t="shared" si="34"/>
        <v>0</v>
      </c>
      <c r="AD52" s="22"/>
      <c r="AE52" s="22"/>
      <c r="AF52" s="22"/>
      <c r="AG52" s="12">
        <f t="shared" si="35"/>
        <v>0</v>
      </c>
      <c r="AH52" s="12">
        <f t="shared" si="36"/>
        <v>5450000</v>
      </c>
      <c r="AI52" s="23">
        <f t="shared" si="37"/>
        <v>0</v>
      </c>
      <c r="AJ52" s="23">
        <f t="shared" si="31"/>
        <v>1.0482482713520479E-3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ht="24.95" customHeight="1" outlineLevel="1" x14ac:dyDescent="0.2">
      <c r="A53" s="18">
        <v>12</v>
      </c>
      <c r="B53" s="18"/>
      <c r="C53" s="35" t="s">
        <v>403</v>
      </c>
      <c r="D53" s="74">
        <v>45735</v>
      </c>
      <c r="E53" s="19" t="s">
        <v>115</v>
      </c>
      <c r="F53" s="13" t="s">
        <v>102</v>
      </c>
      <c r="G53" s="13" t="s">
        <v>101</v>
      </c>
      <c r="H53" s="20"/>
      <c r="I53" s="20"/>
      <c r="J53" s="86"/>
      <c r="K53" s="21">
        <v>6090000</v>
      </c>
      <c r="L53" s="19" t="s">
        <v>100</v>
      </c>
      <c r="M53" s="22"/>
      <c r="N53" s="22"/>
      <c r="O53" s="22"/>
      <c r="P53" s="19"/>
      <c r="Q53" s="19"/>
      <c r="R53" s="22"/>
      <c r="S53" s="22"/>
      <c r="T53" s="22"/>
      <c r="U53" s="12">
        <f t="shared" si="32"/>
        <v>0</v>
      </c>
      <c r="V53" s="21">
        <v>6090000</v>
      </c>
      <c r="W53" s="22"/>
      <c r="X53" s="22"/>
      <c r="Y53" s="12">
        <f t="shared" si="33"/>
        <v>6090000</v>
      </c>
      <c r="Z53" s="22"/>
      <c r="AA53" s="22"/>
      <c r="AB53" s="22"/>
      <c r="AC53" s="12">
        <f t="shared" si="34"/>
        <v>0</v>
      </c>
      <c r="AD53" s="22"/>
      <c r="AE53" s="22"/>
      <c r="AF53" s="22"/>
      <c r="AG53" s="12">
        <f t="shared" si="35"/>
        <v>0</v>
      </c>
      <c r="AH53" s="12">
        <f t="shared" si="36"/>
        <v>6090000</v>
      </c>
      <c r="AI53" s="23">
        <f t="shared" si="37"/>
        <v>0</v>
      </c>
      <c r="AJ53" s="23">
        <f t="shared" si="31"/>
        <v>1.1713453160612792E-3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13</v>
      </c>
      <c r="B54" s="18"/>
      <c r="C54" s="35" t="s">
        <v>121</v>
      </c>
      <c r="D54" s="74">
        <v>45720</v>
      </c>
      <c r="E54" s="19" t="s">
        <v>116</v>
      </c>
      <c r="F54" s="13" t="s">
        <v>102</v>
      </c>
      <c r="G54" s="13" t="s">
        <v>101</v>
      </c>
      <c r="H54" s="20"/>
      <c r="I54" s="20"/>
      <c r="J54" s="86"/>
      <c r="K54" s="21">
        <v>4360000</v>
      </c>
      <c r="L54" s="19" t="s">
        <v>100</v>
      </c>
      <c r="M54" s="22"/>
      <c r="N54" s="22"/>
      <c r="O54" s="22"/>
      <c r="P54" s="19"/>
      <c r="Q54" s="19"/>
      <c r="R54" s="22"/>
      <c r="S54" s="22"/>
      <c r="T54" s="21">
        <v>4360000</v>
      </c>
      <c r="U54" s="12">
        <f t="shared" si="32"/>
        <v>4360000</v>
      </c>
      <c r="V54" s="21"/>
      <c r="W54" s="22"/>
      <c r="X54" s="22"/>
      <c r="Y54" s="12">
        <f t="shared" si="33"/>
        <v>0</v>
      </c>
      <c r="Z54" s="22"/>
      <c r="AA54" s="22"/>
      <c r="AB54" s="22"/>
      <c r="AC54" s="12">
        <f t="shared" si="34"/>
        <v>0</v>
      </c>
      <c r="AD54" s="22"/>
      <c r="AE54" s="22"/>
      <c r="AF54" s="22"/>
      <c r="AG54" s="12">
        <f t="shared" si="35"/>
        <v>0</v>
      </c>
      <c r="AH54" s="12">
        <f t="shared" si="36"/>
        <v>4360000</v>
      </c>
      <c r="AI54" s="23">
        <f t="shared" si="37"/>
        <v>0</v>
      </c>
      <c r="AJ54" s="23">
        <f t="shared" si="31"/>
        <v>8.3859861708163836E-4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ht="24.95" customHeight="1" outlineLevel="1" x14ac:dyDescent="0.2">
      <c r="A55" s="18">
        <v>14</v>
      </c>
      <c r="B55" s="18"/>
      <c r="C55" s="35" t="s">
        <v>402</v>
      </c>
      <c r="D55" s="74">
        <v>45730</v>
      </c>
      <c r="E55" s="19" t="s">
        <v>117</v>
      </c>
      <c r="F55" s="13" t="s">
        <v>102</v>
      </c>
      <c r="G55" s="13" t="s">
        <v>101</v>
      </c>
      <c r="H55" s="20"/>
      <c r="I55" s="20"/>
      <c r="J55" s="86"/>
      <c r="K55" s="21">
        <v>9330000</v>
      </c>
      <c r="L55" s="19" t="s">
        <v>100</v>
      </c>
      <c r="M55" s="22"/>
      <c r="N55" s="22"/>
      <c r="O55" s="22"/>
      <c r="P55" s="19"/>
      <c r="Q55" s="19"/>
      <c r="R55" s="22"/>
      <c r="S55" s="22"/>
      <c r="T55" s="22"/>
      <c r="U55" s="12">
        <f t="shared" si="32"/>
        <v>0</v>
      </c>
      <c r="V55" s="21">
        <v>9330000</v>
      </c>
      <c r="W55" s="22"/>
      <c r="X55" s="22"/>
      <c r="Y55" s="12">
        <f t="shared" si="33"/>
        <v>9330000</v>
      </c>
      <c r="Z55" s="22"/>
      <c r="AA55" s="22"/>
      <c r="AB55" s="22"/>
      <c r="AC55" s="12">
        <f t="shared" si="34"/>
        <v>0</v>
      </c>
      <c r="AD55" s="22"/>
      <c r="AE55" s="22"/>
      <c r="AF55" s="22"/>
      <c r="AG55" s="12">
        <f t="shared" si="35"/>
        <v>0</v>
      </c>
      <c r="AH55" s="12">
        <f t="shared" si="36"/>
        <v>9330000</v>
      </c>
      <c r="AI55" s="23">
        <f t="shared" si="37"/>
        <v>0</v>
      </c>
      <c r="AJ55" s="23">
        <f t="shared" si="31"/>
        <v>1.7945241049017629E-3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outlineLevel="1" x14ac:dyDescent="0.2">
      <c r="A56" s="18">
        <v>15</v>
      </c>
      <c r="B56" s="18"/>
      <c r="C56" s="35" t="s">
        <v>122</v>
      </c>
      <c r="D56" s="74">
        <v>45726</v>
      </c>
      <c r="E56" s="19" t="s">
        <v>118</v>
      </c>
      <c r="F56" s="13" t="s">
        <v>102</v>
      </c>
      <c r="G56" s="13" t="s">
        <v>101</v>
      </c>
      <c r="H56" s="20"/>
      <c r="I56" s="20"/>
      <c r="J56" s="86"/>
      <c r="K56" s="21">
        <v>13680000</v>
      </c>
      <c r="L56" s="19" t="s">
        <v>100</v>
      </c>
      <c r="M56" s="22"/>
      <c r="N56" s="22"/>
      <c r="O56" s="22"/>
      <c r="P56" s="19"/>
      <c r="Q56" s="19"/>
      <c r="R56" s="22"/>
      <c r="S56" s="22"/>
      <c r="T56" s="21">
        <v>13680000</v>
      </c>
      <c r="U56" s="12">
        <f t="shared" si="32"/>
        <v>13680000</v>
      </c>
      <c r="V56" s="21"/>
      <c r="W56" s="22"/>
      <c r="X56" s="22"/>
      <c r="Y56" s="12">
        <f t="shared" si="33"/>
        <v>0</v>
      </c>
      <c r="Z56" s="22"/>
      <c r="AA56" s="22"/>
      <c r="AB56" s="22"/>
      <c r="AC56" s="12">
        <f t="shared" si="34"/>
        <v>0</v>
      </c>
      <c r="AD56" s="22"/>
      <c r="AE56" s="22"/>
      <c r="AF56" s="22"/>
      <c r="AG56" s="12">
        <f t="shared" si="35"/>
        <v>0</v>
      </c>
      <c r="AH56" s="12">
        <f t="shared" si="36"/>
        <v>13680000</v>
      </c>
      <c r="AI56" s="23">
        <f t="shared" si="37"/>
        <v>0</v>
      </c>
      <c r="AJ56" s="23">
        <f t="shared" si="31"/>
        <v>2.6311993306598193E-3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ht="24.95" customHeight="1" outlineLevel="1" x14ac:dyDescent="0.2">
      <c r="A57" s="18">
        <v>16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 t="shared" si="31"/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s="30" customFormat="1" ht="24.95" customHeight="1" x14ac:dyDescent="0.25">
      <c r="A58" s="87" t="s">
        <v>51</v>
      </c>
      <c r="B58" s="87"/>
      <c r="C58" s="87"/>
      <c r="D58" s="87"/>
      <c r="E58" s="87"/>
      <c r="F58" s="87"/>
      <c r="G58" s="87"/>
      <c r="H58" s="87"/>
      <c r="I58" s="87"/>
      <c r="J58" s="25">
        <f>SUM(J42:J57)</f>
        <v>254780000</v>
      </c>
      <c r="K58" s="25">
        <f>SUM(K42:K57)</f>
        <v>254780000</v>
      </c>
      <c r="L58" s="26"/>
      <c r="M58" s="25">
        <f>SUM(M42:M57)</f>
        <v>0</v>
      </c>
      <c r="N58" s="25">
        <f>SUM(N42:N57)</f>
        <v>0</v>
      </c>
      <c r="O58" s="25">
        <f>SUM(O42:O57)</f>
        <v>0</v>
      </c>
      <c r="P58" s="27"/>
      <c r="Q58" s="28"/>
      <c r="R58" s="25">
        <f t="shared" ref="R58:AH58" si="38">SUM(R42:R57)</f>
        <v>0</v>
      </c>
      <c r="S58" s="25">
        <f t="shared" si="38"/>
        <v>0</v>
      </c>
      <c r="T58" s="25">
        <f>SUM(T42:T57)</f>
        <v>28950000</v>
      </c>
      <c r="U58" s="25">
        <f>SUM(U42:U57)</f>
        <v>28950000</v>
      </c>
      <c r="V58" s="25">
        <f t="shared" si="38"/>
        <v>225830000</v>
      </c>
      <c r="W58" s="25">
        <f t="shared" si="38"/>
        <v>0</v>
      </c>
      <c r="X58" s="25">
        <f t="shared" si="38"/>
        <v>0</v>
      </c>
      <c r="Y58" s="25">
        <f t="shared" si="38"/>
        <v>225830000</v>
      </c>
      <c r="Z58" s="25">
        <f t="shared" si="38"/>
        <v>0</v>
      </c>
      <c r="AA58" s="25">
        <f t="shared" si="38"/>
        <v>0</v>
      </c>
      <c r="AB58" s="25">
        <f t="shared" si="38"/>
        <v>0</v>
      </c>
      <c r="AC58" s="25">
        <f t="shared" si="38"/>
        <v>0</v>
      </c>
      <c r="AD58" s="25">
        <f t="shared" si="38"/>
        <v>0</v>
      </c>
      <c r="AE58" s="25">
        <f t="shared" si="38"/>
        <v>0</v>
      </c>
      <c r="AF58" s="25">
        <f t="shared" si="38"/>
        <v>0</v>
      </c>
      <c r="AG58" s="25">
        <f t="shared" si="38"/>
        <v>0</v>
      </c>
      <c r="AH58" s="25">
        <f t="shared" si="38"/>
        <v>254780000</v>
      </c>
      <c r="AI58" s="29">
        <f>IF(ISERROR(AH58/J58),0,AH58/J58)</f>
        <v>1</v>
      </c>
      <c r="AJ58" s="29">
        <f>IF(ISERROR(AH58/$AH$409),0,AH58/$AH$409)</f>
        <v>4.9004164142215555E-2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ht="24.95" customHeight="1" x14ac:dyDescent="0.25">
      <c r="A59" s="85" t="s">
        <v>52</v>
      </c>
      <c r="B59" s="85"/>
      <c r="C59" s="85"/>
      <c r="D59" s="85"/>
      <c r="E59" s="85"/>
      <c r="F59" s="8"/>
      <c r="G59" s="9"/>
      <c r="H59" s="10"/>
      <c r="I59" s="10"/>
      <c r="J59" s="11"/>
      <c r="K59" s="12"/>
      <c r="L59" s="13"/>
      <c r="M59" s="14"/>
      <c r="N59" s="14"/>
      <c r="O59" s="14"/>
      <c r="P59" s="9"/>
      <c r="Q59" s="15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6"/>
      <c r="AJ59" s="17"/>
    </row>
    <row r="60" spans="1:106" ht="24.95" customHeight="1" outlineLevel="1" x14ac:dyDescent="0.25">
      <c r="A60" s="18">
        <v>1</v>
      </c>
      <c r="B60" s="18"/>
      <c r="C60" s="32" t="s">
        <v>424</v>
      </c>
      <c r="D60" s="33">
        <v>45742</v>
      </c>
      <c r="E60" s="34" t="s">
        <v>420</v>
      </c>
      <c r="F60" s="13" t="s">
        <v>102</v>
      </c>
      <c r="G60" s="13" t="s">
        <v>101</v>
      </c>
      <c r="H60" s="36"/>
      <c r="I60" s="36"/>
      <c r="J60" s="86">
        <v>548530000</v>
      </c>
      <c r="K60" s="37">
        <v>3480000</v>
      </c>
      <c r="L60" s="19" t="s">
        <v>100</v>
      </c>
      <c r="M60" s="39"/>
      <c r="N60" s="40"/>
      <c r="O60" s="39"/>
      <c r="P60" s="35"/>
      <c r="Q60" s="35"/>
      <c r="R60" s="22"/>
      <c r="S60" s="22"/>
      <c r="T60" s="22"/>
      <c r="U60" s="12">
        <f>SUM(R60:T60)</f>
        <v>0</v>
      </c>
      <c r="V60" s="22"/>
      <c r="W60" s="82">
        <v>3480000</v>
      </c>
      <c r="X60" s="22"/>
      <c r="Y60" s="12">
        <f>SUM(V60:X60)</f>
        <v>3480000</v>
      </c>
      <c r="Z60" s="22"/>
      <c r="AA60" s="22"/>
      <c r="AB60" s="22"/>
      <c r="AC60" s="12">
        <f>SUM(Z60:AB60)</f>
        <v>0</v>
      </c>
      <c r="AD60" s="22"/>
      <c r="AE60" s="22">
        <v>0</v>
      </c>
      <c r="AF60" s="22">
        <v>0</v>
      </c>
      <c r="AG60" s="12">
        <f>SUM(AD60:AF60)</f>
        <v>0</v>
      </c>
      <c r="AH60" s="12">
        <f>SUM(U60,Y60,AC60,AG60)</f>
        <v>3480000</v>
      </c>
      <c r="AI60" s="23">
        <f>IF(ISERROR(AH60/J60),0,AH60/J60)</f>
        <v>6.3442291214701107E-3</v>
      </c>
      <c r="AJ60" s="23">
        <f t="shared" ref="AJ60:AJ97" si="39">IF(ISERROR(AH60/$AH$409),"-",AH60/$AH$409)</f>
        <v>6.6934018060644531E-4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ht="24.95" customHeight="1" outlineLevel="1" x14ac:dyDescent="0.25">
      <c r="A61" s="18">
        <v>2</v>
      </c>
      <c r="B61" s="18"/>
      <c r="C61" s="32" t="s">
        <v>430</v>
      </c>
      <c r="D61" s="33">
        <v>45761</v>
      </c>
      <c r="E61" s="34" t="s">
        <v>123</v>
      </c>
      <c r="F61" s="13" t="s">
        <v>102</v>
      </c>
      <c r="G61" s="13" t="s">
        <v>101</v>
      </c>
      <c r="H61" s="36"/>
      <c r="I61" s="36"/>
      <c r="J61" s="86"/>
      <c r="K61" s="37">
        <v>9360000</v>
      </c>
      <c r="L61" s="19" t="s">
        <v>100</v>
      </c>
      <c r="M61" s="39"/>
      <c r="N61" s="40"/>
      <c r="O61" s="39"/>
      <c r="P61" s="35"/>
      <c r="Q61" s="35"/>
      <c r="R61" s="22"/>
      <c r="S61" s="22"/>
      <c r="T61" s="22"/>
      <c r="U61" s="12">
        <f t="shared" ref="U61:U96" si="40">SUM(R61:T61)</f>
        <v>0</v>
      </c>
      <c r="V61" s="22"/>
      <c r="W61" s="82">
        <v>9360000</v>
      </c>
      <c r="X61" s="22"/>
      <c r="Y61" s="12">
        <f t="shared" ref="Y61:Y96" si="41">SUM(V61:X61)</f>
        <v>9360000</v>
      </c>
      <c r="Z61" s="22"/>
      <c r="AA61" s="22"/>
      <c r="AB61" s="22"/>
      <c r="AC61" s="12">
        <f t="shared" ref="AC61:AC96" si="42">SUM(Z61:AB61)</f>
        <v>0</v>
      </c>
      <c r="AD61" s="22"/>
      <c r="AE61" s="22">
        <v>0</v>
      </c>
      <c r="AF61" s="22">
        <v>0</v>
      </c>
      <c r="AG61" s="12">
        <f t="shared" ref="AG61:AG96" si="43">SUM(AD61:AF61)</f>
        <v>0</v>
      </c>
      <c r="AH61" s="12">
        <f t="shared" ref="AH61:AH96" si="44">SUM(U61,Y61,AC61,AG61)</f>
        <v>9360000</v>
      </c>
      <c r="AI61" s="23">
        <f t="shared" ref="AI61:AI96" si="45">IF(ISERROR(AH61/J61),0,AH61/J61)</f>
        <v>0</v>
      </c>
      <c r="AJ61" s="23">
        <f t="shared" si="39"/>
        <v>1.800294278872508E-3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5">
      <c r="A62" s="18">
        <v>3</v>
      </c>
      <c r="B62" s="18"/>
      <c r="C62" s="32" t="s">
        <v>428</v>
      </c>
      <c r="D62" s="33">
        <v>45749</v>
      </c>
      <c r="E62" s="34" t="s">
        <v>124</v>
      </c>
      <c r="F62" s="13" t="s">
        <v>102</v>
      </c>
      <c r="G62" s="13" t="s">
        <v>101</v>
      </c>
      <c r="H62" s="36"/>
      <c r="I62" s="36"/>
      <c r="J62" s="86"/>
      <c r="K62" s="37">
        <v>5650000</v>
      </c>
      <c r="L62" s="19" t="s">
        <v>100</v>
      </c>
      <c r="M62" s="39"/>
      <c r="N62" s="40"/>
      <c r="O62" s="39"/>
      <c r="P62" s="35"/>
      <c r="Q62" s="35"/>
      <c r="R62" s="22"/>
      <c r="S62" s="22"/>
      <c r="T62" s="22"/>
      <c r="U62" s="12">
        <f t="shared" si="40"/>
        <v>0</v>
      </c>
      <c r="V62" s="22"/>
      <c r="W62" s="82">
        <v>5650000</v>
      </c>
      <c r="X62" s="22"/>
      <c r="Y62" s="12">
        <f t="shared" si="41"/>
        <v>5650000</v>
      </c>
      <c r="Z62" s="22"/>
      <c r="AA62" s="22"/>
      <c r="AB62" s="22"/>
      <c r="AC62" s="12">
        <f t="shared" si="42"/>
        <v>0</v>
      </c>
      <c r="AD62" s="22"/>
      <c r="AE62" s="22">
        <v>0</v>
      </c>
      <c r="AF62" s="22">
        <v>0</v>
      </c>
      <c r="AG62" s="12">
        <f t="shared" si="43"/>
        <v>0</v>
      </c>
      <c r="AH62" s="12">
        <f t="shared" si="44"/>
        <v>5650000</v>
      </c>
      <c r="AI62" s="23">
        <f t="shared" si="45"/>
        <v>0</v>
      </c>
      <c r="AJ62" s="23">
        <f t="shared" si="39"/>
        <v>1.0867160978236827E-3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ht="24.95" customHeight="1" outlineLevel="1" x14ac:dyDescent="0.25">
      <c r="A63" s="18">
        <v>4</v>
      </c>
      <c r="B63" s="18"/>
      <c r="C63" s="32" t="s">
        <v>437</v>
      </c>
      <c r="D63" s="33">
        <v>45763</v>
      </c>
      <c r="E63" s="34" t="s">
        <v>125</v>
      </c>
      <c r="F63" s="13" t="s">
        <v>102</v>
      </c>
      <c r="G63" s="13" t="s">
        <v>101</v>
      </c>
      <c r="H63" s="36"/>
      <c r="I63" s="36"/>
      <c r="J63" s="86"/>
      <c r="K63" s="37">
        <v>7040000</v>
      </c>
      <c r="L63" s="19" t="s">
        <v>100</v>
      </c>
      <c r="M63" s="39"/>
      <c r="N63" s="40"/>
      <c r="O63" s="39"/>
      <c r="P63" s="35"/>
      <c r="Q63" s="35"/>
      <c r="R63" s="22"/>
      <c r="S63" s="22"/>
      <c r="T63" s="22"/>
      <c r="U63" s="12">
        <f t="shared" si="40"/>
        <v>0</v>
      </c>
      <c r="V63" s="22"/>
      <c r="W63" s="82">
        <v>7040000</v>
      </c>
      <c r="X63" s="22"/>
      <c r="Y63" s="12">
        <f t="shared" si="41"/>
        <v>7040000</v>
      </c>
      <c r="Z63" s="22"/>
      <c r="AA63" s="22"/>
      <c r="AB63" s="22"/>
      <c r="AC63" s="12">
        <f t="shared" si="42"/>
        <v>0</v>
      </c>
      <c r="AD63" s="22"/>
      <c r="AE63" s="22">
        <v>0</v>
      </c>
      <c r="AF63" s="22">
        <v>0</v>
      </c>
      <c r="AG63" s="12">
        <f t="shared" si="43"/>
        <v>0</v>
      </c>
      <c r="AH63" s="12">
        <f t="shared" si="44"/>
        <v>7040000</v>
      </c>
      <c r="AI63" s="23">
        <f t="shared" si="45"/>
        <v>0</v>
      </c>
      <c r="AJ63" s="23">
        <f t="shared" si="39"/>
        <v>1.3540674918015444E-3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outlineLevel="1" x14ac:dyDescent="0.25">
      <c r="A64" s="18">
        <v>5</v>
      </c>
      <c r="B64" s="18"/>
      <c r="C64" s="32" t="s">
        <v>442</v>
      </c>
      <c r="D64" s="33">
        <v>45730</v>
      </c>
      <c r="E64" s="34" t="s">
        <v>126</v>
      </c>
      <c r="F64" s="13" t="s">
        <v>102</v>
      </c>
      <c r="G64" s="13" t="s">
        <v>101</v>
      </c>
      <c r="H64" s="36"/>
      <c r="I64" s="36"/>
      <c r="J64" s="86"/>
      <c r="K64" s="37">
        <v>6400000</v>
      </c>
      <c r="L64" s="19" t="s">
        <v>100</v>
      </c>
      <c r="M64" s="39"/>
      <c r="N64" s="40"/>
      <c r="O64" s="39"/>
      <c r="P64" s="35"/>
      <c r="Q64" s="35"/>
      <c r="R64" s="22"/>
      <c r="S64" s="22"/>
      <c r="T64" s="22"/>
      <c r="U64" s="12">
        <f t="shared" si="40"/>
        <v>0</v>
      </c>
      <c r="V64" s="22"/>
      <c r="W64" s="82">
        <v>6400000</v>
      </c>
      <c r="X64" s="22"/>
      <c r="Y64" s="12">
        <f t="shared" si="41"/>
        <v>6400000</v>
      </c>
      <c r="Z64" s="22"/>
      <c r="AA64" s="22"/>
      <c r="AB64" s="22"/>
      <c r="AC64" s="12">
        <f t="shared" si="42"/>
        <v>0</v>
      </c>
      <c r="AD64" s="22"/>
      <c r="AE64" s="22">
        <v>0</v>
      </c>
      <c r="AF64" s="22">
        <v>0</v>
      </c>
      <c r="AG64" s="12">
        <f t="shared" si="43"/>
        <v>0</v>
      </c>
      <c r="AH64" s="12">
        <f t="shared" si="44"/>
        <v>6400000</v>
      </c>
      <c r="AI64" s="23">
        <f t="shared" si="45"/>
        <v>0</v>
      </c>
      <c r="AJ64" s="23">
        <f t="shared" si="39"/>
        <v>1.2309704470923131E-3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ht="24.95" customHeight="1" outlineLevel="1" x14ac:dyDescent="0.25">
      <c r="A65" s="18">
        <v>6</v>
      </c>
      <c r="B65" s="18"/>
      <c r="C65" s="32" t="s">
        <v>426</v>
      </c>
      <c r="D65" s="33">
        <v>45742</v>
      </c>
      <c r="E65" s="34" t="s">
        <v>127</v>
      </c>
      <c r="F65" s="13" t="s">
        <v>102</v>
      </c>
      <c r="G65" s="13" t="s">
        <v>101</v>
      </c>
      <c r="H65" s="36"/>
      <c r="I65" s="36"/>
      <c r="J65" s="86"/>
      <c r="K65" s="37">
        <v>5950000</v>
      </c>
      <c r="L65" s="19" t="s">
        <v>100</v>
      </c>
      <c r="M65" s="39"/>
      <c r="N65" s="40"/>
      <c r="O65" s="39"/>
      <c r="P65" s="35"/>
      <c r="Q65" s="35"/>
      <c r="R65" s="22"/>
      <c r="S65" s="22"/>
      <c r="T65" s="22"/>
      <c r="U65" s="12">
        <f t="shared" si="40"/>
        <v>0</v>
      </c>
      <c r="V65" s="22"/>
      <c r="W65" s="82">
        <v>5950000</v>
      </c>
      <c r="X65" s="22"/>
      <c r="Y65" s="12">
        <f t="shared" si="41"/>
        <v>5950000</v>
      </c>
      <c r="Z65" s="22"/>
      <c r="AA65" s="22"/>
      <c r="AB65" s="22"/>
      <c r="AC65" s="12">
        <f t="shared" si="42"/>
        <v>0</v>
      </c>
      <c r="AD65" s="22"/>
      <c r="AE65" s="22">
        <v>0</v>
      </c>
      <c r="AF65" s="22">
        <v>0</v>
      </c>
      <c r="AG65" s="12">
        <f t="shared" si="43"/>
        <v>0</v>
      </c>
      <c r="AH65" s="12">
        <f t="shared" si="44"/>
        <v>5950000</v>
      </c>
      <c r="AI65" s="23">
        <f t="shared" si="45"/>
        <v>0</v>
      </c>
      <c r="AJ65" s="23">
        <f t="shared" si="39"/>
        <v>1.1444178375311349E-3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5">
      <c r="A66" s="18">
        <v>7</v>
      </c>
      <c r="B66" s="18"/>
      <c r="C66" s="32" t="s">
        <v>440</v>
      </c>
      <c r="D66" s="33">
        <v>45742</v>
      </c>
      <c r="E66" s="34" t="s">
        <v>128</v>
      </c>
      <c r="F66" s="13" t="s">
        <v>102</v>
      </c>
      <c r="G66" s="13" t="s">
        <v>101</v>
      </c>
      <c r="H66" s="36"/>
      <c r="I66" s="36"/>
      <c r="J66" s="86"/>
      <c r="K66" s="37">
        <v>7980000</v>
      </c>
      <c r="L66" s="19" t="s">
        <v>100</v>
      </c>
      <c r="M66" s="39"/>
      <c r="N66" s="40"/>
      <c r="O66" s="39"/>
      <c r="P66" s="35"/>
      <c r="Q66" s="35"/>
      <c r="R66" s="22"/>
      <c r="S66" s="22"/>
      <c r="T66" s="22"/>
      <c r="U66" s="12">
        <f t="shared" si="40"/>
        <v>0</v>
      </c>
      <c r="V66" s="22"/>
      <c r="W66" s="82"/>
      <c r="X66" s="22">
        <v>7980000</v>
      </c>
      <c r="Y66" s="12">
        <f t="shared" si="41"/>
        <v>7980000</v>
      </c>
      <c r="Z66" s="22"/>
      <c r="AA66" s="22"/>
      <c r="AB66" s="22"/>
      <c r="AC66" s="12">
        <f t="shared" si="42"/>
        <v>0</v>
      </c>
      <c r="AD66" s="22"/>
      <c r="AE66" s="22">
        <v>0</v>
      </c>
      <c r="AF66" s="22">
        <v>0</v>
      </c>
      <c r="AG66" s="12">
        <f t="shared" si="43"/>
        <v>0</v>
      </c>
      <c r="AH66" s="12">
        <f t="shared" si="44"/>
        <v>7980000</v>
      </c>
      <c r="AI66" s="23">
        <f t="shared" si="45"/>
        <v>0</v>
      </c>
      <c r="AJ66" s="23">
        <f t="shared" si="39"/>
        <v>1.5348662762182279E-3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5">
      <c r="A67" s="18">
        <v>8</v>
      </c>
      <c r="B67" s="18"/>
      <c r="C67" s="32" t="s">
        <v>433</v>
      </c>
      <c r="D67" s="33">
        <v>45761</v>
      </c>
      <c r="E67" s="34" t="s">
        <v>129</v>
      </c>
      <c r="F67" s="13" t="s">
        <v>102</v>
      </c>
      <c r="G67" s="13" t="s">
        <v>101</v>
      </c>
      <c r="H67" s="36"/>
      <c r="I67" s="36"/>
      <c r="J67" s="86"/>
      <c r="K67" s="37">
        <v>5800000</v>
      </c>
      <c r="L67" s="19" t="s">
        <v>100</v>
      </c>
      <c r="M67" s="39"/>
      <c r="N67" s="40"/>
      <c r="O67" s="39"/>
      <c r="P67" s="35"/>
      <c r="Q67" s="35"/>
      <c r="R67" s="22"/>
      <c r="S67" s="22"/>
      <c r="T67" s="22"/>
      <c r="U67" s="12">
        <f t="shared" si="40"/>
        <v>0</v>
      </c>
      <c r="V67" s="22"/>
      <c r="W67" s="82">
        <v>5800000</v>
      </c>
      <c r="X67" s="22"/>
      <c r="Y67" s="12">
        <f t="shared" si="41"/>
        <v>5800000</v>
      </c>
      <c r="Z67" s="22"/>
      <c r="AA67" s="22"/>
      <c r="AB67" s="22"/>
      <c r="AC67" s="12">
        <f t="shared" si="42"/>
        <v>0</v>
      </c>
      <c r="AD67" s="22"/>
      <c r="AE67" s="22">
        <v>0</v>
      </c>
      <c r="AF67" s="22">
        <v>0</v>
      </c>
      <c r="AG67" s="12">
        <f t="shared" si="43"/>
        <v>0</v>
      </c>
      <c r="AH67" s="12">
        <f t="shared" si="44"/>
        <v>5800000</v>
      </c>
      <c r="AI67" s="23">
        <f t="shared" si="45"/>
        <v>0</v>
      </c>
      <c r="AJ67" s="23">
        <f t="shared" si="39"/>
        <v>1.1155669676774088E-3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outlineLevel="1" x14ac:dyDescent="0.25">
      <c r="A68" s="18">
        <v>9</v>
      </c>
      <c r="B68" s="18"/>
      <c r="C68" s="32" t="s">
        <v>435</v>
      </c>
      <c r="D68" s="33">
        <v>45761</v>
      </c>
      <c r="E68" s="34" t="s">
        <v>130</v>
      </c>
      <c r="F68" s="13" t="s">
        <v>102</v>
      </c>
      <c r="G68" s="13" t="s">
        <v>101</v>
      </c>
      <c r="H68" s="36"/>
      <c r="I68" s="36"/>
      <c r="J68" s="86"/>
      <c r="K68" s="37">
        <v>4900000</v>
      </c>
      <c r="L68" s="19" t="s">
        <v>100</v>
      </c>
      <c r="M68" s="39"/>
      <c r="N68" s="40"/>
      <c r="O68" s="39"/>
      <c r="P68" s="35"/>
      <c r="Q68" s="35"/>
      <c r="R68" s="22"/>
      <c r="S68" s="22"/>
      <c r="T68" s="22"/>
      <c r="U68" s="12">
        <f t="shared" si="40"/>
        <v>0</v>
      </c>
      <c r="V68" s="22"/>
      <c r="W68" s="82">
        <v>4900000</v>
      </c>
      <c r="X68" s="22"/>
      <c r="Y68" s="12">
        <f t="shared" si="41"/>
        <v>4900000</v>
      </c>
      <c r="Z68" s="22"/>
      <c r="AA68" s="22"/>
      <c r="AB68" s="22"/>
      <c r="AC68" s="12">
        <f t="shared" si="42"/>
        <v>0</v>
      </c>
      <c r="AD68" s="22"/>
      <c r="AE68" s="22">
        <v>0</v>
      </c>
      <c r="AF68" s="22">
        <v>0</v>
      </c>
      <c r="AG68" s="12">
        <f t="shared" si="43"/>
        <v>0</v>
      </c>
      <c r="AH68" s="12">
        <f t="shared" si="44"/>
        <v>4900000</v>
      </c>
      <c r="AI68" s="23">
        <f t="shared" si="45"/>
        <v>0</v>
      </c>
      <c r="AJ68" s="23">
        <f t="shared" si="39"/>
        <v>9.4246174855505227E-4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outlineLevel="1" x14ac:dyDescent="0.25">
      <c r="A69" s="18">
        <v>10</v>
      </c>
      <c r="B69" s="18"/>
      <c r="C69" s="32" t="s">
        <v>417</v>
      </c>
      <c r="D69" s="33">
        <v>45735</v>
      </c>
      <c r="E69" s="34" t="s">
        <v>131</v>
      </c>
      <c r="F69" s="13" t="s">
        <v>102</v>
      </c>
      <c r="G69" s="13" t="s">
        <v>101</v>
      </c>
      <c r="H69" s="36"/>
      <c r="I69" s="36"/>
      <c r="J69" s="86"/>
      <c r="K69" s="37">
        <v>7320000</v>
      </c>
      <c r="L69" s="19" t="s">
        <v>100</v>
      </c>
      <c r="M69" s="39"/>
      <c r="N69" s="40"/>
      <c r="O69" s="39"/>
      <c r="P69" s="35"/>
      <c r="Q69" s="35"/>
      <c r="R69" s="22"/>
      <c r="S69" s="22"/>
      <c r="T69" s="22"/>
      <c r="U69" s="12">
        <f t="shared" si="40"/>
        <v>0</v>
      </c>
      <c r="V69" s="82">
        <v>7320000</v>
      </c>
      <c r="W69" s="82"/>
      <c r="X69" s="22"/>
      <c r="Y69" s="12">
        <f t="shared" si="41"/>
        <v>7320000</v>
      </c>
      <c r="Z69" s="22"/>
      <c r="AA69" s="22"/>
      <c r="AB69" s="22"/>
      <c r="AC69" s="12">
        <f t="shared" si="42"/>
        <v>0</v>
      </c>
      <c r="AD69" s="22"/>
      <c r="AE69" s="22">
        <v>0</v>
      </c>
      <c r="AF69" s="22">
        <v>0</v>
      </c>
      <c r="AG69" s="12">
        <f t="shared" si="43"/>
        <v>0</v>
      </c>
      <c r="AH69" s="12">
        <f t="shared" si="44"/>
        <v>7320000</v>
      </c>
      <c r="AI69" s="23">
        <f t="shared" si="45"/>
        <v>0</v>
      </c>
      <c r="AJ69" s="23">
        <f t="shared" si="39"/>
        <v>1.4079224488618332E-3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5">
      <c r="A70" s="18">
        <v>11</v>
      </c>
      <c r="B70" s="18"/>
      <c r="C70" s="32" t="s">
        <v>395</v>
      </c>
      <c r="D70" s="33">
        <v>45782</v>
      </c>
      <c r="E70" s="34" t="s">
        <v>132</v>
      </c>
      <c r="F70" s="13" t="s">
        <v>102</v>
      </c>
      <c r="G70" s="13" t="s">
        <v>101</v>
      </c>
      <c r="H70" s="36"/>
      <c r="I70" s="36"/>
      <c r="J70" s="86"/>
      <c r="K70" s="37">
        <v>6380000</v>
      </c>
      <c r="L70" s="19" t="s">
        <v>100</v>
      </c>
      <c r="M70" s="39"/>
      <c r="N70" s="40"/>
      <c r="O70" s="39"/>
      <c r="P70" s="35"/>
      <c r="Q70" s="35"/>
      <c r="R70" s="22"/>
      <c r="S70" s="22"/>
      <c r="T70" s="22"/>
      <c r="U70" s="12">
        <f t="shared" si="40"/>
        <v>0</v>
      </c>
      <c r="V70" s="82"/>
      <c r="W70" s="82">
        <v>6380000</v>
      </c>
      <c r="X70" s="22"/>
      <c r="Y70" s="12">
        <f t="shared" si="41"/>
        <v>6380000</v>
      </c>
      <c r="Z70" s="22"/>
      <c r="AA70" s="22"/>
      <c r="AB70" s="22"/>
      <c r="AC70" s="12">
        <f t="shared" si="42"/>
        <v>0</v>
      </c>
      <c r="AD70" s="22"/>
      <c r="AE70" s="22">
        <v>0</v>
      </c>
      <c r="AF70" s="22">
        <v>0</v>
      </c>
      <c r="AG70" s="12">
        <f t="shared" si="43"/>
        <v>0</v>
      </c>
      <c r="AH70" s="12">
        <f t="shared" si="44"/>
        <v>6380000</v>
      </c>
      <c r="AI70" s="23">
        <f t="shared" si="45"/>
        <v>0</v>
      </c>
      <c r="AJ70" s="23">
        <f t="shared" si="39"/>
        <v>1.2271236644451496E-3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5">
      <c r="A71" s="18">
        <v>12</v>
      </c>
      <c r="B71" s="18"/>
      <c r="C71" s="32" t="s">
        <v>439</v>
      </c>
      <c r="D71" s="33">
        <v>45791</v>
      </c>
      <c r="E71" s="34" t="s">
        <v>133</v>
      </c>
      <c r="F71" s="13" t="s">
        <v>102</v>
      </c>
      <c r="G71" s="13" t="s">
        <v>101</v>
      </c>
      <c r="H71" s="36"/>
      <c r="I71" s="36"/>
      <c r="J71" s="86"/>
      <c r="K71" s="37">
        <v>3720000</v>
      </c>
      <c r="L71" s="19" t="s">
        <v>100</v>
      </c>
      <c r="M71" s="39"/>
      <c r="N71" s="40"/>
      <c r="O71" s="39"/>
      <c r="P71" s="35"/>
      <c r="Q71" s="35"/>
      <c r="R71" s="22"/>
      <c r="S71" s="22"/>
      <c r="U71" s="12">
        <f t="shared" si="40"/>
        <v>0</v>
      </c>
      <c r="V71" s="82"/>
      <c r="W71" s="82">
        <v>3720000</v>
      </c>
      <c r="X71" s="22"/>
      <c r="Y71" s="12">
        <f t="shared" si="41"/>
        <v>3720000</v>
      </c>
      <c r="Z71" s="22"/>
      <c r="AA71" s="22"/>
      <c r="AB71" s="22"/>
      <c r="AC71" s="12">
        <f t="shared" si="42"/>
        <v>0</v>
      </c>
      <c r="AD71" s="22"/>
      <c r="AE71" s="22">
        <v>0</v>
      </c>
      <c r="AF71" s="22">
        <v>0</v>
      </c>
      <c r="AG71" s="12">
        <f t="shared" si="43"/>
        <v>0</v>
      </c>
      <c r="AH71" s="12">
        <f t="shared" si="44"/>
        <v>3720000</v>
      </c>
      <c r="AI71" s="23">
        <f t="shared" si="45"/>
        <v>0</v>
      </c>
      <c r="AJ71" s="23">
        <f t="shared" si="39"/>
        <v>7.1550157237240707E-4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outlineLevel="1" x14ac:dyDescent="0.25">
      <c r="A72" s="18">
        <v>13</v>
      </c>
      <c r="B72" s="18"/>
      <c r="C72" s="32" t="s">
        <v>160</v>
      </c>
      <c r="D72" s="33">
        <v>45726</v>
      </c>
      <c r="E72" s="34" t="s">
        <v>134</v>
      </c>
      <c r="F72" s="13" t="s">
        <v>102</v>
      </c>
      <c r="G72" s="13" t="s">
        <v>101</v>
      </c>
      <c r="H72" s="36"/>
      <c r="I72" s="36"/>
      <c r="J72" s="86"/>
      <c r="K72" s="37">
        <v>26710000</v>
      </c>
      <c r="L72" s="19" t="s">
        <v>100</v>
      </c>
      <c r="M72" s="39"/>
      <c r="N72" s="40"/>
      <c r="O72" s="39"/>
      <c r="P72" s="35"/>
      <c r="Q72" s="35"/>
      <c r="R72" s="22"/>
      <c r="S72" s="22"/>
      <c r="T72" s="37">
        <v>26710000</v>
      </c>
      <c r="U72" s="12">
        <f>SUM(R72:T72)</f>
        <v>26710000</v>
      </c>
      <c r="V72" s="82"/>
      <c r="W72" s="82"/>
      <c r="X72" s="22"/>
      <c r="Y72" s="12">
        <f t="shared" si="41"/>
        <v>0</v>
      </c>
      <c r="Z72" s="22"/>
      <c r="AA72" s="22"/>
      <c r="AB72" s="22"/>
      <c r="AC72" s="12">
        <f t="shared" si="42"/>
        <v>0</v>
      </c>
      <c r="AD72" s="22"/>
      <c r="AE72" s="22">
        <v>0</v>
      </c>
      <c r="AF72" s="22">
        <v>0</v>
      </c>
      <c r="AG72" s="12">
        <f t="shared" si="43"/>
        <v>0</v>
      </c>
      <c r="AH72" s="12">
        <f t="shared" si="44"/>
        <v>26710000</v>
      </c>
      <c r="AI72" s="23">
        <f t="shared" si="45"/>
        <v>0</v>
      </c>
      <c r="AJ72" s="23">
        <f t="shared" si="39"/>
        <v>5.1373782252868254E-3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customHeight="1" outlineLevel="1" x14ac:dyDescent="0.25">
      <c r="A73" s="18">
        <v>14</v>
      </c>
      <c r="B73" s="18"/>
      <c r="C73" s="32" t="s">
        <v>443</v>
      </c>
      <c r="D73" s="33">
        <v>45763</v>
      </c>
      <c r="E73" s="34" t="s">
        <v>135</v>
      </c>
      <c r="F73" s="13" t="s">
        <v>102</v>
      </c>
      <c r="G73" s="13" t="s">
        <v>101</v>
      </c>
      <c r="H73" s="36"/>
      <c r="I73" s="36"/>
      <c r="J73" s="86"/>
      <c r="K73" s="37">
        <v>4750000</v>
      </c>
      <c r="L73" s="19" t="s">
        <v>100</v>
      </c>
      <c r="M73" s="39"/>
      <c r="N73" s="40"/>
      <c r="O73" s="39"/>
      <c r="P73" s="35"/>
      <c r="Q73" s="35"/>
      <c r="R73" s="22"/>
      <c r="S73" s="22"/>
      <c r="T73" s="22"/>
      <c r="U73" s="12">
        <f t="shared" si="40"/>
        <v>0</v>
      </c>
      <c r="V73" s="82"/>
      <c r="W73" s="82">
        <v>4750000</v>
      </c>
      <c r="X73" s="22"/>
      <c r="Y73" s="12">
        <f t="shared" si="41"/>
        <v>4750000</v>
      </c>
      <c r="Z73" s="22"/>
      <c r="AA73" s="22"/>
      <c r="AB73" s="22"/>
      <c r="AC73" s="12">
        <f t="shared" si="42"/>
        <v>0</v>
      </c>
      <c r="AD73" s="22"/>
      <c r="AE73" s="22">
        <v>0</v>
      </c>
      <c r="AF73" s="22">
        <v>0</v>
      </c>
      <c r="AG73" s="12">
        <f t="shared" si="43"/>
        <v>0</v>
      </c>
      <c r="AH73" s="12">
        <f t="shared" si="44"/>
        <v>4750000</v>
      </c>
      <c r="AI73" s="23">
        <f t="shared" si="45"/>
        <v>0</v>
      </c>
      <c r="AJ73" s="23">
        <f t="shared" si="39"/>
        <v>9.1361087870132614E-4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15</v>
      </c>
      <c r="B74" s="18"/>
      <c r="C74" s="32" t="s">
        <v>422</v>
      </c>
      <c r="D74" s="33">
        <v>45728</v>
      </c>
      <c r="E74" s="34" t="s">
        <v>136</v>
      </c>
      <c r="F74" s="13" t="s">
        <v>102</v>
      </c>
      <c r="G74" s="13" t="s">
        <v>101</v>
      </c>
      <c r="H74" s="36"/>
      <c r="I74" s="36"/>
      <c r="J74" s="86"/>
      <c r="K74" s="37">
        <v>12310000</v>
      </c>
      <c r="L74" s="19" t="s">
        <v>100</v>
      </c>
      <c r="M74" s="39"/>
      <c r="N74" s="40"/>
      <c r="O74" s="39"/>
      <c r="P74" s="35"/>
      <c r="Q74" s="35"/>
      <c r="R74" s="22"/>
      <c r="S74" s="22"/>
      <c r="T74" s="22"/>
      <c r="U74" s="12">
        <f t="shared" si="40"/>
        <v>0</v>
      </c>
      <c r="V74" s="82"/>
      <c r="W74" s="82">
        <v>12310000</v>
      </c>
      <c r="X74" s="22"/>
      <c r="Y74" s="12">
        <f t="shared" si="41"/>
        <v>12310000</v>
      </c>
      <c r="Z74" s="22"/>
      <c r="AA74" s="22"/>
      <c r="AB74" s="22"/>
      <c r="AC74" s="12">
        <f t="shared" si="42"/>
        <v>0</v>
      </c>
      <c r="AD74" s="22"/>
      <c r="AE74" s="22">
        <v>0</v>
      </c>
      <c r="AF74" s="22">
        <v>0</v>
      </c>
      <c r="AG74" s="12">
        <f t="shared" si="43"/>
        <v>0</v>
      </c>
      <c r="AH74" s="12">
        <f t="shared" si="44"/>
        <v>12310000</v>
      </c>
      <c r="AI74" s="23">
        <f t="shared" si="45"/>
        <v>0</v>
      </c>
      <c r="AJ74" s="23">
        <f t="shared" si="39"/>
        <v>2.3676947193291211E-3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16</v>
      </c>
      <c r="B75" s="18"/>
      <c r="C75" s="32" t="s">
        <v>429</v>
      </c>
      <c r="D75" s="33">
        <v>45749</v>
      </c>
      <c r="E75" s="34" t="s">
        <v>137</v>
      </c>
      <c r="F75" s="13" t="s">
        <v>102</v>
      </c>
      <c r="G75" s="13" t="s">
        <v>101</v>
      </c>
      <c r="H75" s="36"/>
      <c r="I75" s="36"/>
      <c r="J75" s="86"/>
      <c r="K75" s="37">
        <v>15470000</v>
      </c>
      <c r="L75" s="19" t="s">
        <v>100</v>
      </c>
      <c r="M75" s="39"/>
      <c r="N75" s="40"/>
      <c r="O75" s="39"/>
      <c r="P75" s="35"/>
      <c r="Q75" s="35"/>
      <c r="R75" s="22"/>
      <c r="S75" s="22"/>
      <c r="T75" s="22"/>
      <c r="U75" s="12">
        <f t="shared" si="40"/>
        <v>0</v>
      </c>
      <c r="V75" s="82"/>
      <c r="W75" s="82">
        <v>15470000</v>
      </c>
      <c r="X75" s="22"/>
      <c r="Y75" s="12">
        <f t="shared" si="41"/>
        <v>15470000</v>
      </c>
      <c r="Z75" s="22"/>
      <c r="AA75" s="22"/>
      <c r="AB75" s="22"/>
      <c r="AC75" s="12">
        <f t="shared" si="42"/>
        <v>0</v>
      </c>
      <c r="AD75" s="22"/>
      <c r="AE75" s="22">
        <v>0</v>
      </c>
      <c r="AF75" s="22">
        <v>0</v>
      </c>
      <c r="AG75" s="12">
        <f t="shared" si="43"/>
        <v>0</v>
      </c>
      <c r="AH75" s="12">
        <f t="shared" si="44"/>
        <v>15470000</v>
      </c>
      <c r="AI75" s="23">
        <f t="shared" si="45"/>
        <v>0</v>
      </c>
      <c r="AJ75" s="23">
        <f t="shared" si="39"/>
        <v>2.9754863775809507E-3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17</v>
      </c>
      <c r="B76" s="18"/>
      <c r="C76" s="32" t="s">
        <v>423</v>
      </c>
      <c r="D76" s="33">
        <v>45730</v>
      </c>
      <c r="E76" s="34" t="s">
        <v>138</v>
      </c>
      <c r="F76" s="13" t="s">
        <v>102</v>
      </c>
      <c r="G76" s="13" t="s">
        <v>101</v>
      </c>
      <c r="H76" s="36"/>
      <c r="I76" s="36"/>
      <c r="J76" s="86"/>
      <c r="K76" s="37">
        <v>10500000</v>
      </c>
      <c r="L76" s="19" t="s">
        <v>100</v>
      </c>
      <c r="M76" s="39"/>
      <c r="N76" s="40"/>
      <c r="O76" s="39"/>
      <c r="P76" s="35"/>
      <c r="Q76" s="35"/>
      <c r="R76" s="22"/>
      <c r="S76" s="22"/>
      <c r="T76" s="22"/>
      <c r="U76" s="12">
        <f t="shared" si="40"/>
        <v>0</v>
      </c>
      <c r="V76" s="82"/>
      <c r="W76" s="82">
        <v>10500000</v>
      </c>
      <c r="X76" s="22"/>
      <c r="Y76" s="12">
        <f t="shared" si="41"/>
        <v>10500000</v>
      </c>
      <c r="Z76" s="22"/>
      <c r="AA76" s="22"/>
      <c r="AB76" s="22"/>
      <c r="AC76" s="12">
        <f t="shared" si="42"/>
        <v>0</v>
      </c>
      <c r="AD76" s="22"/>
      <c r="AE76" s="22">
        <v>0</v>
      </c>
      <c r="AF76" s="22">
        <v>0</v>
      </c>
      <c r="AG76" s="12">
        <f t="shared" si="43"/>
        <v>0</v>
      </c>
      <c r="AH76" s="12">
        <f t="shared" si="44"/>
        <v>10500000</v>
      </c>
      <c r="AI76" s="23">
        <f t="shared" si="45"/>
        <v>0</v>
      </c>
      <c r="AJ76" s="23">
        <f t="shared" si="39"/>
        <v>2.0195608897608263E-3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18</v>
      </c>
      <c r="B77" s="18"/>
      <c r="C77" s="32" t="s">
        <v>412</v>
      </c>
      <c r="D77" s="33">
        <v>45728</v>
      </c>
      <c r="E77" s="34" t="s">
        <v>139</v>
      </c>
      <c r="F77" s="13" t="s">
        <v>102</v>
      </c>
      <c r="G77" s="13" t="s">
        <v>101</v>
      </c>
      <c r="H77" s="36"/>
      <c r="I77" s="36"/>
      <c r="J77" s="86"/>
      <c r="K77" s="37">
        <v>23170000</v>
      </c>
      <c r="L77" s="19" t="s">
        <v>100</v>
      </c>
      <c r="M77" s="39"/>
      <c r="N77" s="40"/>
      <c r="O77" s="39"/>
      <c r="P77" s="35"/>
      <c r="Q77" s="35"/>
      <c r="R77" s="22"/>
      <c r="S77" s="22"/>
      <c r="T77" s="22"/>
      <c r="U77" s="12">
        <f t="shared" si="40"/>
        <v>0</v>
      </c>
      <c r="V77" s="82">
        <v>23170000</v>
      </c>
      <c r="W77" s="82"/>
      <c r="X77" s="22"/>
      <c r="Y77" s="12">
        <f t="shared" si="41"/>
        <v>23170000</v>
      </c>
      <c r="Z77" s="22"/>
      <c r="AA77" s="22"/>
      <c r="AB77" s="22"/>
      <c r="AC77" s="12">
        <f t="shared" si="42"/>
        <v>0</v>
      </c>
      <c r="AD77" s="22"/>
      <c r="AE77" s="22">
        <v>0</v>
      </c>
      <c r="AF77" s="22">
        <v>0</v>
      </c>
      <c r="AG77" s="12">
        <f t="shared" si="43"/>
        <v>0</v>
      </c>
      <c r="AH77" s="12">
        <f t="shared" si="44"/>
        <v>23170000</v>
      </c>
      <c r="AI77" s="23">
        <f t="shared" si="45"/>
        <v>0</v>
      </c>
      <c r="AJ77" s="23">
        <f t="shared" si="39"/>
        <v>4.4564976967388899E-3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19</v>
      </c>
      <c r="B78" s="18"/>
      <c r="C78" s="32" t="s">
        <v>415</v>
      </c>
      <c r="D78" s="33">
        <v>45730</v>
      </c>
      <c r="E78" s="34" t="s">
        <v>140</v>
      </c>
      <c r="F78" s="13" t="s">
        <v>102</v>
      </c>
      <c r="G78" s="13" t="s">
        <v>101</v>
      </c>
      <c r="H78" s="36"/>
      <c r="I78" s="36"/>
      <c r="J78" s="86"/>
      <c r="K78" s="37">
        <v>8430000</v>
      </c>
      <c r="L78" s="19" t="s">
        <v>100</v>
      </c>
      <c r="M78" s="39"/>
      <c r="N78" s="40"/>
      <c r="O78" s="39"/>
      <c r="P78" s="35"/>
      <c r="Q78" s="35"/>
      <c r="R78" s="22"/>
      <c r="S78" s="22"/>
      <c r="T78" s="22"/>
      <c r="U78" s="12">
        <f t="shared" si="40"/>
        <v>0</v>
      </c>
      <c r="V78" s="82">
        <v>8430000</v>
      </c>
      <c r="W78" s="82"/>
      <c r="X78" s="22"/>
      <c r="Y78" s="12">
        <f t="shared" si="41"/>
        <v>8430000</v>
      </c>
      <c r="Z78" s="22"/>
      <c r="AA78" s="22"/>
      <c r="AB78" s="22"/>
      <c r="AC78" s="12">
        <f t="shared" si="42"/>
        <v>0</v>
      </c>
      <c r="AD78" s="22"/>
      <c r="AE78" s="22">
        <v>0</v>
      </c>
      <c r="AF78" s="22">
        <v>0</v>
      </c>
      <c r="AG78" s="12">
        <f t="shared" si="43"/>
        <v>0</v>
      </c>
      <c r="AH78" s="12">
        <f t="shared" si="44"/>
        <v>8430000</v>
      </c>
      <c r="AI78" s="23">
        <f t="shared" si="45"/>
        <v>0</v>
      </c>
      <c r="AJ78" s="23">
        <f t="shared" si="39"/>
        <v>1.6214188857794063E-3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20</v>
      </c>
      <c r="B79" s="18"/>
      <c r="C79" s="32" t="s">
        <v>421</v>
      </c>
      <c r="D79" s="33">
        <v>45726</v>
      </c>
      <c r="E79" s="34" t="s">
        <v>141</v>
      </c>
      <c r="F79" s="13" t="s">
        <v>102</v>
      </c>
      <c r="G79" s="13" t="s">
        <v>101</v>
      </c>
      <c r="H79" s="36"/>
      <c r="I79" s="36"/>
      <c r="J79" s="86"/>
      <c r="K79" s="37">
        <v>6090000</v>
      </c>
      <c r="L79" s="19" t="s">
        <v>100</v>
      </c>
      <c r="M79" s="39"/>
      <c r="N79" s="40"/>
      <c r="O79" s="39"/>
      <c r="P79" s="35"/>
      <c r="Q79" s="35"/>
      <c r="R79" s="22"/>
      <c r="S79" s="22"/>
      <c r="T79" s="22"/>
      <c r="U79" s="12">
        <f t="shared" si="40"/>
        <v>0</v>
      </c>
      <c r="V79" s="82"/>
      <c r="W79" s="82">
        <v>6090000</v>
      </c>
      <c r="X79" s="22"/>
      <c r="Y79" s="12">
        <f t="shared" si="41"/>
        <v>6090000</v>
      </c>
      <c r="Z79" s="22"/>
      <c r="AA79" s="22"/>
      <c r="AB79" s="22"/>
      <c r="AC79" s="12">
        <f t="shared" si="42"/>
        <v>0</v>
      </c>
      <c r="AD79" s="22"/>
      <c r="AE79" s="22">
        <v>0</v>
      </c>
      <c r="AF79" s="22">
        <v>0</v>
      </c>
      <c r="AG79" s="12">
        <f t="shared" si="43"/>
        <v>0</v>
      </c>
      <c r="AH79" s="12">
        <f t="shared" si="44"/>
        <v>6090000</v>
      </c>
      <c r="AI79" s="23">
        <f t="shared" si="45"/>
        <v>0</v>
      </c>
      <c r="AJ79" s="23">
        <f t="shared" si="39"/>
        <v>1.1713453160612792E-3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21</v>
      </c>
      <c r="B80" s="18"/>
      <c r="C80" s="32" t="s">
        <v>400</v>
      </c>
      <c r="D80" s="33">
        <v>45772</v>
      </c>
      <c r="E80" s="34" t="s">
        <v>142</v>
      </c>
      <c r="F80" s="13" t="s">
        <v>102</v>
      </c>
      <c r="G80" s="13" t="s">
        <v>101</v>
      </c>
      <c r="H80" s="36"/>
      <c r="I80" s="36"/>
      <c r="J80" s="86"/>
      <c r="K80" s="37">
        <v>4310000</v>
      </c>
      <c r="L80" s="19" t="s">
        <v>100</v>
      </c>
      <c r="M80" s="39"/>
      <c r="N80" s="40"/>
      <c r="O80" s="39"/>
      <c r="P80" s="35"/>
      <c r="Q80" s="35"/>
      <c r="R80" s="22"/>
      <c r="S80" s="22"/>
      <c r="T80" s="22"/>
      <c r="U80" s="12">
        <f t="shared" si="40"/>
        <v>0</v>
      </c>
      <c r="V80" s="82"/>
      <c r="W80" s="82">
        <v>4310000</v>
      </c>
      <c r="X80" s="22"/>
      <c r="Y80" s="12">
        <f t="shared" si="41"/>
        <v>4310000</v>
      </c>
      <c r="Z80" s="22"/>
      <c r="AA80" s="22"/>
      <c r="AB80" s="22"/>
      <c r="AC80" s="12">
        <f t="shared" si="42"/>
        <v>0</v>
      </c>
      <c r="AD80" s="22"/>
      <c r="AE80" s="22">
        <v>0</v>
      </c>
      <c r="AF80" s="22">
        <v>0</v>
      </c>
      <c r="AG80" s="12">
        <f t="shared" si="43"/>
        <v>0</v>
      </c>
      <c r="AH80" s="12">
        <f t="shared" si="44"/>
        <v>4310000</v>
      </c>
      <c r="AI80" s="23">
        <f t="shared" si="45"/>
        <v>0</v>
      </c>
      <c r="AJ80" s="23">
        <f t="shared" si="39"/>
        <v>8.2898166046372962E-4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22</v>
      </c>
      <c r="B81" s="18"/>
      <c r="C81" s="32" t="s">
        <v>419</v>
      </c>
      <c r="D81" s="33">
        <v>45742</v>
      </c>
      <c r="E81" s="34" t="s">
        <v>143</v>
      </c>
      <c r="F81" s="13" t="s">
        <v>102</v>
      </c>
      <c r="G81" s="13" t="s">
        <v>101</v>
      </c>
      <c r="H81" s="36"/>
      <c r="I81" s="36"/>
      <c r="J81" s="86"/>
      <c r="K81" s="37">
        <v>3000000</v>
      </c>
      <c r="L81" s="19" t="s">
        <v>100</v>
      </c>
      <c r="M81" s="39"/>
      <c r="N81" s="40"/>
      <c r="O81" s="39"/>
      <c r="P81" s="35"/>
      <c r="Q81" s="35"/>
      <c r="R81" s="22"/>
      <c r="S81" s="22"/>
      <c r="T81" s="22"/>
      <c r="U81" s="12">
        <f t="shared" si="40"/>
        <v>0</v>
      </c>
      <c r="V81" s="82">
        <v>3000000</v>
      </c>
      <c r="W81" s="82"/>
      <c r="X81" s="22"/>
      <c r="Y81" s="12">
        <f t="shared" si="41"/>
        <v>3000000</v>
      </c>
      <c r="Z81" s="22"/>
      <c r="AA81" s="22"/>
      <c r="AB81" s="22"/>
      <c r="AC81" s="12">
        <f t="shared" si="42"/>
        <v>0</v>
      </c>
      <c r="AD81" s="22"/>
      <c r="AE81" s="22">
        <v>0</v>
      </c>
      <c r="AF81" s="22">
        <v>0</v>
      </c>
      <c r="AG81" s="12">
        <f t="shared" si="43"/>
        <v>0</v>
      </c>
      <c r="AH81" s="12">
        <f t="shared" si="44"/>
        <v>3000000</v>
      </c>
      <c r="AI81" s="23">
        <f t="shared" si="45"/>
        <v>0</v>
      </c>
      <c r="AJ81" s="23">
        <f t="shared" si="39"/>
        <v>5.7701739707452179E-4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23</v>
      </c>
      <c r="B82" s="18"/>
      <c r="C82" s="32" t="s">
        <v>438</v>
      </c>
      <c r="D82" s="33">
        <v>45763</v>
      </c>
      <c r="E82" s="34" t="s">
        <v>144</v>
      </c>
      <c r="F82" s="13" t="s">
        <v>102</v>
      </c>
      <c r="G82" s="13" t="s">
        <v>101</v>
      </c>
      <c r="H82" s="36"/>
      <c r="I82" s="36"/>
      <c r="J82" s="86"/>
      <c r="K82" s="37">
        <v>4310000</v>
      </c>
      <c r="L82" s="19" t="s">
        <v>100</v>
      </c>
      <c r="M82" s="39"/>
      <c r="N82" s="40"/>
      <c r="O82" s="39"/>
      <c r="P82" s="35"/>
      <c r="Q82" s="35"/>
      <c r="R82" s="22"/>
      <c r="S82" s="22"/>
      <c r="T82" s="22"/>
      <c r="U82" s="12">
        <f t="shared" si="40"/>
        <v>0</v>
      </c>
      <c r="V82" s="82"/>
      <c r="W82" s="82">
        <v>4310000</v>
      </c>
      <c r="X82" s="22"/>
      <c r="Y82" s="12">
        <f t="shared" si="41"/>
        <v>4310000</v>
      </c>
      <c r="Z82" s="22"/>
      <c r="AA82" s="22"/>
      <c r="AB82" s="22"/>
      <c r="AC82" s="12">
        <f t="shared" si="42"/>
        <v>0</v>
      </c>
      <c r="AD82" s="22"/>
      <c r="AE82" s="22">
        <v>0</v>
      </c>
      <c r="AF82" s="22">
        <v>0</v>
      </c>
      <c r="AG82" s="12">
        <f t="shared" si="43"/>
        <v>0</v>
      </c>
      <c r="AH82" s="12">
        <f t="shared" si="44"/>
        <v>4310000</v>
      </c>
      <c r="AI82" s="23">
        <f t="shared" si="45"/>
        <v>0</v>
      </c>
      <c r="AJ82" s="23">
        <f t="shared" si="39"/>
        <v>8.2898166046372962E-4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24</v>
      </c>
      <c r="B83" s="18"/>
      <c r="C83" s="32" t="s">
        <v>380</v>
      </c>
      <c r="D83" s="33">
        <v>45735</v>
      </c>
      <c r="E83" s="34" t="s">
        <v>145</v>
      </c>
      <c r="F83" s="13" t="s">
        <v>102</v>
      </c>
      <c r="G83" s="13" t="s">
        <v>101</v>
      </c>
      <c r="H83" s="36"/>
      <c r="I83" s="36"/>
      <c r="J83" s="86"/>
      <c r="K83" s="37">
        <v>5820000</v>
      </c>
      <c r="L83" s="19" t="s">
        <v>100</v>
      </c>
      <c r="M83" s="39"/>
      <c r="N83" s="40"/>
      <c r="O83" s="39"/>
      <c r="P83" s="35"/>
      <c r="Q83" s="35"/>
      <c r="R83" s="22"/>
      <c r="S83" s="22"/>
      <c r="T83" s="22"/>
      <c r="U83" s="12">
        <f t="shared" si="40"/>
        <v>0</v>
      </c>
      <c r="V83" s="82"/>
      <c r="W83" s="82">
        <v>5820000</v>
      </c>
      <c r="X83" s="22"/>
      <c r="Y83" s="12">
        <f t="shared" si="41"/>
        <v>5820000</v>
      </c>
      <c r="Z83" s="22"/>
      <c r="AA83" s="22"/>
      <c r="AB83" s="22"/>
      <c r="AC83" s="12">
        <f t="shared" si="42"/>
        <v>0</v>
      </c>
      <c r="AD83" s="22"/>
      <c r="AE83" s="22">
        <v>0</v>
      </c>
      <c r="AF83" s="22">
        <v>0</v>
      </c>
      <c r="AG83" s="12">
        <f t="shared" si="43"/>
        <v>0</v>
      </c>
      <c r="AH83" s="12">
        <f t="shared" si="44"/>
        <v>5820000</v>
      </c>
      <c r="AI83" s="23">
        <f t="shared" si="45"/>
        <v>0</v>
      </c>
      <c r="AJ83" s="23">
        <f t="shared" si="39"/>
        <v>1.1194137503245723E-3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25</v>
      </c>
      <c r="B84" s="18"/>
      <c r="C84" s="32" t="s">
        <v>411</v>
      </c>
      <c r="D84" s="33">
        <v>45726</v>
      </c>
      <c r="E84" s="34" t="s">
        <v>146</v>
      </c>
      <c r="F84" s="13" t="s">
        <v>102</v>
      </c>
      <c r="G84" s="13" t="s">
        <v>101</v>
      </c>
      <c r="H84" s="36"/>
      <c r="I84" s="36"/>
      <c r="J84" s="86"/>
      <c r="K84" s="37">
        <v>8550000</v>
      </c>
      <c r="L84" s="19" t="s">
        <v>100</v>
      </c>
      <c r="M84" s="39"/>
      <c r="N84" s="40"/>
      <c r="O84" s="39"/>
      <c r="P84" s="35"/>
      <c r="Q84" s="35"/>
      <c r="R84" s="22"/>
      <c r="S84" s="22"/>
      <c r="T84" s="22"/>
      <c r="U84" s="12">
        <f t="shared" si="40"/>
        <v>0</v>
      </c>
      <c r="V84" s="82">
        <v>8550000</v>
      </c>
      <c r="W84" s="82"/>
      <c r="X84" s="22"/>
      <c r="Y84" s="12">
        <f t="shared" si="41"/>
        <v>8550000</v>
      </c>
      <c r="Z84" s="22"/>
      <c r="AA84" s="22"/>
      <c r="AB84" s="22"/>
      <c r="AC84" s="12">
        <f t="shared" si="42"/>
        <v>0</v>
      </c>
      <c r="AD84" s="22"/>
      <c r="AE84" s="22">
        <v>0</v>
      </c>
      <c r="AF84" s="22">
        <v>0</v>
      </c>
      <c r="AG84" s="12">
        <f t="shared" si="43"/>
        <v>0</v>
      </c>
      <c r="AH84" s="12">
        <f t="shared" si="44"/>
        <v>8550000</v>
      </c>
      <c r="AI84" s="23">
        <f t="shared" si="45"/>
        <v>0</v>
      </c>
      <c r="AJ84" s="23">
        <f t="shared" si="39"/>
        <v>1.6444995816623871E-3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26</v>
      </c>
      <c r="B85" s="18"/>
      <c r="C85" s="32" t="s">
        <v>434</v>
      </c>
      <c r="D85" s="33">
        <v>45761</v>
      </c>
      <c r="E85" s="34" t="s">
        <v>147</v>
      </c>
      <c r="F85" s="13" t="s">
        <v>102</v>
      </c>
      <c r="G85" s="13" t="s">
        <v>101</v>
      </c>
      <c r="H85" s="36"/>
      <c r="I85" s="36"/>
      <c r="J85" s="86"/>
      <c r="K85" s="37">
        <v>36600000</v>
      </c>
      <c r="L85" s="19" t="s">
        <v>100</v>
      </c>
      <c r="M85" s="39"/>
      <c r="N85" s="40"/>
      <c r="O85" s="39"/>
      <c r="P85" s="35"/>
      <c r="Q85" s="35"/>
      <c r="R85" s="22"/>
      <c r="S85" s="22"/>
      <c r="T85" s="22"/>
      <c r="U85" s="12">
        <f t="shared" si="40"/>
        <v>0</v>
      </c>
      <c r="V85" s="82"/>
      <c r="W85" s="82">
        <v>36600000</v>
      </c>
      <c r="X85" s="22"/>
      <c r="Y85" s="12">
        <f t="shared" si="41"/>
        <v>36600000</v>
      </c>
      <c r="Z85" s="22"/>
      <c r="AA85" s="22"/>
      <c r="AB85" s="22"/>
      <c r="AC85" s="12">
        <f t="shared" si="42"/>
        <v>0</v>
      </c>
      <c r="AD85" s="22"/>
      <c r="AE85" s="22">
        <v>0</v>
      </c>
      <c r="AF85" s="22">
        <v>0</v>
      </c>
      <c r="AG85" s="12">
        <f t="shared" si="43"/>
        <v>0</v>
      </c>
      <c r="AH85" s="12">
        <f t="shared" si="44"/>
        <v>36600000</v>
      </c>
      <c r="AI85" s="23">
        <f t="shared" si="45"/>
        <v>0</v>
      </c>
      <c r="AJ85" s="23">
        <f t="shared" si="39"/>
        <v>7.0396122443091656E-3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27</v>
      </c>
      <c r="B86" s="18"/>
      <c r="C86" s="32" t="s">
        <v>431</v>
      </c>
      <c r="D86" s="33">
        <v>45761</v>
      </c>
      <c r="E86" s="34" t="s">
        <v>148</v>
      </c>
      <c r="F86" s="13" t="s">
        <v>102</v>
      </c>
      <c r="G86" s="13" t="s">
        <v>101</v>
      </c>
      <c r="H86" s="36"/>
      <c r="I86" s="36"/>
      <c r="J86" s="86"/>
      <c r="K86" s="37">
        <v>36780000</v>
      </c>
      <c r="L86" s="19" t="s">
        <v>100</v>
      </c>
      <c r="M86" s="39"/>
      <c r="N86" s="40"/>
      <c r="O86" s="39"/>
      <c r="P86" s="35"/>
      <c r="Q86" s="35"/>
      <c r="R86" s="22"/>
      <c r="S86" s="22"/>
      <c r="T86" s="22"/>
      <c r="U86" s="12">
        <f t="shared" si="40"/>
        <v>0</v>
      </c>
      <c r="V86" s="82"/>
      <c r="W86" s="82">
        <v>36780000</v>
      </c>
      <c r="X86" s="22"/>
      <c r="Y86" s="12">
        <f t="shared" si="41"/>
        <v>36780000</v>
      </c>
      <c r="Z86" s="22"/>
      <c r="AA86" s="22"/>
      <c r="AB86" s="22"/>
      <c r="AC86" s="12">
        <f t="shared" si="42"/>
        <v>0</v>
      </c>
      <c r="AD86" s="22"/>
      <c r="AE86" s="22">
        <v>0</v>
      </c>
      <c r="AF86" s="22">
        <v>0</v>
      </c>
      <c r="AG86" s="12">
        <f t="shared" si="43"/>
        <v>0</v>
      </c>
      <c r="AH86" s="12">
        <f t="shared" si="44"/>
        <v>36780000</v>
      </c>
      <c r="AI86" s="23">
        <f t="shared" si="45"/>
        <v>0</v>
      </c>
      <c r="AJ86" s="23">
        <f t="shared" si="39"/>
        <v>7.0742332881336368E-3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28</v>
      </c>
      <c r="B87" s="18"/>
      <c r="C87" s="32" t="s">
        <v>436</v>
      </c>
      <c r="D87" s="33">
        <v>45763</v>
      </c>
      <c r="E87" s="34" t="s">
        <v>149</v>
      </c>
      <c r="F87" s="13" t="s">
        <v>102</v>
      </c>
      <c r="G87" s="13" t="s">
        <v>101</v>
      </c>
      <c r="H87" s="36"/>
      <c r="I87" s="36"/>
      <c r="J87" s="86"/>
      <c r="K87" s="37">
        <v>10910000</v>
      </c>
      <c r="L87" s="19" t="s">
        <v>100</v>
      </c>
      <c r="M87" s="39"/>
      <c r="N87" s="40"/>
      <c r="O87" s="39"/>
      <c r="P87" s="35"/>
      <c r="Q87" s="35"/>
      <c r="R87" s="22"/>
      <c r="S87" s="22"/>
      <c r="T87" s="22"/>
      <c r="U87" s="12">
        <f t="shared" si="40"/>
        <v>0</v>
      </c>
      <c r="V87" s="82"/>
      <c r="W87" s="82">
        <v>10910000</v>
      </c>
      <c r="X87" s="22"/>
      <c r="Y87" s="12">
        <f t="shared" si="41"/>
        <v>10910000</v>
      </c>
      <c r="Z87" s="22"/>
      <c r="AA87" s="22"/>
      <c r="AB87" s="22"/>
      <c r="AC87" s="12">
        <f t="shared" si="42"/>
        <v>0</v>
      </c>
      <c r="AD87" s="22"/>
      <c r="AE87" s="22">
        <v>0</v>
      </c>
      <c r="AF87" s="22">
        <v>0</v>
      </c>
      <c r="AG87" s="12">
        <f t="shared" si="43"/>
        <v>0</v>
      </c>
      <c r="AH87" s="12">
        <f t="shared" si="44"/>
        <v>10910000</v>
      </c>
      <c r="AI87" s="23">
        <f t="shared" si="45"/>
        <v>0</v>
      </c>
      <c r="AJ87" s="23">
        <f t="shared" si="39"/>
        <v>2.0984199340276775E-3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5">
      <c r="A88" s="18">
        <v>29</v>
      </c>
      <c r="B88" s="18"/>
      <c r="C88" s="32" t="s">
        <v>427</v>
      </c>
      <c r="D88" s="33">
        <v>45742</v>
      </c>
      <c r="E88" s="34" t="s">
        <v>150</v>
      </c>
      <c r="F88" s="13" t="s">
        <v>102</v>
      </c>
      <c r="G88" s="13" t="s">
        <v>101</v>
      </c>
      <c r="H88" s="36"/>
      <c r="I88" s="36"/>
      <c r="J88" s="86"/>
      <c r="K88" s="37">
        <v>3000000</v>
      </c>
      <c r="L88" s="19" t="s">
        <v>100</v>
      </c>
      <c r="M88" s="39"/>
      <c r="N88" s="40"/>
      <c r="O88" s="39"/>
      <c r="P88" s="35"/>
      <c r="Q88" s="35"/>
      <c r="R88" s="22"/>
      <c r="S88" s="22"/>
      <c r="T88" s="22"/>
      <c r="U88" s="12">
        <f t="shared" si="40"/>
        <v>0</v>
      </c>
      <c r="V88" s="82"/>
      <c r="W88" s="82">
        <v>3000000</v>
      </c>
      <c r="X88" s="22"/>
      <c r="Y88" s="12">
        <f t="shared" si="41"/>
        <v>3000000</v>
      </c>
      <c r="Z88" s="22"/>
      <c r="AA88" s="22"/>
      <c r="AB88" s="22"/>
      <c r="AC88" s="12">
        <f t="shared" si="42"/>
        <v>0</v>
      </c>
      <c r="AD88" s="22"/>
      <c r="AE88" s="22">
        <v>0</v>
      </c>
      <c r="AF88" s="22">
        <v>0</v>
      </c>
      <c r="AG88" s="12">
        <f t="shared" si="43"/>
        <v>0</v>
      </c>
      <c r="AH88" s="12">
        <f t="shared" si="44"/>
        <v>3000000</v>
      </c>
      <c r="AI88" s="23">
        <f t="shared" si="45"/>
        <v>0</v>
      </c>
      <c r="AJ88" s="23">
        <f t="shared" si="39"/>
        <v>5.7701739707452179E-4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customHeight="1" outlineLevel="1" x14ac:dyDescent="0.25">
      <c r="A89" s="18">
        <v>30</v>
      </c>
      <c r="B89" s="18"/>
      <c r="C89" s="32" t="s">
        <v>416</v>
      </c>
      <c r="D89" s="33">
        <v>45730</v>
      </c>
      <c r="E89" s="34" t="s">
        <v>151</v>
      </c>
      <c r="F89" s="13" t="s">
        <v>102</v>
      </c>
      <c r="G89" s="13" t="s">
        <v>101</v>
      </c>
      <c r="H89" s="36"/>
      <c r="I89" s="36"/>
      <c r="J89" s="86"/>
      <c r="K89" s="37">
        <v>33790000</v>
      </c>
      <c r="L89" s="19" t="s">
        <v>100</v>
      </c>
      <c r="M89" s="39"/>
      <c r="N89" s="40"/>
      <c r="O89" s="39"/>
      <c r="P89" s="35"/>
      <c r="Q89" s="35"/>
      <c r="R89" s="22"/>
      <c r="S89" s="22"/>
      <c r="T89" s="22"/>
      <c r="U89" s="12">
        <f t="shared" si="40"/>
        <v>0</v>
      </c>
      <c r="V89" s="82">
        <v>33790000</v>
      </c>
      <c r="W89" s="82"/>
      <c r="X89" s="22"/>
      <c r="Y89" s="12">
        <f t="shared" si="41"/>
        <v>33790000</v>
      </c>
      <c r="Z89" s="22"/>
      <c r="AA89" s="22"/>
      <c r="AB89" s="22"/>
      <c r="AC89" s="12">
        <f t="shared" si="42"/>
        <v>0</v>
      </c>
      <c r="AD89" s="22"/>
      <c r="AE89" s="22">
        <v>0</v>
      </c>
      <c r="AF89" s="22">
        <v>0</v>
      </c>
      <c r="AG89" s="12">
        <f t="shared" si="43"/>
        <v>0</v>
      </c>
      <c r="AH89" s="12">
        <f t="shared" si="44"/>
        <v>33790000</v>
      </c>
      <c r="AI89" s="23">
        <f t="shared" si="45"/>
        <v>0</v>
      </c>
      <c r="AJ89" s="23">
        <f t="shared" si="39"/>
        <v>6.4991392823826972E-3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5">
      <c r="A90" s="18">
        <v>31</v>
      </c>
      <c r="B90" s="18"/>
      <c r="C90" s="32" t="s">
        <v>432</v>
      </c>
      <c r="D90" s="33">
        <v>45761</v>
      </c>
      <c r="E90" s="34" t="s">
        <v>152</v>
      </c>
      <c r="F90" s="13" t="s">
        <v>102</v>
      </c>
      <c r="G90" s="13" t="s">
        <v>101</v>
      </c>
      <c r="H90" s="36"/>
      <c r="I90" s="36"/>
      <c r="J90" s="86"/>
      <c r="K90" s="37">
        <v>7200000</v>
      </c>
      <c r="L90" s="19" t="s">
        <v>100</v>
      </c>
      <c r="M90" s="39"/>
      <c r="N90" s="40"/>
      <c r="O90" s="39"/>
      <c r="P90" s="35"/>
      <c r="Q90" s="35"/>
      <c r="R90" s="22"/>
      <c r="S90" s="22"/>
      <c r="T90" s="22"/>
      <c r="U90" s="12">
        <f t="shared" si="40"/>
        <v>0</v>
      </c>
      <c r="V90" s="82"/>
      <c r="W90" s="82">
        <v>7200000</v>
      </c>
      <c r="X90" s="22"/>
      <c r="Y90" s="12">
        <f t="shared" si="41"/>
        <v>7200000</v>
      </c>
      <c r="Z90" s="22"/>
      <c r="AA90" s="22"/>
      <c r="AB90" s="22"/>
      <c r="AC90" s="12">
        <f t="shared" si="42"/>
        <v>0</v>
      </c>
      <c r="AD90" s="22"/>
      <c r="AE90" s="22">
        <v>0</v>
      </c>
      <c r="AF90" s="22">
        <v>0</v>
      </c>
      <c r="AG90" s="12">
        <f t="shared" si="43"/>
        <v>0</v>
      </c>
      <c r="AH90" s="12">
        <f t="shared" si="44"/>
        <v>7200000</v>
      </c>
      <c r="AI90" s="23">
        <f t="shared" si="45"/>
        <v>0</v>
      </c>
      <c r="AJ90" s="23">
        <f t="shared" si="39"/>
        <v>1.3848417529788524E-3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5">
      <c r="A91" s="18">
        <v>32</v>
      </c>
      <c r="B91" s="18"/>
      <c r="C91" s="32" t="s">
        <v>413</v>
      </c>
      <c r="D91" s="33">
        <v>45730</v>
      </c>
      <c r="E91" s="34" t="s">
        <v>153</v>
      </c>
      <c r="F91" s="13" t="s">
        <v>102</v>
      </c>
      <c r="G91" s="13" t="s">
        <v>101</v>
      </c>
      <c r="H91" s="36"/>
      <c r="I91" s="36"/>
      <c r="J91" s="86"/>
      <c r="K91" s="37">
        <v>31540000</v>
      </c>
      <c r="L91" s="19" t="s">
        <v>100</v>
      </c>
      <c r="M91" s="39"/>
      <c r="N91" s="40"/>
      <c r="O91" s="39"/>
      <c r="P91" s="35"/>
      <c r="Q91" s="35"/>
      <c r="R91" s="22"/>
      <c r="S91" s="22"/>
      <c r="T91" s="22"/>
      <c r="U91" s="12">
        <f t="shared" si="40"/>
        <v>0</v>
      </c>
      <c r="V91" s="82">
        <v>31540000</v>
      </c>
      <c r="W91" s="82"/>
      <c r="X91" s="22"/>
      <c r="Y91" s="12">
        <f t="shared" si="41"/>
        <v>31540000</v>
      </c>
      <c r="Z91" s="22"/>
      <c r="AA91" s="22"/>
      <c r="AB91" s="22"/>
      <c r="AC91" s="12">
        <f t="shared" si="42"/>
        <v>0</v>
      </c>
      <c r="AD91" s="22"/>
      <c r="AE91" s="22">
        <v>0</v>
      </c>
      <c r="AF91" s="22">
        <v>0</v>
      </c>
      <c r="AG91" s="12">
        <f t="shared" si="43"/>
        <v>0</v>
      </c>
      <c r="AH91" s="12">
        <f t="shared" si="44"/>
        <v>31540000</v>
      </c>
      <c r="AI91" s="23">
        <f t="shared" si="45"/>
        <v>0</v>
      </c>
      <c r="AJ91" s="23">
        <f t="shared" si="39"/>
        <v>6.066376234576806E-3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5">
      <c r="A92" s="18">
        <v>33</v>
      </c>
      <c r="B92" s="18"/>
      <c r="C92" s="32" t="s">
        <v>414</v>
      </c>
      <c r="D92" s="33">
        <v>45730</v>
      </c>
      <c r="E92" s="34" t="s">
        <v>154</v>
      </c>
      <c r="F92" s="13" t="s">
        <v>102</v>
      </c>
      <c r="G92" s="13" t="s">
        <v>101</v>
      </c>
      <c r="H92" s="36"/>
      <c r="I92" s="36"/>
      <c r="J92" s="86"/>
      <c r="K92" s="37">
        <v>7850000</v>
      </c>
      <c r="L92" s="19" t="s">
        <v>100</v>
      </c>
      <c r="M92" s="39"/>
      <c r="N92" s="40"/>
      <c r="O92" s="39"/>
      <c r="P92" s="35"/>
      <c r="Q92" s="35"/>
      <c r="R92" s="22"/>
      <c r="S92" s="22"/>
      <c r="T92" s="22"/>
      <c r="U92" s="12">
        <f t="shared" si="40"/>
        <v>0</v>
      </c>
      <c r="V92" s="82">
        <v>7850000</v>
      </c>
      <c r="W92" s="82"/>
      <c r="X92" s="22"/>
      <c r="Y92" s="12">
        <f t="shared" si="41"/>
        <v>7850000</v>
      </c>
      <c r="Z92" s="22"/>
      <c r="AA92" s="22"/>
      <c r="AB92" s="22"/>
      <c r="AC92" s="12">
        <f t="shared" si="42"/>
        <v>0</v>
      </c>
      <c r="AD92" s="22"/>
      <c r="AE92" s="22">
        <v>0</v>
      </c>
      <c r="AF92" s="22">
        <v>0</v>
      </c>
      <c r="AG92" s="12">
        <f t="shared" si="43"/>
        <v>0</v>
      </c>
      <c r="AH92" s="12">
        <f t="shared" si="44"/>
        <v>7850000</v>
      </c>
      <c r="AI92" s="23">
        <f t="shared" si="45"/>
        <v>0</v>
      </c>
      <c r="AJ92" s="23">
        <f t="shared" si="39"/>
        <v>1.5098621890116653E-3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5">
      <c r="A93" s="18">
        <v>34</v>
      </c>
      <c r="B93" s="18"/>
      <c r="C93" s="32" t="s">
        <v>444</v>
      </c>
      <c r="D93" s="33">
        <v>45749</v>
      </c>
      <c r="E93" s="34" t="s">
        <v>155</v>
      </c>
      <c r="F93" s="13" t="s">
        <v>102</v>
      </c>
      <c r="G93" s="13" t="s">
        <v>101</v>
      </c>
      <c r="H93" s="36"/>
      <c r="I93" s="36"/>
      <c r="J93" s="86"/>
      <c r="K93" s="37">
        <v>3000000</v>
      </c>
      <c r="L93" s="19" t="s">
        <v>100</v>
      </c>
      <c r="M93" s="39"/>
      <c r="N93" s="40"/>
      <c r="O93" s="39"/>
      <c r="P93" s="35"/>
      <c r="Q93" s="35"/>
      <c r="R93" s="22"/>
      <c r="S93" s="22"/>
      <c r="T93" s="22"/>
      <c r="U93" s="12">
        <f t="shared" si="40"/>
        <v>0</v>
      </c>
      <c r="V93" s="82"/>
      <c r="W93" s="82">
        <v>3000000</v>
      </c>
      <c r="X93" s="22"/>
      <c r="Y93" s="12">
        <f t="shared" si="41"/>
        <v>3000000</v>
      </c>
      <c r="Z93" s="22"/>
      <c r="AA93" s="22"/>
      <c r="AB93" s="22"/>
      <c r="AC93" s="12">
        <f t="shared" si="42"/>
        <v>0</v>
      </c>
      <c r="AD93" s="22"/>
      <c r="AE93" s="22">
        <v>0</v>
      </c>
      <c r="AF93" s="22">
        <v>0</v>
      </c>
      <c r="AG93" s="12">
        <f t="shared" si="43"/>
        <v>0</v>
      </c>
      <c r="AH93" s="12">
        <f t="shared" si="44"/>
        <v>3000000</v>
      </c>
      <c r="AI93" s="23">
        <f t="shared" si="45"/>
        <v>0</v>
      </c>
      <c r="AJ93" s="23">
        <f t="shared" si="39"/>
        <v>5.7701739707452179E-4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ht="24.95" customHeight="1" outlineLevel="1" x14ac:dyDescent="0.25">
      <c r="A94" s="18">
        <v>35</v>
      </c>
      <c r="B94" s="18"/>
      <c r="C94" s="32" t="s">
        <v>425</v>
      </c>
      <c r="D94" s="33">
        <v>45742</v>
      </c>
      <c r="E94" s="34" t="s">
        <v>156</v>
      </c>
      <c r="F94" s="13" t="s">
        <v>102</v>
      </c>
      <c r="G94" s="13" t="s">
        <v>101</v>
      </c>
      <c r="H94" s="36"/>
      <c r="I94" s="36"/>
      <c r="J94" s="86"/>
      <c r="K94" s="37">
        <v>67710000</v>
      </c>
      <c r="L94" s="19" t="s">
        <v>100</v>
      </c>
      <c r="M94" s="39"/>
      <c r="N94" s="40"/>
      <c r="O94" s="39"/>
      <c r="P94" s="35"/>
      <c r="Q94" s="35"/>
      <c r="R94" s="22"/>
      <c r="S94" s="22"/>
      <c r="T94" s="22"/>
      <c r="U94" s="12">
        <f t="shared" si="40"/>
        <v>0</v>
      </c>
      <c r="V94" s="82"/>
      <c r="W94" s="82">
        <v>67710000</v>
      </c>
      <c r="X94" s="22"/>
      <c r="Y94" s="12">
        <f t="shared" si="41"/>
        <v>67710000</v>
      </c>
      <c r="Z94" s="22"/>
      <c r="AA94" s="22"/>
      <c r="AB94" s="22"/>
      <c r="AC94" s="12">
        <f t="shared" si="42"/>
        <v>0</v>
      </c>
      <c r="AD94" s="22"/>
      <c r="AE94" s="22">
        <v>0</v>
      </c>
      <c r="AF94" s="22">
        <v>0</v>
      </c>
      <c r="AG94" s="12">
        <f t="shared" si="43"/>
        <v>0</v>
      </c>
      <c r="AH94" s="12">
        <f t="shared" si="44"/>
        <v>67710000</v>
      </c>
      <c r="AI94" s="23">
        <f t="shared" si="45"/>
        <v>0</v>
      </c>
      <c r="AJ94" s="23">
        <f t="shared" si="39"/>
        <v>1.3023282651971956E-2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outlineLevel="1" x14ac:dyDescent="0.25">
      <c r="A95" s="18">
        <v>36</v>
      </c>
      <c r="B95" s="18"/>
      <c r="C95" s="32" t="s">
        <v>418</v>
      </c>
      <c r="D95" s="33">
        <v>45735</v>
      </c>
      <c r="E95" s="34" t="s">
        <v>157</v>
      </c>
      <c r="F95" s="13" t="s">
        <v>102</v>
      </c>
      <c r="G95" s="13" t="s">
        <v>101</v>
      </c>
      <c r="H95" s="36"/>
      <c r="I95" s="36"/>
      <c r="J95" s="86"/>
      <c r="K95" s="37">
        <v>31150000</v>
      </c>
      <c r="L95" s="19" t="s">
        <v>100</v>
      </c>
      <c r="M95" s="39"/>
      <c r="N95" s="40"/>
      <c r="O95" s="39"/>
      <c r="P95" s="35"/>
      <c r="Q95" s="35"/>
      <c r="R95" s="22"/>
      <c r="S95" s="22"/>
      <c r="T95" s="22"/>
      <c r="U95" s="12">
        <f t="shared" si="40"/>
        <v>0</v>
      </c>
      <c r="V95" s="82">
        <v>31150000</v>
      </c>
      <c r="W95" s="82"/>
      <c r="X95" s="22"/>
      <c r="Y95" s="12">
        <f t="shared" si="41"/>
        <v>31150000</v>
      </c>
      <c r="Z95" s="22"/>
      <c r="AA95" s="22"/>
      <c r="AB95" s="22"/>
      <c r="AC95" s="12">
        <f t="shared" si="42"/>
        <v>0</v>
      </c>
      <c r="AD95" s="22"/>
      <c r="AE95" s="22">
        <v>0</v>
      </c>
      <c r="AF95" s="22">
        <v>0</v>
      </c>
      <c r="AG95" s="12">
        <f t="shared" si="43"/>
        <v>0</v>
      </c>
      <c r="AH95" s="12">
        <f t="shared" si="44"/>
        <v>31150000</v>
      </c>
      <c r="AI95" s="23">
        <f t="shared" si="45"/>
        <v>0</v>
      </c>
      <c r="AJ95" s="23">
        <f t="shared" si="39"/>
        <v>5.9913639729571181E-3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6" spans="1:106" ht="24.95" customHeight="1" outlineLevel="1" x14ac:dyDescent="0.25">
      <c r="A96" s="18">
        <v>37</v>
      </c>
      <c r="B96" s="18"/>
      <c r="C96" s="32" t="s">
        <v>445</v>
      </c>
      <c r="D96" s="33">
        <v>45772</v>
      </c>
      <c r="E96" s="34" t="s">
        <v>158</v>
      </c>
      <c r="F96" s="13" t="s">
        <v>102</v>
      </c>
      <c r="G96" s="13" t="s">
        <v>101</v>
      </c>
      <c r="H96" s="36"/>
      <c r="I96" s="36"/>
      <c r="J96" s="86"/>
      <c r="K96" s="37">
        <v>68600000</v>
      </c>
      <c r="L96" s="19" t="s">
        <v>100</v>
      </c>
      <c r="M96" s="39"/>
      <c r="N96" s="40"/>
      <c r="O96" s="39"/>
      <c r="P96" s="35"/>
      <c r="Q96" s="35"/>
      <c r="R96" s="22"/>
      <c r="S96" s="22"/>
      <c r="T96" s="22"/>
      <c r="U96" s="12">
        <f t="shared" si="40"/>
        <v>0</v>
      </c>
      <c r="V96" s="82"/>
      <c r="W96" s="82">
        <v>68600000</v>
      </c>
      <c r="X96" s="22"/>
      <c r="Y96" s="12">
        <f t="shared" si="41"/>
        <v>68600000</v>
      </c>
      <c r="Z96" s="22"/>
      <c r="AA96" s="22"/>
      <c r="AB96" s="22"/>
      <c r="AC96" s="12">
        <f t="shared" si="42"/>
        <v>0</v>
      </c>
      <c r="AD96" s="22"/>
      <c r="AE96" s="22">
        <v>0</v>
      </c>
      <c r="AF96" s="22">
        <v>0</v>
      </c>
      <c r="AG96" s="12">
        <f t="shared" si="43"/>
        <v>0</v>
      </c>
      <c r="AH96" s="12">
        <f t="shared" si="44"/>
        <v>68600000</v>
      </c>
      <c r="AI96" s="23">
        <f t="shared" si="45"/>
        <v>0</v>
      </c>
      <c r="AJ96" s="23">
        <f t="shared" si="39"/>
        <v>1.3194464479770731E-2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5">
      <c r="A97" s="18">
        <v>38</v>
      </c>
      <c r="B97" s="18"/>
      <c r="C97" s="32" t="s">
        <v>441</v>
      </c>
      <c r="D97" s="33">
        <v>45799</v>
      </c>
      <c r="E97" s="34" t="s">
        <v>159</v>
      </c>
      <c r="F97" s="13" t="s">
        <v>102</v>
      </c>
      <c r="G97" s="13" t="s">
        <v>101</v>
      </c>
      <c r="H97" s="44"/>
      <c r="I97" s="36"/>
      <c r="J97" s="86"/>
      <c r="K97" s="37">
        <v>3000000</v>
      </c>
      <c r="L97" s="19" t="s">
        <v>100</v>
      </c>
      <c r="M97" s="39"/>
      <c r="N97" s="40"/>
      <c r="O97" s="39"/>
      <c r="P97" s="35"/>
      <c r="Q97" s="35"/>
      <c r="R97" s="22"/>
      <c r="S97" s="22"/>
      <c r="T97" s="22"/>
      <c r="U97" s="12">
        <f>SUM(R97:T97)</f>
        <v>0</v>
      </c>
      <c r="V97" s="82"/>
      <c r="W97" s="82"/>
      <c r="X97" s="22">
        <v>3000000</v>
      </c>
      <c r="Y97" s="12">
        <f>SUM(V97:X97)</f>
        <v>3000000</v>
      </c>
      <c r="Z97" s="22"/>
      <c r="AA97" s="22"/>
      <c r="AB97" s="22"/>
      <c r="AC97" s="12">
        <f>SUM(Z97:AB97)</f>
        <v>0</v>
      </c>
      <c r="AD97" s="22"/>
      <c r="AE97" s="22">
        <v>0</v>
      </c>
      <c r="AF97" s="22">
        <v>0</v>
      </c>
      <c r="AG97" s="12">
        <f>SUM(AD97:AF97)</f>
        <v>0</v>
      </c>
      <c r="AH97" s="12">
        <f>SUM(U97,Y97,AC97,AG97)</f>
        <v>3000000</v>
      </c>
      <c r="AI97" s="23">
        <f>IF(ISERROR(AH97/J97),0,AH97/J97)</f>
        <v>0</v>
      </c>
      <c r="AJ97" s="23">
        <f t="shared" si="39"/>
        <v>5.7701739707452179E-4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s="30" customFormat="1" ht="24.95" customHeight="1" x14ac:dyDescent="0.25">
      <c r="A98" s="87" t="s">
        <v>53</v>
      </c>
      <c r="B98" s="87"/>
      <c r="C98" s="87"/>
      <c r="D98" s="87"/>
      <c r="E98" s="87"/>
      <c r="F98" s="87"/>
      <c r="G98" s="87"/>
      <c r="H98" s="87"/>
      <c r="I98" s="87"/>
      <c r="J98" s="25">
        <f>SUM(J60:J97)</f>
        <v>548530000</v>
      </c>
      <c r="K98" s="25">
        <f>SUM(K60:K97)</f>
        <v>548530000</v>
      </c>
      <c r="L98" s="26"/>
      <c r="M98" s="25">
        <f>SUM(M60:M97)</f>
        <v>0</v>
      </c>
      <c r="N98" s="25">
        <f>SUM(N60:N97)</f>
        <v>0</v>
      </c>
      <c r="O98" s="25">
        <f>SUM(O60:O97)</f>
        <v>0</v>
      </c>
      <c r="P98" s="27"/>
      <c r="Q98" s="28"/>
      <c r="R98" s="25">
        <f t="shared" ref="R98:AH98" si="46">SUM(R60:R97)</f>
        <v>0</v>
      </c>
      <c r="S98" s="25">
        <f t="shared" si="46"/>
        <v>0</v>
      </c>
      <c r="T98" s="25">
        <f t="shared" si="46"/>
        <v>26710000</v>
      </c>
      <c r="U98" s="25">
        <f t="shared" si="46"/>
        <v>26710000</v>
      </c>
      <c r="V98" s="25">
        <f t="shared" si="46"/>
        <v>154800000</v>
      </c>
      <c r="W98" s="25">
        <f t="shared" si="46"/>
        <v>356040000</v>
      </c>
      <c r="X98" s="25">
        <f t="shared" si="46"/>
        <v>10980000</v>
      </c>
      <c r="Y98" s="25">
        <f t="shared" si="46"/>
        <v>521820000</v>
      </c>
      <c r="Z98" s="25">
        <f t="shared" si="46"/>
        <v>0</v>
      </c>
      <c r="AA98" s="25">
        <f t="shared" si="46"/>
        <v>0</v>
      </c>
      <c r="AB98" s="25">
        <f t="shared" si="46"/>
        <v>0</v>
      </c>
      <c r="AC98" s="25">
        <f t="shared" si="46"/>
        <v>0</v>
      </c>
      <c r="AD98" s="25">
        <f t="shared" si="46"/>
        <v>0</v>
      </c>
      <c r="AE98" s="25">
        <f t="shared" si="46"/>
        <v>0</v>
      </c>
      <c r="AF98" s="25">
        <f t="shared" si="46"/>
        <v>0</v>
      </c>
      <c r="AG98" s="25">
        <f t="shared" si="46"/>
        <v>0</v>
      </c>
      <c r="AH98" s="25">
        <f t="shared" si="46"/>
        <v>548530000</v>
      </c>
      <c r="AI98" s="29">
        <f>IF(ISERROR(AH98/J98),0,AH98/J98)</f>
        <v>1</v>
      </c>
      <c r="AJ98" s="29">
        <f>IF(ISERROR(AH98/$AH$409),0,AH98/$AH$409)</f>
        <v>0.10550378427242915</v>
      </c>
      <c r="AK98" s="2"/>
      <c r="AL98" s="76">
        <f>548530000-AH98</f>
        <v>0</v>
      </c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x14ac:dyDescent="0.25">
      <c r="A99" s="85" t="s">
        <v>54</v>
      </c>
      <c r="B99" s="85"/>
      <c r="C99" s="85"/>
      <c r="D99" s="85"/>
      <c r="E99" s="85"/>
      <c r="F99" s="8"/>
      <c r="G99" s="9"/>
      <c r="H99" s="10"/>
      <c r="I99" s="10"/>
      <c r="J99" s="11"/>
      <c r="K99" s="12"/>
      <c r="L99" s="13"/>
      <c r="M99" s="14"/>
      <c r="N99" s="14"/>
      <c r="O99" s="14"/>
      <c r="P99" s="9"/>
      <c r="Q99" s="15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6"/>
      <c r="AJ99" s="17"/>
    </row>
    <row r="100" spans="1:106" ht="24.95" customHeight="1" outlineLevel="1" x14ac:dyDescent="0.2">
      <c r="A100" s="18">
        <v>1</v>
      </c>
      <c r="B100" s="18"/>
      <c r="C100" s="32" t="s">
        <v>194</v>
      </c>
      <c r="D100" s="33">
        <v>45715</v>
      </c>
      <c r="E100" s="19" t="s">
        <v>161</v>
      </c>
      <c r="F100" s="13" t="s">
        <v>102</v>
      </c>
      <c r="G100" s="13" t="s">
        <v>101</v>
      </c>
      <c r="H100" s="20"/>
      <c r="I100" s="20"/>
      <c r="J100" s="86">
        <v>340810000</v>
      </c>
      <c r="K100" s="75">
        <v>11760000</v>
      </c>
      <c r="L100" s="19" t="s">
        <v>100</v>
      </c>
      <c r="M100" s="22"/>
      <c r="N100" s="22"/>
      <c r="O100" s="22"/>
      <c r="P100" s="19"/>
      <c r="Q100" s="19"/>
      <c r="R100" s="22"/>
      <c r="S100" s="22"/>
      <c r="T100" s="75">
        <v>11760000</v>
      </c>
      <c r="U100" s="12">
        <f>SUM(R100:T100)</f>
        <v>11760000</v>
      </c>
      <c r="V100" s="75"/>
      <c r="W100" s="22"/>
      <c r="X100" s="22"/>
      <c r="Y100" s="12">
        <f>SUM(V100:X100)</f>
        <v>0</v>
      </c>
      <c r="Z100" s="22"/>
      <c r="AA100" s="22"/>
      <c r="AB100" s="22"/>
      <c r="AC100" s="12">
        <f>SUM(Z100:AB100)</f>
        <v>0</v>
      </c>
      <c r="AD100" s="22"/>
      <c r="AE100" s="22"/>
      <c r="AF100" s="22"/>
      <c r="AG100" s="12">
        <f>SUM(AD100:AF100)</f>
        <v>0</v>
      </c>
      <c r="AH100" s="12">
        <f>SUM(U100,Y100,AC100,AG100)</f>
        <v>11760000</v>
      </c>
      <c r="AI100" s="23">
        <f>IF(ISERROR(AH100/J100),0,AH100/J100)</f>
        <v>3.4506029752648104E-2</v>
      </c>
      <c r="AJ100" s="23">
        <f t="shared" ref="AJ100:AJ133" si="47">IF(ISERROR(AH100/$AH$409),"-",AH100/$AH$409)</f>
        <v>2.2619081965321256E-3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">
      <c r="A101" s="18">
        <v>2</v>
      </c>
      <c r="B101" s="18"/>
      <c r="C101" s="32" t="s">
        <v>449</v>
      </c>
      <c r="D101" s="33">
        <v>45715</v>
      </c>
      <c r="E101" s="19" t="s">
        <v>162</v>
      </c>
      <c r="F101" s="13" t="s">
        <v>102</v>
      </c>
      <c r="G101" s="13" t="s">
        <v>101</v>
      </c>
      <c r="H101" s="20"/>
      <c r="I101" s="20"/>
      <c r="J101" s="86"/>
      <c r="K101" s="75">
        <v>8670000</v>
      </c>
      <c r="L101" s="19" t="s">
        <v>100</v>
      </c>
      <c r="M101" s="22"/>
      <c r="N101" s="22"/>
      <c r="O101" s="22"/>
      <c r="P101" s="19"/>
      <c r="Q101" s="19"/>
      <c r="R101" s="22"/>
      <c r="S101" s="22"/>
      <c r="T101" s="75"/>
      <c r="U101" s="12">
        <f t="shared" ref="U101:U132" si="48">SUM(R101:T101)</f>
        <v>0</v>
      </c>
      <c r="V101" s="75">
        <v>8670000</v>
      </c>
      <c r="W101" s="22"/>
      <c r="X101" s="22"/>
      <c r="Y101" s="12">
        <f t="shared" ref="Y101:Y132" si="49">SUM(V101:X101)</f>
        <v>8670000</v>
      </c>
      <c r="Z101" s="22"/>
      <c r="AA101" s="22"/>
      <c r="AB101" s="22"/>
      <c r="AC101" s="12">
        <f t="shared" ref="AC101:AC132" si="50">SUM(Z101:AB101)</f>
        <v>0</v>
      </c>
      <c r="AD101" s="22"/>
      <c r="AE101" s="22"/>
      <c r="AF101" s="22"/>
      <c r="AG101" s="12">
        <f t="shared" ref="AG101:AG132" si="51">SUM(AD101:AF101)</f>
        <v>0</v>
      </c>
      <c r="AH101" s="12">
        <f t="shared" ref="AH101:AH132" si="52">SUM(U101,Y101,AC101,AG101)</f>
        <v>8670000</v>
      </c>
      <c r="AI101" s="23">
        <f t="shared" ref="AI101:AI132" si="53">IF(ISERROR(AH101/J101),0,AH101/J101)</f>
        <v>0</v>
      </c>
      <c r="AJ101" s="23">
        <f t="shared" si="47"/>
        <v>1.6675802775453681E-3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">
      <c r="A102" s="18">
        <v>3</v>
      </c>
      <c r="B102" s="18"/>
      <c r="C102" s="32" t="s">
        <v>199</v>
      </c>
      <c r="D102" s="33">
        <v>45715</v>
      </c>
      <c r="E102" s="19" t="s">
        <v>163</v>
      </c>
      <c r="F102" s="13" t="s">
        <v>102</v>
      </c>
      <c r="G102" s="13" t="s">
        <v>101</v>
      </c>
      <c r="H102" s="20"/>
      <c r="I102" s="20"/>
      <c r="J102" s="86"/>
      <c r="K102" s="75">
        <v>5630000</v>
      </c>
      <c r="L102" s="19" t="s">
        <v>100</v>
      </c>
      <c r="M102" s="22"/>
      <c r="N102" s="22"/>
      <c r="O102" s="22"/>
      <c r="P102" s="19"/>
      <c r="Q102" s="19"/>
      <c r="R102" s="22"/>
      <c r="S102" s="22"/>
      <c r="T102" s="75">
        <v>5630000</v>
      </c>
      <c r="U102" s="12">
        <f t="shared" si="48"/>
        <v>5630000</v>
      </c>
      <c r="V102" s="75"/>
      <c r="W102" s="22"/>
      <c r="X102" s="22"/>
      <c r="Y102" s="12">
        <f t="shared" si="49"/>
        <v>0</v>
      </c>
      <c r="Z102" s="22"/>
      <c r="AA102" s="22"/>
      <c r="AB102" s="22"/>
      <c r="AC102" s="12">
        <f t="shared" si="50"/>
        <v>0</v>
      </c>
      <c r="AD102" s="22"/>
      <c r="AE102" s="22"/>
      <c r="AF102" s="22"/>
      <c r="AG102" s="12">
        <f t="shared" si="51"/>
        <v>0</v>
      </c>
      <c r="AH102" s="12">
        <f t="shared" si="52"/>
        <v>5630000</v>
      </c>
      <c r="AI102" s="23">
        <f t="shared" si="53"/>
        <v>0</v>
      </c>
      <c r="AJ102" s="23">
        <f t="shared" si="47"/>
        <v>1.0828693151765192E-3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">
      <c r="A103" s="18">
        <v>4</v>
      </c>
      <c r="B103" s="18"/>
      <c r="C103" s="32" t="s">
        <v>453</v>
      </c>
      <c r="D103" s="33">
        <v>45720</v>
      </c>
      <c r="E103" s="19" t="s">
        <v>164</v>
      </c>
      <c r="F103" s="13" t="s">
        <v>102</v>
      </c>
      <c r="G103" s="13" t="s">
        <v>101</v>
      </c>
      <c r="H103" s="20"/>
      <c r="I103" s="20"/>
      <c r="J103" s="86"/>
      <c r="K103" s="75">
        <v>4810000</v>
      </c>
      <c r="L103" s="19" t="s">
        <v>100</v>
      </c>
      <c r="M103" s="22"/>
      <c r="N103" s="22"/>
      <c r="O103" s="22"/>
      <c r="P103" s="19"/>
      <c r="Q103" s="19"/>
      <c r="R103" s="22"/>
      <c r="S103" s="22"/>
      <c r="T103" s="75"/>
      <c r="U103" s="12">
        <f t="shared" si="48"/>
        <v>0</v>
      </c>
      <c r="V103" s="75">
        <v>4810000</v>
      </c>
      <c r="W103" s="22"/>
      <c r="X103" s="22"/>
      <c r="Y103" s="12">
        <f t="shared" si="49"/>
        <v>4810000</v>
      </c>
      <c r="Z103" s="22"/>
      <c r="AA103" s="22"/>
      <c r="AB103" s="22"/>
      <c r="AC103" s="12">
        <f t="shared" si="50"/>
        <v>0</v>
      </c>
      <c r="AD103" s="22"/>
      <c r="AE103" s="22"/>
      <c r="AF103" s="22"/>
      <c r="AG103" s="12">
        <f t="shared" si="51"/>
        <v>0</v>
      </c>
      <c r="AH103" s="12">
        <f t="shared" si="52"/>
        <v>4810000</v>
      </c>
      <c r="AI103" s="23">
        <f t="shared" si="53"/>
        <v>0</v>
      </c>
      <c r="AJ103" s="23">
        <f t="shared" si="47"/>
        <v>9.2515122664281664E-4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">
      <c r="A104" s="18">
        <v>5</v>
      </c>
      <c r="B104" s="18"/>
      <c r="C104" s="32" t="s">
        <v>200</v>
      </c>
      <c r="D104" s="33">
        <v>45715</v>
      </c>
      <c r="E104" s="19" t="s">
        <v>165</v>
      </c>
      <c r="F104" s="13" t="s">
        <v>102</v>
      </c>
      <c r="G104" s="13" t="s">
        <v>101</v>
      </c>
      <c r="H104" s="20"/>
      <c r="I104" s="20"/>
      <c r="J104" s="86"/>
      <c r="K104" s="75">
        <v>8060000</v>
      </c>
      <c r="L104" s="19" t="s">
        <v>100</v>
      </c>
      <c r="M104" s="22"/>
      <c r="N104" s="22"/>
      <c r="O104" s="22"/>
      <c r="P104" s="19"/>
      <c r="Q104" s="19"/>
      <c r="R104" s="22"/>
      <c r="S104" s="22"/>
      <c r="T104" s="75">
        <v>8060000</v>
      </c>
      <c r="U104" s="12">
        <f t="shared" si="48"/>
        <v>8060000</v>
      </c>
      <c r="V104" s="75"/>
      <c r="W104" s="22"/>
      <c r="X104" s="22"/>
      <c r="Y104" s="12">
        <f t="shared" si="49"/>
        <v>0</v>
      </c>
      <c r="Z104" s="22"/>
      <c r="AA104" s="22"/>
      <c r="AB104" s="22"/>
      <c r="AC104" s="12">
        <f t="shared" si="50"/>
        <v>0</v>
      </c>
      <c r="AD104" s="22"/>
      <c r="AE104" s="22"/>
      <c r="AF104" s="22"/>
      <c r="AG104" s="12">
        <f t="shared" si="51"/>
        <v>0</v>
      </c>
      <c r="AH104" s="12">
        <f t="shared" si="52"/>
        <v>8060000</v>
      </c>
      <c r="AI104" s="23">
        <f t="shared" si="53"/>
        <v>0</v>
      </c>
      <c r="AJ104" s="23">
        <f t="shared" si="47"/>
        <v>1.5502534068068819E-3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">
      <c r="A105" s="18">
        <v>6</v>
      </c>
      <c r="B105" s="18"/>
      <c r="C105" s="32" t="s">
        <v>454</v>
      </c>
      <c r="D105" s="33">
        <v>45720</v>
      </c>
      <c r="E105" s="19" t="s">
        <v>166</v>
      </c>
      <c r="F105" s="13" t="s">
        <v>102</v>
      </c>
      <c r="G105" s="13" t="s">
        <v>101</v>
      </c>
      <c r="H105" s="20"/>
      <c r="I105" s="20"/>
      <c r="J105" s="86"/>
      <c r="K105" s="75">
        <v>7700000</v>
      </c>
      <c r="L105" s="19" t="s">
        <v>100</v>
      </c>
      <c r="M105" s="22"/>
      <c r="N105" s="22"/>
      <c r="O105" s="22"/>
      <c r="P105" s="19"/>
      <c r="Q105" s="19"/>
      <c r="R105" s="22"/>
      <c r="S105" s="22"/>
      <c r="T105" s="75"/>
      <c r="U105" s="12">
        <f t="shared" si="48"/>
        <v>0</v>
      </c>
      <c r="V105" s="75">
        <v>7700000</v>
      </c>
      <c r="W105" s="22"/>
      <c r="X105" s="22"/>
      <c r="Y105" s="12">
        <f t="shared" si="49"/>
        <v>7700000</v>
      </c>
      <c r="Z105" s="22"/>
      <c r="AA105" s="22"/>
      <c r="AB105" s="22"/>
      <c r="AC105" s="12">
        <f t="shared" si="50"/>
        <v>0</v>
      </c>
      <c r="AD105" s="22"/>
      <c r="AE105" s="22"/>
      <c r="AF105" s="22"/>
      <c r="AG105" s="12">
        <f t="shared" si="51"/>
        <v>0</v>
      </c>
      <c r="AH105" s="12">
        <f t="shared" si="52"/>
        <v>7700000</v>
      </c>
      <c r="AI105" s="23">
        <f t="shared" si="53"/>
        <v>0</v>
      </c>
      <c r="AJ105" s="23">
        <f t="shared" si="47"/>
        <v>1.4810113191579392E-3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customHeight="1" outlineLevel="1" x14ac:dyDescent="0.2">
      <c r="A106" s="18">
        <v>7</v>
      </c>
      <c r="B106" s="18"/>
      <c r="C106" s="32" t="s">
        <v>450</v>
      </c>
      <c r="D106" s="33">
        <v>45715</v>
      </c>
      <c r="E106" s="19" t="s">
        <v>167</v>
      </c>
      <c r="F106" s="13" t="s">
        <v>102</v>
      </c>
      <c r="G106" s="13" t="s">
        <v>101</v>
      </c>
      <c r="H106" s="20"/>
      <c r="I106" s="20"/>
      <c r="J106" s="86"/>
      <c r="K106" s="75">
        <v>11950000</v>
      </c>
      <c r="L106" s="19" t="s">
        <v>100</v>
      </c>
      <c r="M106" s="22"/>
      <c r="N106" s="22"/>
      <c r="O106" s="22"/>
      <c r="P106" s="19"/>
      <c r="Q106" s="19"/>
      <c r="R106" s="22"/>
      <c r="S106" s="22"/>
      <c r="T106" s="75"/>
      <c r="U106" s="12">
        <f t="shared" si="48"/>
        <v>0</v>
      </c>
      <c r="V106" s="75">
        <v>11950000</v>
      </c>
      <c r="W106" s="22"/>
      <c r="X106" s="22"/>
      <c r="Y106" s="12">
        <f t="shared" si="49"/>
        <v>11950000</v>
      </c>
      <c r="Z106" s="22"/>
      <c r="AA106" s="22"/>
      <c r="AB106" s="22"/>
      <c r="AC106" s="12">
        <f t="shared" si="50"/>
        <v>0</v>
      </c>
      <c r="AD106" s="22"/>
      <c r="AE106" s="22"/>
      <c r="AF106" s="22"/>
      <c r="AG106" s="12">
        <f t="shared" si="51"/>
        <v>0</v>
      </c>
      <c r="AH106" s="12">
        <f t="shared" si="52"/>
        <v>11950000</v>
      </c>
      <c r="AI106" s="23">
        <f t="shared" si="53"/>
        <v>0</v>
      </c>
      <c r="AJ106" s="23">
        <f t="shared" si="47"/>
        <v>2.2984526316801785E-3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customHeight="1" outlineLevel="1" x14ac:dyDescent="0.2">
      <c r="A107" s="18">
        <v>8</v>
      </c>
      <c r="B107" s="18"/>
      <c r="C107" s="32" t="s">
        <v>201</v>
      </c>
      <c r="D107" s="33">
        <v>45715</v>
      </c>
      <c r="E107" s="19" t="s">
        <v>168</v>
      </c>
      <c r="F107" s="13" t="s">
        <v>102</v>
      </c>
      <c r="G107" s="13" t="s">
        <v>101</v>
      </c>
      <c r="H107" s="20"/>
      <c r="I107" s="20"/>
      <c r="J107" s="86"/>
      <c r="K107" s="75">
        <v>4410000</v>
      </c>
      <c r="L107" s="19" t="s">
        <v>100</v>
      </c>
      <c r="M107" s="22"/>
      <c r="N107" s="22"/>
      <c r="O107" s="22"/>
      <c r="P107" s="19"/>
      <c r="Q107" s="19"/>
      <c r="R107" s="22"/>
      <c r="S107" s="22"/>
      <c r="T107" s="75">
        <v>4410000</v>
      </c>
      <c r="U107" s="12">
        <f t="shared" si="48"/>
        <v>4410000</v>
      </c>
      <c r="V107" s="75"/>
      <c r="W107" s="22"/>
      <c r="X107" s="22"/>
      <c r="Y107" s="12">
        <f t="shared" si="49"/>
        <v>0</v>
      </c>
      <c r="Z107" s="22"/>
      <c r="AA107" s="22"/>
      <c r="AB107" s="22"/>
      <c r="AC107" s="12">
        <f t="shared" si="50"/>
        <v>0</v>
      </c>
      <c r="AD107" s="22"/>
      <c r="AE107" s="22"/>
      <c r="AF107" s="22"/>
      <c r="AG107" s="12">
        <f t="shared" si="51"/>
        <v>0</v>
      </c>
      <c r="AH107" s="12">
        <f t="shared" si="52"/>
        <v>4410000</v>
      </c>
      <c r="AI107" s="23">
        <f t="shared" si="53"/>
        <v>0</v>
      </c>
      <c r="AJ107" s="23">
        <f t="shared" si="47"/>
        <v>8.48215573699547E-4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">
      <c r="A108" s="18">
        <v>9</v>
      </c>
      <c r="B108" s="18"/>
      <c r="C108" s="32" t="s">
        <v>458</v>
      </c>
      <c r="D108" s="33">
        <v>45729</v>
      </c>
      <c r="E108" s="19" t="s">
        <v>169</v>
      </c>
      <c r="F108" s="13" t="s">
        <v>102</v>
      </c>
      <c r="G108" s="13" t="s">
        <v>101</v>
      </c>
      <c r="H108" s="20"/>
      <c r="I108" s="20"/>
      <c r="J108" s="86"/>
      <c r="K108" s="75">
        <v>8180000</v>
      </c>
      <c r="L108" s="19" t="s">
        <v>100</v>
      </c>
      <c r="M108" s="22"/>
      <c r="N108" s="22"/>
      <c r="O108" s="22"/>
      <c r="P108" s="19"/>
      <c r="Q108" s="19"/>
      <c r="R108" s="22"/>
      <c r="S108" s="22"/>
      <c r="T108" s="75"/>
      <c r="U108" s="12">
        <f t="shared" si="48"/>
        <v>0</v>
      </c>
      <c r="V108" s="75">
        <v>8180000</v>
      </c>
      <c r="W108" s="22"/>
      <c r="X108" s="22"/>
      <c r="Y108" s="12">
        <f t="shared" si="49"/>
        <v>8180000</v>
      </c>
      <c r="Z108" s="22"/>
      <c r="AA108" s="22"/>
      <c r="AB108" s="22"/>
      <c r="AC108" s="12">
        <f t="shared" si="50"/>
        <v>0</v>
      </c>
      <c r="AD108" s="22"/>
      <c r="AE108" s="22"/>
      <c r="AF108" s="22"/>
      <c r="AG108" s="12">
        <f t="shared" si="51"/>
        <v>0</v>
      </c>
      <c r="AH108" s="12">
        <f t="shared" si="52"/>
        <v>8180000</v>
      </c>
      <c r="AI108" s="23">
        <f t="shared" si="53"/>
        <v>0</v>
      </c>
      <c r="AJ108" s="23">
        <f t="shared" si="47"/>
        <v>1.5733341026898627E-3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">
      <c r="A109" s="18">
        <v>10</v>
      </c>
      <c r="B109" s="18"/>
      <c r="C109" s="32" t="s">
        <v>459</v>
      </c>
      <c r="D109" s="33">
        <v>45729</v>
      </c>
      <c r="E109" s="19" t="s">
        <v>170</v>
      </c>
      <c r="F109" s="13" t="s">
        <v>102</v>
      </c>
      <c r="G109" s="13" t="s">
        <v>101</v>
      </c>
      <c r="H109" s="20"/>
      <c r="I109" s="20"/>
      <c r="J109" s="86"/>
      <c r="K109" s="75">
        <v>4710000</v>
      </c>
      <c r="L109" s="19" t="s">
        <v>100</v>
      </c>
      <c r="M109" s="22"/>
      <c r="N109" s="22"/>
      <c r="O109" s="22"/>
      <c r="P109" s="19"/>
      <c r="Q109" s="19"/>
      <c r="R109" s="22"/>
      <c r="S109" s="22"/>
      <c r="T109" s="75"/>
      <c r="U109" s="12">
        <f t="shared" si="48"/>
        <v>0</v>
      </c>
      <c r="V109" s="75">
        <v>4710000</v>
      </c>
      <c r="W109" s="22"/>
      <c r="X109" s="22"/>
      <c r="Y109" s="12">
        <f t="shared" si="49"/>
        <v>4710000</v>
      </c>
      <c r="Z109" s="22"/>
      <c r="AA109" s="22"/>
      <c r="AB109" s="22"/>
      <c r="AC109" s="12">
        <f t="shared" si="50"/>
        <v>0</v>
      </c>
      <c r="AD109" s="22"/>
      <c r="AE109" s="22"/>
      <c r="AF109" s="22"/>
      <c r="AG109" s="12">
        <f t="shared" si="51"/>
        <v>0</v>
      </c>
      <c r="AH109" s="12">
        <f t="shared" si="52"/>
        <v>4710000</v>
      </c>
      <c r="AI109" s="23">
        <f t="shared" si="53"/>
        <v>0</v>
      </c>
      <c r="AJ109" s="23">
        <f t="shared" si="47"/>
        <v>9.0591731340699925E-4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ht="24.95" customHeight="1" outlineLevel="1" x14ac:dyDescent="0.2">
      <c r="A110" s="18">
        <v>11</v>
      </c>
      <c r="B110" s="18"/>
      <c r="C110" s="32" t="s">
        <v>99</v>
      </c>
      <c r="D110" s="33">
        <v>45715</v>
      </c>
      <c r="E110" s="19" t="s">
        <v>171</v>
      </c>
      <c r="F110" s="13" t="s">
        <v>102</v>
      </c>
      <c r="G110" s="13" t="s">
        <v>101</v>
      </c>
      <c r="H110" s="20"/>
      <c r="I110" s="20"/>
      <c r="J110" s="86"/>
      <c r="K110" s="75">
        <v>5330000</v>
      </c>
      <c r="L110" s="19" t="s">
        <v>100</v>
      </c>
      <c r="M110" s="22"/>
      <c r="N110" s="22"/>
      <c r="O110" s="22"/>
      <c r="P110" s="19"/>
      <c r="Q110" s="19"/>
      <c r="R110" s="22"/>
      <c r="S110" s="22"/>
      <c r="T110" s="75">
        <v>5330000</v>
      </c>
      <c r="U110" s="12">
        <f t="shared" si="48"/>
        <v>5330000</v>
      </c>
      <c r="V110" s="75"/>
      <c r="W110" s="22"/>
      <c r="X110" s="22"/>
      <c r="Y110" s="12">
        <f t="shared" si="49"/>
        <v>0</v>
      </c>
      <c r="Z110" s="22"/>
      <c r="AA110" s="22"/>
      <c r="AB110" s="22"/>
      <c r="AC110" s="12">
        <f t="shared" si="50"/>
        <v>0</v>
      </c>
      <c r="AD110" s="22"/>
      <c r="AE110" s="22"/>
      <c r="AF110" s="22"/>
      <c r="AG110" s="12">
        <f t="shared" si="51"/>
        <v>0</v>
      </c>
      <c r="AH110" s="12">
        <f t="shared" si="52"/>
        <v>5330000</v>
      </c>
      <c r="AI110" s="23">
        <f t="shared" si="53"/>
        <v>0</v>
      </c>
      <c r="AJ110" s="23">
        <f t="shared" si="47"/>
        <v>1.0251675754690672E-3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outlineLevel="1" x14ac:dyDescent="0.2">
      <c r="A111" s="18">
        <v>12</v>
      </c>
      <c r="B111" s="18"/>
      <c r="C111" s="32" t="s">
        <v>422</v>
      </c>
      <c r="D111" s="33">
        <v>45730</v>
      </c>
      <c r="E111" s="19" t="s">
        <v>172</v>
      </c>
      <c r="F111" s="13" t="s">
        <v>102</v>
      </c>
      <c r="G111" s="13" t="s">
        <v>101</v>
      </c>
      <c r="H111" s="20"/>
      <c r="I111" s="20"/>
      <c r="J111" s="86"/>
      <c r="K111" s="75">
        <v>16330000</v>
      </c>
      <c r="L111" s="19" t="s">
        <v>100</v>
      </c>
      <c r="M111" s="22"/>
      <c r="N111" s="22"/>
      <c r="O111" s="22"/>
      <c r="P111" s="19"/>
      <c r="Q111" s="19"/>
      <c r="R111" s="22"/>
      <c r="S111" s="22"/>
      <c r="T111" s="75"/>
      <c r="U111" s="12">
        <f t="shared" si="48"/>
        <v>0</v>
      </c>
      <c r="V111" s="75">
        <v>16330000</v>
      </c>
      <c r="W111" s="22"/>
      <c r="X111" s="22"/>
      <c r="Y111" s="12">
        <f t="shared" si="49"/>
        <v>16330000</v>
      </c>
      <c r="Z111" s="22"/>
      <c r="AA111" s="22"/>
      <c r="AB111" s="22"/>
      <c r="AC111" s="12">
        <f t="shared" si="50"/>
        <v>0</v>
      </c>
      <c r="AD111" s="22"/>
      <c r="AE111" s="22"/>
      <c r="AF111" s="22"/>
      <c r="AG111" s="12">
        <f t="shared" si="51"/>
        <v>0</v>
      </c>
      <c r="AH111" s="12">
        <f t="shared" si="52"/>
        <v>16330000</v>
      </c>
      <c r="AI111" s="23">
        <f t="shared" si="53"/>
        <v>0</v>
      </c>
      <c r="AJ111" s="23">
        <f t="shared" si="47"/>
        <v>3.1408980314089805E-3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1:106" ht="24.95" customHeight="1" outlineLevel="1" x14ac:dyDescent="0.2">
      <c r="A112" s="18">
        <v>13</v>
      </c>
      <c r="B112" s="18"/>
      <c r="C112" s="32" t="s">
        <v>446</v>
      </c>
      <c r="D112" s="33">
        <v>45715</v>
      </c>
      <c r="E112" s="19" t="s">
        <v>173</v>
      </c>
      <c r="F112" s="13" t="s">
        <v>102</v>
      </c>
      <c r="G112" s="13" t="s">
        <v>101</v>
      </c>
      <c r="H112" s="20"/>
      <c r="I112" s="20"/>
      <c r="J112" s="86"/>
      <c r="K112" s="75">
        <v>6860000</v>
      </c>
      <c r="L112" s="19" t="s">
        <v>100</v>
      </c>
      <c r="M112" s="22"/>
      <c r="N112" s="22"/>
      <c r="O112" s="22"/>
      <c r="P112" s="19"/>
      <c r="Q112" s="19"/>
      <c r="R112" s="22"/>
      <c r="S112" s="22"/>
      <c r="T112" s="75"/>
      <c r="U112" s="12">
        <f t="shared" si="48"/>
        <v>0</v>
      </c>
      <c r="V112" s="75">
        <v>6860000</v>
      </c>
      <c r="W112" s="22"/>
      <c r="X112" s="22"/>
      <c r="Y112" s="12">
        <f t="shared" si="49"/>
        <v>6860000</v>
      </c>
      <c r="Z112" s="22"/>
      <c r="AA112" s="22"/>
      <c r="AB112" s="22"/>
      <c r="AC112" s="12">
        <f t="shared" si="50"/>
        <v>0</v>
      </c>
      <c r="AD112" s="22"/>
      <c r="AE112" s="22"/>
      <c r="AF112" s="22"/>
      <c r="AG112" s="12">
        <f t="shared" si="51"/>
        <v>0</v>
      </c>
      <c r="AH112" s="12">
        <f t="shared" si="52"/>
        <v>6860000</v>
      </c>
      <c r="AI112" s="23">
        <f t="shared" si="53"/>
        <v>0</v>
      </c>
      <c r="AJ112" s="23">
        <f t="shared" si="47"/>
        <v>1.3194464479770731E-3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">
      <c r="A113" s="18">
        <v>14</v>
      </c>
      <c r="B113" s="18"/>
      <c r="C113" s="32" t="s">
        <v>195</v>
      </c>
      <c r="D113" s="33">
        <v>45715</v>
      </c>
      <c r="E113" s="19" t="s">
        <v>174</v>
      </c>
      <c r="F113" s="13" t="s">
        <v>102</v>
      </c>
      <c r="G113" s="13" t="s">
        <v>101</v>
      </c>
      <c r="H113" s="20"/>
      <c r="I113" s="20"/>
      <c r="J113" s="86"/>
      <c r="K113" s="75">
        <v>4720000</v>
      </c>
      <c r="L113" s="19" t="s">
        <v>100</v>
      </c>
      <c r="M113" s="22"/>
      <c r="N113" s="22"/>
      <c r="O113" s="22"/>
      <c r="P113" s="19"/>
      <c r="Q113" s="19"/>
      <c r="R113" s="22"/>
      <c r="S113" s="22"/>
      <c r="T113" s="75">
        <v>4720000</v>
      </c>
      <c r="U113" s="12">
        <f t="shared" si="48"/>
        <v>4720000</v>
      </c>
      <c r="V113" s="75"/>
      <c r="W113" s="22"/>
      <c r="X113" s="22"/>
      <c r="Y113" s="12">
        <f t="shared" si="49"/>
        <v>0</v>
      </c>
      <c r="Z113" s="22"/>
      <c r="AA113" s="22"/>
      <c r="AB113" s="22"/>
      <c r="AC113" s="12">
        <f t="shared" si="50"/>
        <v>0</v>
      </c>
      <c r="AD113" s="22"/>
      <c r="AE113" s="22"/>
      <c r="AF113" s="22"/>
      <c r="AG113" s="12">
        <f t="shared" si="51"/>
        <v>0</v>
      </c>
      <c r="AH113" s="12">
        <f t="shared" si="52"/>
        <v>4720000</v>
      </c>
      <c r="AI113" s="23">
        <f t="shared" si="53"/>
        <v>0</v>
      </c>
      <c r="AJ113" s="23">
        <f t="shared" si="47"/>
        <v>9.07840704730581E-4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">
      <c r="A114" s="18">
        <v>15</v>
      </c>
      <c r="B114" s="18"/>
      <c r="C114" s="32" t="s">
        <v>197</v>
      </c>
      <c r="D114" s="33">
        <v>45715</v>
      </c>
      <c r="E114" s="19" t="s">
        <v>175</v>
      </c>
      <c r="F114" s="13" t="s">
        <v>102</v>
      </c>
      <c r="G114" s="13" t="s">
        <v>101</v>
      </c>
      <c r="H114" s="20"/>
      <c r="I114" s="20"/>
      <c r="J114" s="86"/>
      <c r="K114" s="75">
        <v>7210000</v>
      </c>
      <c r="L114" s="19" t="s">
        <v>100</v>
      </c>
      <c r="M114" s="22"/>
      <c r="N114" s="22"/>
      <c r="O114" s="22"/>
      <c r="P114" s="19"/>
      <c r="Q114" s="19"/>
      <c r="R114" s="22"/>
      <c r="S114" s="22"/>
      <c r="T114" s="75">
        <v>7210000</v>
      </c>
      <c r="U114" s="12">
        <f t="shared" si="48"/>
        <v>7210000</v>
      </c>
      <c r="V114" s="75"/>
      <c r="W114" s="22"/>
      <c r="X114" s="22"/>
      <c r="Y114" s="12">
        <f t="shared" si="49"/>
        <v>0</v>
      </c>
      <c r="Z114" s="22"/>
      <c r="AA114" s="22"/>
      <c r="AB114" s="22"/>
      <c r="AC114" s="12">
        <f t="shared" si="50"/>
        <v>0</v>
      </c>
      <c r="AD114" s="22"/>
      <c r="AE114" s="22"/>
      <c r="AF114" s="22"/>
      <c r="AG114" s="12">
        <f t="shared" si="51"/>
        <v>0</v>
      </c>
      <c r="AH114" s="12">
        <f t="shared" si="52"/>
        <v>7210000</v>
      </c>
      <c r="AI114" s="23">
        <f t="shared" si="53"/>
        <v>0</v>
      </c>
      <c r="AJ114" s="23">
        <f t="shared" si="47"/>
        <v>1.386765144302434E-3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">
      <c r="A115" s="18">
        <v>16</v>
      </c>
      <c r="B115" s="18"/>
      <c r="C115" s="32" t="s">
        <v>204</v>
      </c>
      <c r="D115" s="33">
        <v>45716</v>
      </c>
      <c r="E115" s="19" t="s">
        <v>176</v>
      </c>
      <c r="F115" s="13" t="s">
        <v>102</v>
      </c>
      <c r="G115" s="13" t="s">
        <v>101</v>
      </c>
      <c r="H115" s="20"/>
      <c r="I115" s="20"/>
      <c r="J115" s="86"/>
      <c r="K115" s="75">
        <v>6320000</v>
      </c>
      <c r="L115" s="19" t="s">
        <v>100</v>
      </c>
      <c r="M115" s="22"/>
      <c r="N115" s="22"/>
      <c r="O115" s="22"/>
      <c r="P115" s="19"/>
      <c r="Q115" s="19"/>
      <c r="R115" s="22"/>
      <c r="S115" s="22"/>
      <c r="T115" s="75">
        <v>6320000</v>
      </c>
      <c r="U115" s="12">
        <f t="shared" si="48"/>
        <v>6320000</v>
      </c>
      <c r="V115" s="75"/>
      <c r="W115" s="22"/>
      <c r="X115" s="22"/>
      <c r="Y115" s="12">
        <f t="shared" si="49"/>
        <v>0</v>
      </c>
      <c r="Z115" s="22"/>
      <c r="AA115" s="22"/>
      <c r="AB115" s="22"/>
      <c r="AC115" s="12">
        <f t="shared" si="50"/>
        <v>0</v>
      </c>
      <c r="AD115" s="22"/>
      <c r="AE115" s="22"/>
      <c r="AF115" s="22"/>
      <c r="AG115" s="12">
        <f t="shared" si="51"/>
        <v>0</v>
      </c>
      <c r="AH115" s="12">
        <f t="shared" si="52"/>
        <v>6320000</v>
      </c>
      <c r="AI115" s="23">
        <f t="shared" si="53"/>
        <v>0</v>
      </c>
      <c r="AJ115" s="23">
        <f t="shared" si="47"/>
        <v>1.2155833165036593E-3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customHeight="1" outlineLevel="1" x14ac:dyDescent="0.2">
      <c r="A116" s="18">
        <v>17</v>
      </c>
      <c r="B116" s="18"/>
      <c r="C116" s="32" t="s">
        <v>457</v>
      </c>
      <c r="D116" s="33">
        <v>45726</v>
      </c>
      <c r="E116" s="19" t="s">
        <v>177</v>
      </c>
      <c r="F116" s="13" t="s">
        <v>102</v>
      </c>
      <c r="G116" s="13" t="s">
        <v>101</v>
      </c>
      <c r="H116" s="20"/>
      <c r="I116" s="20"/>
      <c r="J116" s="86"/>
      <c r="K116" s="75">
        <v>4210000</v>
      </c>
      <c r="L116" s="19" t="s">
        <v>100</v>
      </c>
      <c r="M116" s="22"/>
      <c r="N116" s="22"/>
      <c r="O116" s="22"/>
      <c r="P116" s="19"/>
      <c r="Q116" s="19"/>
      <c r="R116" s="22"/>
      <c r="S116" s="22"/>
      <c r="T116" s="75"/>
      <c r="U116" s="12">
        <f t="shared" si="48"/>
        <v>0</v>
      </c>
      <c r="V116" s="75">
        <v>4210000</v>
      </c>
      <c r="W116" s="22"/>
      <c r="X116" s="22"/>
      <c r="Y116" s="12">
        <f t="shared" si="49"/>
        <v>4210000</v>
      </c>
      <c r="Z116" s="22"/>
      <c r="AA116" s="22"/>
      <c r="AB116" s="22"/>
      <c r="AC116" s="12">
        <f t="shared" si="50"/>
        <v>0</v>
      </c>
      <c r="AD116" s="22"/>
      <c r="AE116" s="22"/>
      <c r="AF116" s="22"/>
      <c r="AG116" s="12">
        <f t="shared" si="51"/>
        <v>0</v>
      </c>
      <c r="AH116" s="12">
        <f t="shared" si="52"/>
        <v>4210000</v>
      </c>
      <c r="AI116" s="23">
        <f t="shared" si="53"/>
        <v>0</v>
      </c>
      <c r="AJ116" s="23">
        <f t="shared" si="47"/>
        <v>8.0974774722791223E-4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customHeight="1" outlineLevel="1" x14ac:dyDescent="0.2">
      <c r="A117" s="18">
        <v>18</v>
      </c>
      <c r="B117" s="18"/>
      <c r="C117" s="32" t="s">
        <v>198</v>
      </c>
      <c r="D117" s="33">
        <v>45715</v>
      </c>
      <c r="E117" s="19" t="s">
        <v>178</v>
      </c>
      <c r="F117" s="13" t="s">
        <v>102</v>
      </c>
      <c r="G117" s="13" t="s">
        <v>101</v>
      </c>
      <c r="H117" s="20"/>
      <c r="I117" s="20"/>
      <c r="J117" s="86"/>
      <c r="K117" s="75">
        <v>8630000</v>
      </c>
      <c r="L117" s="19" t="s">
        <v>100</v>
      </c>
      <c r="M117" s="22"/>
      <c r="N117" s="22"/>
      <c r="O117" s="22"/>
      <c r="P117" s="19"/>
      <c r="Q117" s="19"/>
      <c r="R117" s="22"/>
      <c r="S117" s="22"/>
      <c r="T117" s="75">
        <v>8630000</v>
      </c>
      <c r="U117" s="12">
        <f t="shared" si="48"/>
        <v>8630000</v>
      </c>
      <c r="V117" s="75"/>
      <c r="W117" s="22"/>
      <c r="X117" s="22"/>
      <c r="Y117" s="12">
        <f t="shared" si="49"/>
        <v>0</v>
      </c>
      <c r="Z117" s="22"/>
      <c r="AA117" s="22"/>
      <c r="AB117" s="22"/>
      <c r="AC117" s="12">
        <f t="shared" si="50"/>
        <v>0</v>
      </c>
      <c r="AD117" s="22"/>
      <c r="AE117" s="22"/>
      <c r="AF117" s="22"/>
      <c r="AG117" s="12">
        <f t="shared" si="51"/>
        <v>0</v>
      </c>
      <c r="AH117" s="12">
        <f t="shared" si="52"/>
        <v>8630000</v>
      </c>
      <c r="AI117" s="23">
        <f t="shared" si="53"/>
        <v>0</v>
      </c>
      <c r="AJ117" s="23">
        <f t="shared" si="47"/>
        <v>1.6598867122510411E-3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customHeight="1" outlineLevel="1" x14ac:dyDescent="0.2">
      <c r="A118" s="18">
        <v>19</v>
      </c>
      <c r="B118" s="18"/>
      <c r="C118" s="32" t="s">
        <v>460</v>
      </c>
      <c r="D118" s="33">
        <v>45729</v>
      </c>
      <c r="E118" s="19" t="s">
        <v>179</v>
      </c>
      <c r="F118" s="13" t="s">
        <v>102</v>
      </c>
      <c r="G118" s="13" t="s">
        <v>101</v>
      </c>
      <c r="H118" s="20"/>
      <c r="I118" s="20"/>
      <c r="J118" s="86"/>
      <c r="K118" s="75">
        <v>6810000</v>
      </c>
      <c r="L118" s="19" t="s">
        <v>100</v>
      </c>
      <c r="M118" s="22"/>
      <c r="N118" s="22"/>
      <c r="O118" s="22"/>
      <c r="P118" s="19"/>
      <c r="Q118" s="19"/>
      <c r="R118" s="22"/>
      <c r="S118" s="22"/>
      <c r="T118" s="75"/>
      <c r="U118" s="12">
        <f t="shared" si="48"/>
        <v>0</v>
      </c>
      <c r="V118" s="75">
        <v>6810000</v>
      </c>
      <c r="W118" s="22"/>
      <c r="X118" s="22"/>
      <c r="Y118" s="12">
        <f t="shared" si="49"/>
        <v>6810000</v>
      </c>
      <c r="Z118" s="22"/>
      <c r="AA118" s="22"/>
      <c r="AB118" s="22"/>
      <c r="AC118" s="12">
        <f t="shared" si="50"/>
        <v>0</v>
      </c>
      <c r="AD118" s="22"/>
      <c r="AE118" s="22"/>
      <c r="AF118" s="22"/>
      <c r="AG118" s="12">
        <f t="shared" si="51"/>
        <v>0</v>
      </c>
      <c r="AH118" s="12">
        <f t="shared" si="52"/>
        <v>6810000</v>
      </c>
      <c r="AI118" s="23">
        <f t="shared" si="53"/>
        <v>0</v>
      </c>
      <c r="AJ118" s="23">
        <f t="shared" si="47"/>
        <v>1.3098294913591645E-3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ht="24.95" customHeight="1" outlineLevel="1" x14ac:dyDescent="0.2">
      <c r="A119" s="18">
        <v>20</v>
      </c>
      <c r="B119" s="18"/>
      <c r="C119" s="32" t="s">
        <v>456</v>
      </c>
      <c r="D119" s="33">
        <v>45722</v>
      </c>
      <c r="E119" s="19" t="s">
        <v>180</v>
      </c>
      <c r="F119" s="13" t="s">
        <v>102</v>
      </c>
      <c r="G119" s="13" t="s">
        <v>101</v>
      </c>
      <c r="H119" s="20"/>
      <c r="I119" s="20"/>
      <c r="J119" s="86"/>
      <c r="K119" s="75">
        <v>4610000</v>
      </c>
      <c r="L119" s="19" t="s">
        <v>100</v>
      </c>
      <c r="M119" s="22"/>
      <c r="N119" s="22"/>
      <c r="O119" s="22"/>
      <c r="P119" s="19"/>
      <c r="Q119" s="19"/>
      <c r="R119" s="22"/>
      <c r="S119" s="22"/>
      <c r="T119" s="75"/>
      <c r="U119" s="12">
        <f t="shared" si="48"/>
        <v>0</v>
      </c>
      <c r="V119" s="75">
        <v>4610000</v>
      </c>
      <c r="W119" s="22"/>
      <c r="X119" s="22"/>
      <c r="Y119" s="12">
        <f t="shared" si="49"/>
        <v>4610000</v>
      </c>
      <c r="Z119" s="22"/>
      <c r="AA119" s="22"/>
      <c r="AB119" s="22"/>
      <c r="AC119" s="12">
        <f t="shared" si="50"/>
        <v>0</v>
      </c>
      <c r="AD119" s="22"/>
      <c r="AE119" s="22"/>
      <c r="AF119" s="22"/>
      <c r="AG119" s="12">
        <f t="shared" si="51"/>
        <v>0</v>
      </c>
      <c r="AH119" s="12">
        <f t="shared" si="52"/>
        <v>4610000</v>
      </c>
      <c r="AI119" s="23">
        <f t="shared" si="53"/>
        <v>0</v>
      </c>
      <c r="AJ119" s="23">
        <f t="shared" si="47"/>
        <v>8.8668340017118187E-4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24.95" customHeight="1" outlineLevel="1" x14ac:dyDescent="0.2">
      <c r="A120" s="18">
        <v>21</v>
      </c>
      <c r="B120" s="18"/>
      <c r="C120" s="32" t="s">
        <v>412</v>
      </c>
      <c r="D120" s="33">
        <v>45730</v>
      </c>
      <c r="E120" s="19" t="s">
        <v>181</v>
      </c>
      <c r="F120" s="13" t="s">
        <v>102</v>
      </c>
      <c r="G120" s="13" t="s">
        <v>101</v>
      </c>
      <c r="H120" s="20"/>
      <c r="I120" s="20"/>
      <c r="J120" s="86"/>
      <c r="K120" s="75">
        <v>5230000</v>
      </c>
      <c r="L120" s="19" t="s">
        <v>100</v>
      </c>
      <c r="M120" s="22"/>
      <c r="N120" s="22"/>
      <c r="O120" s="22"/>
      <c r="P120" s="19"/>
      <c r="Q120" s="19"/>
      <c r="R120" s="22"/>
      <c r="S120" s="22"/>
      <c r="T120" s="75"/>
      <c r="U120" s="12">
        <f t="shared" si="48"/>
        <v>0</v>
      </c>
      <c r="V120" s="75">
        <v>5230000</v>
      </c>
      <c r="W120" s="22"/>
      <c r="X120" s="22"/>
      <c r="Y120" s="12">
        <f t="shared" si="49"/>
        <v>5230000</v>
      </c>
      <c r="Z120" s="22"/>
      <c r="AA120" s="22"/>
      <c r="AB120" s="22"/>
      <c r="AC120" s="12">
        <f t="shared" si="50"/>
        <v>0</v>
      </c>
      <c r="AD120" s="22"/>
      <c r="AE120" s="22"/>
      <c r="AF120" s="22"/>
      <c r="AG120" s="12">
        <f t="shared" si="51"/>
        <v>0</v>
      </c>
      <c r="AH120" s="12">
        <f t="shared" si="52"/>
        <v>5230000</v>
      </c>
      <c r="AI120" s="23">
        <f t="shared" si="53"/>
        <v>0</v>
      </c>
      <c r="AJ120" s="23">
        <f t="shared" si="47"/>
        <v>1.0059336622332497E-3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1:106" ht="24.95" customHeight="1" outlineLevel="1" x14ac:dyDescent="0.2">
      <c r="A121" s="18">
        <v>22</v>
      </c>
      <c r="B121" s="18"/>
      <c r="C121" s="32" t="s">
        <v>447</v>
      </c>
      <c r="D121" s="33">
        <v>45715</v>
      </c>
      <c r="E121" s="19" t="s">
        <v>182</v>
      </c>
      <c r="F121" s="13" t="s">
        <v>102</v>
      </c>
      <c r="G121" s="13" t="s">
        <v>101</v>
      </c>
      <c r="H121" s="20"/>
      <c r="I121" s="20"/>
      <c r="J121" s="86"/>
      <c r="K121" s="75">
        <v>4990000</v>
      </c>
      <c r="L121" s="19" t="s">
        <v>100</v>
      </c>
      <c r="M121" s="22"/>
      <c r="N121" s="22"/>
      <c r="O121" s="22"/>
      <c r="P121" s="19"/>
      <c r="Q121" s="19"/>
      <c r="R121" s="22"/>
      <c r="S121" s="22"/>
      <c r="T121" s="75"/>
      <c r="U121" s="12">
        <f t="shared" si="48"/>
        <v>0</v>
      </c>
      <c r="V121" s="75">
        <v>4990000</v>
      </c>
      <c r="W121" s="22"/>
      <c r="X121" s="22"/>
      <c r="Y121" s="12">
        <f t="shared" si="49"/>
        <v>4990000</v>
      </c>
      <c r="Z121" s="22"/>
      <c r="AA121" s="22"/>
      <c r="AB121" s="22"/>
      <c r="AC121" s="12">
        <f t="shared" si="50"/>
        <v>0</v>
      </c>
      <c r="AD121" s="22"/>
      <c r="AE121" s="22"/>
      <c r="AF121" s="22"/>
      <c r="AG121" s="12">
        <f t="shared" si="51"/>
        <v>0</v>
      </c>
      <c r="AH121" s="12">
        <f t="shared" si="52"/>
        <v>4990000</v>
      </c>
      <c r="AI121" s="23">
        <f t="shared" si="53"/>
        <v>0</v>
      </c>
      <c r="AJ121" s="23">
        <f t="shared" si="47"/>
        <v>9.597722704672879E-4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ht="24.95" customHeight="1" outlineLevel="1" x14ac:dyDescent="0.2">
      <c r="A122" s="18">
        <v>23</v>
      </c>
      <c r="B122" s="18"/>
      <c r="C122" s="32" t="s">
        <v>448</v>
      </c>
      <c r="D122" s="33">
        <v>45715</v>
      </c>
      <c r="E122" s="19" t="s">
        <v>183</v>
      </c>
      <c r="F122" s="13" t="s">
        <v>102</v>
      </c>
      <c r="G122" s="13" t="s">
        <v>101</v>
      </c>
      <c r="H122" s="20"/>
      <c r="I122" s="20"/>
      <c r="J122" s="86"/>
      <c r="K122" s="75">
        <v>9050000</v>
      </c>
      <c r="L122" s="19" t="s">
        <v>100</v>
      </c>
      <c r="M122" s="22"/>
      <c r="N122" s="22"/>
      <c r="O122" s="22"/>
      <c r="P122" s="19"/>
      <c r="Q122" s="19"/>
      <c r="R122" s="22"/>
      <c r="S122" s="22"/>
      <c r="T122" s="75"/>
      <c r="U122" s="12">
        <f t="shared" si="48"/>
        <v>0</v>
      </c>
      <c r="V122" s="75">
        <v>9050000</v>
      </c>
      <c r="W122" s="22"/>
      <c r="X122" s="22"/>
      <c r="Y122" s="12">
        <f t="shared" si="49"/>
        <v>9050000</v>
      </c>
      <c r="Z122" s="22"/>
      <c r="AA122" s="22"/>
      <c r="AB122" s="22"/>
      <c r="AC122" s="12">
        <f t="shared" si="50"/>
        <v>0</v>
      </c>
      <c r="AD122" s="22"/>
      <c r="AE122" s="22"/>
      <c r="AF122" s="22"/>
      <c r="AG122" s="12">
        <f t="shared" si="51"/>
        <v>0</v>
      </c>
      <c r="AH122" s="12">
        <f t="shared" si="52"/>
        <v>9050000</v>
      </c>
      <c r="AI122" s="23">
        <f t="shared" si="53"/>
        <v>0</v>
      </c>
      <c r="AJ122" s="23">
        <f t="shared" si="47"/>
        <v>1.7406691478414741E-3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24.95" customHeight="1" outlineLevel="1" x14ac:dyDescent="0.2">
      <c r="A123" s="18">
        <v>24</v>
      </c>
      <c r="B123" s="18"/>
      <c r="C123" s="32" t="s">
        <v>451</v>
      </c>
      <c r="D123" s="33">
        <v>45719</v>
      </c>
      <c r="E123" s="19" t="s">
        <v>184</v>
      </c>
      <c r="F123" s="13" t="s">
        <v>102</v>
      </c>
      <c r="G123" s="13" t="s">
        <v>101</v>
      </c>
      <c r="H123" s="20"/>
      <c r="I123" s="20"/>
      <c r="J123" s="86"/>
      <c r="K123" s="75">
        <v>8400000</v>
      </c>
      <c r="L123" s="19" t="s">
        <v>100</v>
      </c>
      <c r="M123" s="22"/>
      <c r="N123" s="22"/>
      <c r="O123" s="22"/>
      <c r="P123" s="19"/>
      <c r="Q123" s="19"/>
      <c r="R123" s="22"/>
      <c r="S123" s="22"/>
      <c r="T123" s="75"/>
      <c r="U123" s="12">
        <f t="shared" si="48"/>
        <v>0</v>
      </c>
      <c r="V123" s="75">
        <v>8400000</v>
      </c>
      <c r="W123" s="22"/>
      <c r="X123" s="22"/>
      <c r="Y123" s="12">
        <f t="shared" si="49"/>
        <v>8400000</v>
      </c>
      <c r="Z123" s="22"/>
      <c r="AA123" s="22"/>
      <c r="AB123" s="22"/>
      <c r="AC123" s="12">
        <f t="shared" si="50"/>
        <v>0</v>
      </c>
      <c r="AD123" s="22"/>
      <c r="AE123" s="22"/>
      <c r="AF123" s="22"/>
      <c r="AG123" s="12">
        <f t="shared" si="51"/>
        <v>0</v>
      </c>
      <c r="AH123" s="12">
        <f t="shared" si="52"/>
        <v>8400000</v>
      </c>
      <c r="AI123" s="23">
        <f t="shared" si="53"/>
        <v>0</v>
      </c>
      <c r="AJ123" s="23">
        <f t="shared" si="47"/>
        <v>1.615648711808661E-3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24.95" customHeight="1" outlineLevel="1" x14ac:dyDescent="0.2">
      <c r="A124" s="18">
        <v>25</v>
      </c>
      <c r="B124" s="18"/>
      <c r="C124" s="32" t="s">
        <v>461</v>
      </c>
      <c r="D124" s="33">
        <v>45730</v>
      </c>
      <c r="E124" s="19" t="s">
        <v>185</v>
      </c>
      <c r="F124" s="13" t="s">
        <v>102</v>
      </c>
      <c r="G124" s="13" t="s">
        <v>101</v>
      </c>
      <c r="H124" s="20"/>
      <c r="I124" s="20"/>
      <c r="J124" s="86"/>
      <c r="K124" s="75">
        <v>4660000</v>
      </c>
      <c r="L124" s="19" t="s">
        <v>100</v>
      </c>
      <c r="M124" s="22"/>
      <c r="N124" s="22"/>
      <c r="O124" s="22"/>
      <c r="P124" s="19"/>
      <c r="Q124" s="19"/>
      <c r="R124" s="22"/>
      <c r="S124" s="22"/>
      <c r="T124" s="75"/>
      <c r="U124" s="12">
        <f t="shared" si="48"/>
        <v>0</v>
      </c>
      <c r="V124" s="75">
        <v>4660000</v>
      </c>
      <c r="W124" s="22"/>
      <c r="X124" s="22"/>
      <c r="Y124" s="12">
        <f t="shared" si="49"/>
        <v>4660000</v>
      </c>
      <c r="Z124" s="22"/>
      <c r="AA124" s="22"/>
      <c r="AB124" s="22"/>
      <c r="AC124" s="12">
        <f t="shared" si="50"/>
        <v>0</v>
      </c>
      <c r="AD124" s="22"/>
      <c r="AE124" s="22"/>
      <c r="AF124" s="22"/>
      <c r="AG124" s="12">
        <f t="shared" si="51"/>
        <v>0</v>
      </c>
      <c r="AH124" s="12">
        <f t="shared" si="52"/>
        <v>4660000</v>
      </c>
      <c r="AI124" s="23">
        <f t="shared" si="53"/>
        <v>0</v>
      </c>
      <c r="AJ124" s="23">
        <f t="shared" si="47"/>
        <v>8.9630035678909051E-4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ht="24.95" customHeight="1" outlineLevel="1" x14ac:dyDescent="0.2">
      <c r="A125" s="18">
        <v>26</v>
      </c>
      <c r="B125" s="18"/>
      <c r="C125" s="32" t="s">
        <v>452</v>
      </c>
      <c r="D125" s="33">
        <v>45719</v>
      </c>
      <c r="E125" s="19" t="s">
        <v>186</v>
      </c>
      <c r="F125" s="13" t="s">
        <v>102</v>
      </c>
      <c r="G125" s="13" t="s">
        <v>101</v>
      </c>
      <c r="H125" s="20"/>
      <c r="I125" s="20"/>
      <c r="J125" s="86"/>
      <c r="K125" s="75">
        <v>4650000</v>
      </c>
      <c r="L125" s="19" t="s">
        <v>100</v>
      </c>
      <c r="M125" s="22"/>
      <c r="N125" s="22"/>
      <c r="O125" s="22"/>
      <c r="P125" s="19"/>
      <c r="Q125" s="19"/>
      <c r="R125" s="22"/>
      <c r="S125" s="22"/>
      <c r="T125" s="75"/>
      <c r="U125" s="12">
        <f>SUM(R125:T125)</f>
        <v>0</v>
      </c>
      <c r="V125" s="75">
        <v>4650000</v>
      </c>
      <c r="W125" s="22"/>
      <c r="X125" s="22"/>
      <c r="Y125" s="12">
        <f t="shared" si="49"/>
        <v>4650000</v>
      </c>
      <c r="Z125" s="22"/>
      <c r="AA125" s="22"/>
      <c r="AB125" s="22"/>
      <c r="AC125" s="12">
        <f t="shared" si="50"/>
        <v>0</v>
      </c>
      <c r="AD125" s="22"/>
      <c r="AE125" s="22"/>
      <c r="AF125" s="22"/>
      <c r="AG125" s="12">
        <f t="shared" si="51"/>
        <v>0</v>
      </c>
      <c r="AH125" s="12">
        <f t="shared" si="52"/>
        <v>4650000</v>
      </c>
      <c r="AI125" s="23">
        <f t="shared" si="53"/>
        <v>0</v>
      </c>
      <c r="AJ125" s="23">
        <f t="shared" si="47"/>
        <v>8.9437696546550876E-4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ht="24.95" customHeight="1" outlineLevel="1" x14ac:dyDescent="0.2">
      <c r="A126" s="18">
        <v>27</v>
      </c>
      <c r="B126" s="18"/>
      <c r="C126" s="32" t="s">
        <v>202</v>
      </c>
      <c r="D126" s="33">
        <v>45715</v>
      </c>
      <c r="E126" s="19" t="s">
        <v>187</v>
      </c>
      <c r="F126" s="13" t="s">
        <v>102</v>
      </c>
      <c r="G126" s="13" t="s">
        <v>101</v>
      </c>
      <c r="H126" s="20"/>
      <c r="I126" s="20"/>
      <c r="J126" s="86"/>
      <c r="K126" s="75">
        <v>7750000</v>
      </c>
      <c r="L126" s="19" t="s">
        <v>100</v>
      </c>
      <c r="M126" s="22"/>
      <c r="N126" s="22"/>
      <c r="O126" s="22"/>
      <c r="P126" s="19"/>
      <c r="Q126" s="19"/>
      <c r="R126" s="22"/>
      <c r="S126" s="22"/>
      <c r="T126" s="75">
        <v>7750000</v>
      </c>
      <c r="U126" s="12">
        <f t="shared" si="48"/>
        <v>7750000</v>
      </c>
      <c r="V126" s="75"/>
      <c r="W126" s="22"/>
      <c r="X126" s="22"/>
      <c r="Y126" s="12">
        <f t="shared" si="49"/>
        <v>0</v>
      </c>
      <c r="Z126" s="22"/>
      <c r="AA126" s="22"/>
      <c r="AB126" s="22"/>
      <c r="AC126" s="12">
        <f t="shared" si="50"/>
        <v>0</v>
      </c>
      <c r="AD126" s="22"/>
      <c r="AE126" s="22"/>
      <c r="AF126" s="22"/>
      <c r="AG126" s="12">
        <f t="shared" si="51"/>
        <v>0</v>
      </c>
      <c r="AH126" s="12">
        <f t="shared" si="52"/>
        <v>7750000</v>
      </c>
      <c r="AI126" s="23">
        <f t="shared" si="53"/>
        <v>0</v>
      </c>
      <c r="AJ126" s="23">
        <f t="shared" si="47"/>
        <v>1.490628275775848E-3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ht="24.95" customHeight="1" outlineLevel="1" x14ac:dyDescent="0.2">
      <c r="A127" s="18">
        <v>28</v>
      </c>
      <c r="B127" s="18"/>
      <c r="C127" s="32" t="s">
        <v>462</v>
      </c>
      <c r="D127" s="33">
        <v>45747</v>
      </c>
      <c r="E127" s="19" t="s">
        <v>188</v>
      </c>
      <c r="F127" s="13" t="s">
        <v>102</v>
      </c>
      <c r="G127" s="13" t="s">
        <v>101</v>
      </c>
      <c r="H127" s="20"/>
      <c r="I127" s="20"/>
      <c r="J127" s="86"/>
      <c r="K127" s="75">
        <v>68380000</v>
      </c>
      <c r="L127" s="19" t="s">
        <v>100</v>
      </c>
      <c r="M127" s="22"/>
      <c r="N127" s="22"/>
      <c r="O127" s="22"/>
      <c r="P127" s="19"/>
      <c r="Q127" s="19"/>
      <c r="R127" s="22"/>
      <c r="S127" s="22"/>
      <c r="T127" s="75"/>
      <c r="U127" s="12">
        <f t="shared" si="48"/>
        <v>0</v>
      </c>
      <c r="V127" s="75">
        <v>68380000</v>
      </c>
      <c r="W127" s="22"/>
      <c r="X127" s="22"/>
      <c r="Y127" s="12">
        <f t="shared" si="49"/>
        <v>68380000</v>
      </c>
      <c r="Z127" s="22"/>
      <c r="AA127" s="22"/>
      <c r="AB127" s="22"/>
      <c r="AC127" s="12">
        <f t="shared" si="50"/>
        <v>0</v>
      </c>
      <c r="AD127" s="22"/>
      <c r="AE127" s="22"/>
      <c r="AF127" s="22"/>
      <c r="AG127" s="12">
        <f t="shared" si="51"/>
        <v>0</v>
      </c>
      <c r="AH127" s="12">
        <f t="shared" si="52"/>
        <v>68380000</v>
      </c>
      <c r="AI127" s="23">
        <f t="shared" si="53"/>
        <v>0</v>
      </c>
      <c r="AJ127" s="23">
        <f t="shared" si="47"/>
        <v>1.3152149870651933E-2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1:106" ht="24.95" customHeight="1" outlineLevel="1" x14ac:dyDescent="0.2">
      <c r="A128" s="18">
        <v>29</v>
      </c>
      <c r="B128" s="18"/>
      <c r="C128" s="32" t="s">
        <v>455</v>
      </c>
      <c r="D128" s="33">
        <v>45720</v>
      </c>
      <c r="E128" s="19" t="s">
        <v>189</v>
      </c>
      <c r="F128" s="13" t="s">
        <v>102</v>
      </c>
      <c r="G128" s="13" t="s">
        <v>101</v>
      </c>
      <c r="H128" s="20"/>
      <c r="I128" s="20"/>
      <c r="J128" s="86"/>
      <c r="K128" s="75">
        <v>18190000</v>
      </c>
      <c r="L128" s="19" t="s">
        <v>100</v>
      </c>
      <c r="M128" s="22"/>
      <c r="N128" s="22"/>
      <c r="O128" s="22"/>
      <c r="P128" s="19"/>
      <c r="Q128" s="19"/>
      <c r="R128" s="22"/>
      <c r="S128" s="22"/>
      <c r="T128" s="75"/>
      <c r="U128" s="12">
        <f t="shared" si="48"/>
        <v>0</v>
      </c>
      <c r="V128" s="75">
        <v>18190000</v>
      </c>
      <c r="W128" s="22"/>
      <c r="X128" s="22"/>
      <c r="Y128" s="12">
        <f t="shared" si="49"/>
        <v>18190000</v>
      </c>
      <c r="Z128" s="22"/>
      <c r="AA128" s="22"/>
      <c r="AB128" s="22"/>
      <c r="AC128" s="12">
        <f t="shared" si="50"/>
        <v>0</v>
      </c>
      <c r="AD128" s="22"/>
      <c r="AE128" s="22"/>
      <c r="AF128" s="22"/>
      <c r="AG128" s="12">
        <f t="shared" si="51"/>
        <v>0</v>
      </c>
      <c r="AH128" s="12">
        <f t="shared" si="52"/>
        <v>18190000</v>
      </c>
      <c r="AI128" s="23">
        <f t="shared" si="53"/>
        <v>0</v>
      </c>
      <c r="AJ128" s="23">
        <f t="shared" si="47"/>
        <v>3.4986488175951839E-3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1:106" ht="24.95" customHeight="1" outlineLevel="1" x14ac:dyDescent="0.2">
      <c r="A129" s="18">
        <v>30</v>
      </c>
      <c r="B129" s="18"/>
      <c r="C129" s="32" t="s">
        <v>295</v>
      </c>
      <c r="D129" s="33">
        <v>45719</v>
      </c>
      <c r="E129" s="19" t="s">
        <v>190</v>
      </c>
      <c r="F129" s="13" t="s">
        <v>102</v>
      </c>
      <c r="G129" s="13" t="s">
        <v>101</v>
      </c>
      <c r="H129" s="20"/>
      <c r="I129" s="20"/>
      <c r="J129" s="86"/>
      <c r="K129" s="75">
        <v>7760000</v>
      </c>
      <c r="L129" s="19" t="s">
        <v>100</v>
      </c>
      <c r="M129" s="22"/>
      <c r="N129" s="22"/>
      <c r="O129" s="22"/>
      <c r="P129" s="19"/>
      <c r="Q129" s="19"/>
      <c r="R129" s="22"/>
      <c r="S129" s="22"/>
      <c r="T129" s="75"/>
      <c r="U129" s="12">
        <f t="shared" si="48"/>
        <v>0</v>
      </c>
      <c r="V129" s="75">
        <v>7760000</v>
      </c>
      <c r="W129" s="22"/>
      <c r="X129" s="22"/>
      <c r="Y129" s="12">
        <f t="shared" si="49"/>
        <v>7760000</v>
      </c>
      <c r="Z129" s="22"/>
      <c r="AA129" s="22"/>
      <c r="AB129" s="22"/>
      <c r="AC129" s="12">
        <f t="shared" si="50"/>
        <v>0</v>
      </c>
      <c r="AD129" s="22"/>
      <c r="AE129" s="22"/>
      <c r="AF129" s="22"/>
      <c r="AG129" s="12">
        <f t="shared" si="51"/>
        <v>0</v>
      </c>
      <c r="AH129" s="12">
        <f t="shared" si="52"/>
        <v>7760000</v>
      </c>
      <c r="AI129" s="23">
        <f t="shared" si="53"/>
        <v>0</v>
      </c>
      <c r="AJ129" s="23">
        <f t="shared" si="47"/>
        <v>1.4925516670994297E-3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1:106" ht="24.95" customHeight="1" outlineLevel="1" x14ac:dyDescent="0.2">
      <c r="A130" s="18">
        <v>31</v>
      </c>
      <c r="B130" s="18"/>
      <c r="C130" s="32" t="s">
        <v>296</v>
      </c>
      <c r="D130" s="33">
        <v>45721</v>
      </c>
      <c r="E130" s="19" t="s">
        <v>191</v>
      </c>
      <c r="F130" s="13" t="s">
        <v>102</v>
      </c>
      <c r="G130" s="13" t="s">
        <v>101</v>
      </c>
      <c r="H130" s="20"/>
      <c r="I130" s="20"/>
      <c r="J130" s="86"/>
      <c r="K130" s="75">
        <v>22190000</v>
      </c>
      <c r="L130" s="19" t="s">
        <v>100</v>
      </c>
      <c r="M130" s="22"/>
      <c r="N130" s="22"/>
      <c r="O130" s="22"/>
      <c r="P130" s="19"/>
      <c r="Q130" s="19"/>
      <c r="R130" s="22"/>
      <c r="S130" s="22"/>
      <c r="T130" s="75"/>
      <c r="U130" s="12">
        <f t="shared" si="48"/>
        <v>0</v>
      </c>
      <c r="V130" s="75">
        <v>22190000</v>
      </c>
      <c r="W130" s="22"/>
      <c r="X130" s="22"/>
      <c r="Y130" s="12">
        <f t="shared" si="49"/>
        <v>22190000</v>
      </c>
      <c r="Z130" s="22"/>
      <c r="AA130" s="22"/>
      <c r="AB130" s="22"/>
      <c r="AC130" s="12">
        <f t="shared" si="50"/>
        <v>0</v>
      </c>
      <c r="AD130" s="22"/>
      <c r="AE130" s="22"/>
      <c r="AF130" s="22"/>
      <c r="AG130" s="12">
        <f t="shared" si="51"/>
        <v>0</v>
      </c>
      <c r="AH130" s="12">
        <f t="shared" si="52"/>
        <v>22190000</v>
      </c>
      <c r="AI130" s="23">
        <f t="shared" si="53"/>
        <v>0</v>
      </c>
      <c r="AJ130" s="23">
        <f t="shared" si="47"/>
        <v>4.2680053470278796E-3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1:106" ht="24.95" customHeight="1" outlineLevel="1" x14ac:dyDescent="0.2">
      <c r="A131" s="18">
        <v>32</v>
      </c>
      <c r="B131" s="18"/>
      <c r="C131" s="32" t="s">
        <v>203</v>
      </c>
      <c r="D131" s="33">
        <v>45715</v>
      </c>
      <c r="E131" s="19" t="s">
        <v>192</v>
      </c>
      <c r="F131" s="13" t="s">
        <v>102</v>
      </c>
      <c r="G131" s="13" t="s">
        <v>101</v>
      </c>
      <c r="H131" s="20"/>
      <c r="I131" s="20"/>
      <c r="J131" s="86"/>
      <c r="K131" s="75">
        <v>18920000</v>
      </c>
      <c r="L131" s="19" t="s">
        <v>100</v>
      </c>
      <c r="M131" s="22"/>
      <c r="N131" s="22"/>
      <c r="O131" s="22"/>
      <c r="P131" s="19"/>
      <c r="Q131" s="19"/>
      <c r="R131" s="22"/>
      <c r="S131" s="22"/>
      <c r="T131" s="75">
        <v>18920000</v>
      </c>
      <c r="U131" s="12">
        <f t="shared" si="48"/>
        <v>18920000</v>
      </c>
      <c r="V131" s="75"/>
      <c r="W131" s="22"/>
      <c r="X131" s="22"/>
      <c r="Y131" s="12">
        <f t="shared" si="49"/>
        <v>0</v>
      </c>
      <c r="Z131" s="22"/>
      <c r="AA131" s="22"/>
      <c r="AB131" s="22"/>
      <c r="AC131" s="12">
        <f t="shared" si="50"/>
        <v>0</v>
      </c>
      <c r="AD131" s="22"/>
      <c r="AE131" s="22"/>
      <c r="AF131" s="22"/>
      <c r="AG131" s="12">
        <f t="shared" si="51"/>
        <v>0</v>
      </c>
      <c r="AH131" s="12">
        <f t="shared" si="52"/>
        <v>18920000</v>
      </c>
      <c r="AI131" s="23">
        <f t="shared" si="53"/>
        <v>0</v>
      </c>
      <c r="AJ131" s="23">
        <f t="shared" si="47"/>
        <v>3.639056384216651E-3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24.95" customHeight="1" outlineLevel="1" x14ac:dyDescent="0.2">
      <c r="A132" s="18">
        <v>33</v>
      </c>
      <c r="B132" s="18"/>
      <c r="C132" s="32" t="s">
        <v>196</v>
      </c>
      <c r="D132" s="33">
        <v>45715</v>
      </c>
      <c r="E132" s="19" t="s">
        <v>193</v>
      </c>
      <c r="F132" s="13" t="s">
        <v>102</v>
      </c>
      <c r="G132" s="13" t="s">
        <v>101</v>
      </c>
      <c r="H132" s="20"/>
      <c r="I132" s="20"/>
      <c r="J132" s="86"/>
      <c r="K132" s="75">
        <v>13730000</v>
      </c>
      <c r="L132" s="19" t="s">
        <v>100</v>
      </c>
      <c r="M132" s="22"/>
      <c r="N132" s="22"/>
      <c r="O132" s="22"/>
      <c r="P132" s="19"/>
      <c r="Q132" s="19"/>
      <c r="R132" s="22"/>
      <c r="S132" s="22"/>
      <c r="T132" s="75">
        <v>13730000</v>
      </c>
      <c r="U132" s="12">
        <f t="shared" si="48"/>
        <v>13730000</v>
      </c>
      <c r="V132" s="75"/>
      <c r="W132" s="22"/>
      <c r="X132" s="22"/>
      <c r="Y132" s="12">
        <f t="shared" si="49"/>
        <v>0</v>
      </c>
      <c r="Z132" s="22"/>
      <c r="AA132" s="22"/>
      <c r="AB132" s="22"/>
      <c r="AC132" s="12">
        <f t="shared" si="50"/>
        <v>0</v>
      </c>
      <c r="AD132" s="22"/>
      <c r="AE132" s="22"/>
      <c r="AF132" s="22"/>
      <c r="AG132" s="12">
        <f t="shared" si="51"/>
        <v>0</v>
      </c>
      <c r="AH132" s="12">
        <f t="shared" si="52"/>
        <v>13730000</v>
      </c>
      <c r="AI132" s="23">
        <f t="shared" si="53"/>
        <v>0</v>
      </c>
      <c r="AJ132" s="23">
        <f t="shared" si="47"/>
        <v>2.6408162872777279E-3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ht="24.95" customHeight="1" outlineLevel="1" x14ac:dyDescent="0.2">
      <c r="A133" s="18">
        <v>34</v>
      </c>
      <c r="B133" s="18"/>
      <c r="C133" s="32"/>
      <c r="D133" s="33"/>
      <c r="E133" s="19"/>
      <c r="F133" s="19"/>
      <c r="G133" s="19"/>
      <c r="H133" s="20"/>
      <c r="I133" s="20"/>
      <c r="J133" s="86"/>
      <c r="K133" s="21"/>
      <c r="L133" s="19"/>
      <c r="M133" s="22"/>
      <c r="N133" s="22"/>
      <c r="O133" s="22"/>
      <c r="P133" s="19"/>
      <c r="Q133" s="19"/>
      <c r="R133" s="22"/>
      <c r="S133" s="22"/>
      <c r="T133" s="22"/>
      <c r="U133" s="12">
        <f>SUM(R133:T133)</f>
        <v>0</v>
      </c>
      <c r="V133" s="22"/>
      <c r="W133" s="22"/>
      <c r="X133" s="22"/>
      <c r="Y133" s="12">
        <f>SUM(V133:X133)</f>
        <v>0</v>
      </c>
      <c r="Z133" s="22"/>
      <c r="AA133" s="22"/>
      <c r="AB133" s="22"/>
      <c r="AC133" s="12">
        <f>SUM(Z133:AB133)</f>
        <v>0</v>
      </c>
      <c r="AD133" s="22"/>
      <c r="AE133" s="22"/>
      <c r="AF133" s="22"/>
      <c r="AG133" s="12">
        <f>SUM(AD133:AF133)</f>
        <v>0</v>
      </c>
      <c r="AH133" s="12">
        <f>SUM(U133,Y133,AC133,AG133)</f>
        <v>0</v>
      </c>
      <c r="AI133" s="23">
        <f>IF(ISERROR(AH133/J133),0,AH133/J133)</f>
        <v>0</v>
      </c>
      <c r="AJ133" s="23">
        <f t="shared" si="47"/>
        <v>0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s="30" customFormat="1" ht="24.95" customHeight="1" x14ac:dyDescent="0.25">
      <c r="A134" s="87" t="s">
        <v>55</v>
      </c>
      <c r="B134" s="87"/>
      <c r="C134" s="87"/>
      <c r="D134" s="87"/>
      <c r="E134" s="87"/>
      <c r="F134" s="87"/>
      <c r="G134" s="87"/>
      <c r="H134" s="87"/>
      <c r="I134" s="87"/>
      <c r="J134" s="25">
        <f>SUM(J100:J133)</f>
        <v>340810000</v>
      </c>
      <c r="K134" s="25">
        <f>SUM(K100:K133)</f>
        <v>340810000</v>
      </c>
      <c r="L134" s="26"/>
      <c r="M134" s="25">
        <f>SUM(M100:M133)</f>
        <v>0</v>
      </c>
      <c r="N134" s="25">
        <f>SUM(N100:N133)</f>
        <v>0</v>
      </c>
      <c r="O134" s="25">
        <f>SUM(O100:O133)</f>
        <v>0</v>
      </c>
      <c r="P134" s="27"/>
      <c r="Q134" s="28"/>
      <c r="R134" s="25">
        <f t="shared" ref="R134:AH134" si="54">SUM(R100:R133)</f>
        <v>0</v>
      </c>
      <c r="S134" s="25">
        <f t="shared" si="54"/>
        <v>0</v>
      </c>
      <c r="T134" s="25">
        <f t="shared" si="54"/>
        <v>102470000</v>
      </c>
      <c r="U134" s="25">
        <f t="shared" si="54"/>
        <v>102470000</v>
      </c>
      <c r="V134" s="25">
        <f t="shared" si="54"/>
        <v>238340000</v>
      </c>
      <c r="W134" s="25">
        <f t="shared" si="54"/>
        <v>0</v>
      </c>
      <c r="X134" s="25">
        <f t="shared" si="54"/>
        <v>0</v>
      </c>
      <c r="Y134" s="25">
        <f t="shared" si="54"/>
        <v>238340000</v>
      </c>
      <c r="Z134" s="25">
        <f t="shared" si="54"/>
        <v>0</v>
      </c>
      <c r="AA134" s="25">
        <f t="shared" si="54"/>
        <v>0</v>
      </c>
      <c r="AB134" s="25">
        <f t="shared" si="54"/>
        <v>0</v>
      </c>
      <c r="AC134" s="25">
        <f t="shared" si="54"/>
        <v>0</v>
      </c>
      <c r="AD134" s="25">
        <f t="shared" si="54"/>
        <v>0</v>
      </c>
      <c r="AE134" s="25">
        <f t="shared" si="54"/>
        <v>0</v>
      </c>
      <c r="AF134" s="25">
        <f t="shared" si="54"/>
        <v>0</v>
      </c>
      <c r="AG134" s="25">
        <f t="shared" si="54"/>
        <v>0</v>
      </c>
      <c r="AH134" s="25">
        <f t="shared" si="54"/>
        <v>340810000</v>
      </c>
      <c r="AI134" s="29">
        <f>IF(ISERROR(AH134/J134),0,AH134/J134)</f>
        <v>1</v>
      </c>
      <c r="AJ134" s="29">
        <f>IF(ISERROR(AH134/$AH$409),0,AH134/$AH$409)</f>
        <v>6.5551099698989257E-2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1:106" ht="24.95" customHeight="1" x14ac:dyDescent="0.25">
      <c r="A135" s="85" t="s">
        <v>56</v>
      </c>
      <c r="B135" s="85"/>
      <c r="C135" s="85"/>
      <c r="D135" s="85"/>
      <c r="E135" s="85"/>
      <c r="F135" s="8"/>
      <c r="G135" s="9"/>
      <c r="H135" s="10"/>
      <c r="I135" s="10"/>
      <c r="J135" s="11"/>
      <c r="K135" s="12"/>
      <c r="L135" s="13"/>
      <c r="M135" s="14"/>
      <c r="N135" s="14"/>
      <c r="O135" s="14"/>
      <c r="P135" s="9"/>
      <c r="Q135" s="15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6"/>
      <c r="AJ135" s="17"/>
    </row>
    <row r="136" spans="1:106" ht="24.95" customHeight="1" outlineLevel="1" x14ac:dyDescent="0.2">
      <c r="A136" s="18">
        <v>1</v>
      </c>
      <c r="B136" s="18"/>
      <c r="C136" s="32" t="s">
        <v>445</v>
      </c>
      <c r="D136" s="33">
        <v>45736</v>
      </c>
      <c r="E136" s="19" t="s">
        <v>205</v>
      </c>
      <c r="F136" s="13" t="s">
        <v>102</v>
      </c>
      <c r="G136" s="13" t="s">
        <v>101</v>
      </c>
      <c r="H136" s="20"/>
      <c r="I136" s="20"/>
      <c r="J136" s="86">
        <v>424210000</v>
      </c>
      <c r="K136" s="21">
        <v>21990000</v>
      </c>
      <c r="L136" s="19" t="s">
        <v>100</v>
      </c>
      <c r="M136" s="22"/>
      <c r="N136" s="22"/>
      <c r="O136" s="22"/>
      <c r="P136" s="19"/>
      <c r="Q136" s="19"/>
      <c r="R136" s="22"/>
      <c r="S136" s="22"/>
      <c r="T136" s="22"/>
      <c r="U136" s="12">
        <f>SUM(R136:T136)</f>
        <v>0</v>
      </c>
      <c r="V136" s="75"/>
      <c r="W136" s="75">
        <v>21990000</v>
      </c>
      <c r="X136" s="22"/>
      <c r="Y136" s="12">
        <f>SUM(V136:X136)</f>
        <v>21990000</v>
      </c>
      <c r="Z136" s="22"/>
      <c r="AA136" s="22"/>
      <c r="AB136" s="22"/>
      <c r="AC136" s="12">
        <f>SUM(Z136:AB136)</f>
        <v>0</v>
      </c>
      <c r="AD136" s="22"/>
      <c r="AE136" s="22"/>
      <c r="AF136" s="22"/>
      <c r="AG136" s="12">
        <f>SUM(AD136:AF136)</f>
        <v>0</v>
      </c>
      <c r="AH136" s="12">
        <f>SUM(U136,Y136,AC136,AG136)</f>
        <v>21990000</v>
      </c>
      <c r="AI136" s="23">
        <f>IF(ISERROR(AH136/J136),0,AH136/J136)</f>
        <v>5.1837533297187717E-2</v>
      </c>
      <c r="AJ136" s="23">
        <f t="shared" ref="AJ136:AJ166" si="55">IF(ISERROR(AH136/$AH$409),"-",AH136/$AH$409)</f>
        <v>4.229537520556245E-3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1:106" ht="24.95" customHeight="1" outlineLevel="1" x14ac:dyDescent="0.2">
      <c r="A137" s="18">
        <v>2</v>
      </c>
      <c r="B137" s="18"/>
      <c r="C137" s="32" t="s">
        <v>473</v>
      </c>
      <c r="D137" s="33">
        <v>45736</v>
      </c>
      <c r="E137" s="19" t="s">
        <v>206</v>
      </c>
      <c r="F137" s="13" t="s">
        <v>102</v>
      </c>
      <c r="G137" s="13" t="s">
        <v>101</v>
      </c>
      <c r="H137" s="20"/>
      <c r="I137" s="20"/>
      <c r="J137" s="86"/>
      <c r="K137" s="21">
        <v>7930000</v>
      </c>
      <c r="L137" s="19" t="s">
        <v>100</v>
      </c>
      <c r="M137" s="22"/>
      <c r="N137" s="22"/>
      <c r="O137" s="22"/>
      <c r="P137" s="19"/>
      <c r="Q137" s="19"/>
      <c r="R137" s="22"/>
      <c r="S137" s="22"/>
      <c r="T137" s="22"/>
      <c r="U137" s="12">
        <f t="shared" ref="U137:U165" si="56">SUM(R137:T137)</f>
        <v>0</v>
      </c>
      <c r="V137" s="75">
        <v>7930000</v>
      </c>
      <c r="W137" s="75"/>
      <c r="X137" s="22"/>
      <c r="Y137" s="12">
        <f t="shared" ref="Y137:Y165" si="57">SUM(V137:X137)</f>
        <v>7930000</v>
      </c>
      <c r="Z137" s="22"/>
      <c r="AA137" s="22"/>
      <c r="AB137" s="22"/>
      <c r="AC137" s="12">
        <f t="shared" ref="AC137:AC165" si="58">SUM(Z137:AB137)</f>
        <v>0</v>
      </c>
      <c r="AD137" s="22"/>
      <c r="AE137" s="22"/>
      <c r="AF137" s="22"/>
      <c r="AG137" s="12">
        <f t="shared" ref="AG137:AG165" si="59">SUM(AD137:AF137)</f>
        <v>0</v>
      </c>
      <c r="AH137" s="12">
        <f t="shared" ref="AH137:AH165" si="60">SUM(U137,Y137,AC137,AG137)</f>
        <v>7930000</v>
      </c>
      <c r="AI137" s="23">
        <f t="shared" ref="AI137:AI165" si="61">IF(ISERROR(AH137/J137),0,AH137/J137)</f>
        <v>0</v>
      </c>
      <c r="AJ137" s="23">
        <f t="shared" si="55"/>
        <v>1.5252493196003193E-3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ht="24.95" customHeight="1" outlineLevel="1" x14ac:dyDescent="0.2">
      <c r="A138" s="18">
        <v>3</v>
      </c>
      <c r="B138" s="18"/>
      <c r="C138" s="32" t="s">
        <v>406</v>
      </c>
      <c r="D138" s="33">
        <v>45741</v>
      </c>
      <c r="E138" s="19" t="s">
        <v>207</v>
      </c>
      <c r="F138" s="13" t="s">
        <v>102</v>
      </c>
      <c r="G138" s="13" t="s">
        <v>101</v>
      </c>
      <c r="H138" s="20"/>
      <c r="I138" s="20"/>
      <c r="J138" s="86"/>
      <c r="K138" s="21">
        <v>8580000</v>
      </c>
      <c r="L138" s="19" t="s">
        <v>100</v>
      </c>
      <c r="M138" s="22"/>
      <c r="N138" s="22"/>
      <c r="O138" s="22"/>
      <c r="P138" s="19"/>
      <c r="Q138" s="19"/>
      <c r="R138" s="22"/>
      <c r="S138" s="22"/>
      <c r="T138" s="22"/>
      <c r="U138" s="12">
        <f t="shared" si="56"/>
        <v>0</v>
      </c>
      <c r="V138" s="75"/>
      <c r="W138" s="75">
        <v>8580000</v>
      </c>
      <c r="X138" s="22"/>
      <c r="Y138" s="12">
        <f t="shared" si="57"/>
        <v>8580000</v>
      </c>
      <c r="Z138" s="22"/>
      <c r="AA138" s="22"/>
      <c r="AB138" s="22"/>
      <c r="AC138" s="12">
        <f t="shared" si="58"/>
        <v>0</v>
      </c>
      <c r="AD138" s="22"/>
      <c r="AE138" s="22"/>
      <c r="AF138" s="22"/>
      <c r="AG138" s="12">
        <f t="shared" si="59"/>
        <v>0</v>
      </c>
      <c r="AH138" s="12">
        <f t="shared" si="60"/>
        <v>8580000</v>
      </c>
      <c r="AI138" s="23">
        <f t="shared" si="61"/>
        <v>0</v>
      </c>
      <c r="AJ138" s="23">
        <f t="shared" si="55"/>
        <v>1.6502697556331322E-3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1:106" ht="24.95" customHeight="1" outlineLevel="1" x14ac:dyDescent="0.2">
      <c r="A139" s="18">
        <v>4</v>
      </c>
      <c r="B139" s="18"/>
      <c r="C139" s="32" t="s">
        <v>278</v>
      </c>
      <c r="D139" s="33">
        <v>45736</v>
      </c>
      <c r="E139" s="19" t="s">
        <v>208</v>
      </c>
      <c r="F139" s="13" t="s">
        <v>102</v>
      </c>
      <c r="G139" s="13" t="s">
        <v>101</v>
      </c>
      <c r="H139" s="20"/>
      <c r="I139" s="20"/>
      <c r="J139" s="86"/>
      <c r="K139" s="21">
        <v>17750000</v>
      </c>
      <c r="L139" s="19" t="s">
        <v>100</v>
      </c>
      <c r="M139" s="22"/>
      <c r="N139" s="22"/>
      <c r="O139" s="22"/>
      <c r="P139" s="19"/>
      <c r="Q139" s="19"/>
      <c r="R139" s="22"/>
      <c r="S139" s="22"/>
      <c r="T139" s="22"/>
      <c r="U139" s="12">
        <f t="shared" si="56"/>
        <v>0</v>
      </c>
      <c r="V139" s="75"/>
      <c r="W139" s="75">
        <v>17750000</v>
      </c>
      <c r="X139" s="22"/>
      <c r="Y139" s="12">
        <f t="shared" si="57"/>
        <v>17750000</v>
      </c>
      <c r="Z139" s="22"/>
      <c r="AA139" s="22"/>
      <c r="AB139" s="22"/>
      <c r="AC139" s="12">
        <f t="shared" si="58"/>
        <v>0</v>
      </c>
      <c r="AD139" s="22"/>
      <c r="AE139" s="22"/>
      <c r="AF139" s="22"/>
      <c r="AG139" s="12">
        <f t="shared" si="59"/>
        <v>0</v>
      </c>
      <c r="AH139" s="12">
        <f t="shared" si="60"/>
        <v>17750000</v>
      </c>
      <c r="AI139" s="23">
        <f t="shared" si="61"/>
        <v>0</v>
      </c>
      <c r="AJ139" s="23">
        <f t="shared" si="55"/>
        <v>3.4140195993575873E-3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ht="24.95" customHeight="1" outlineLevel="1" x14ac:dyDescent="0.2">
      <c r="A140" s="18">
        <v>5</v>
      </c>
      <c r="B140" s="18"/>
      <c r="C140" s="32" t="s">
        <v>400</v>
      </c>
      <c r="D140" s="33">
        <v>45736</v>
      </c>
      <c r="E140" s="19" t="s">
        <v>209</v>
      </c>
      <c r="F140" s="13" t="s">
        <v>102</v>
      </c>
      <c r="G140" s="13" t="s">
        <v>101</v>
      </c>
      <c r="H140" s="20"/>
      <c r="I140" s="20"/>
      <c r="J140" s="86"/>
      <c r="K140" s="21">
        <v>7100000</v>
      </c>
      <c r="L140" s="19" t="s">
        <v>100</v>
      </c>
      <c r="M140" s="22"/>
      <c r="N140" s="22"/>
      <c r="O140" s="22"/>
      <c r="P140" s="19"/>
      <c r="Q140" s="19"/>
      <c r="R140" s="22"/>
      <c r="S140" s="22"/>
      <c r="T140" s="22"/>
      <c r="U140" s="12">
        <f t="shared" si="56"/>
        <v>0</v>
      </c>
      <c r="V140" s="75"/>
      <c r="W140" s="75">
        <v>7100000</v>
      </c>
      <c r="X140" s="22"/>
      <c r="Y140" s="12">
        <f t="shared" si="57"/>
        <v>7100000</v>
      </c>
      <c r="Z140" s="22"/>
      <c r="AA140" s="22"/>
      <c r="AB140" s="22"/>
      <c r="AC140" s="12">
        <f t="shared" si="58"/>
        <v>0</v>
      </c>
      <c r="AD140" s="22"/>
      <c r="AE140" s="22"/>
      <c r="AF140" s="22"/>
      <c r="AG140" s="12">
        <f t="shared" si="59"/>
        <v>0</v>
      </c>
      <c r="AH140" s="12">
        <f t="shared" si="60"/>
        <v>7100000</v>
      </c>
      <c r="AI140" s="23">
        <f t="shared" si="61"/>
        <v>0</v>
      </c>
      <c r="AJ140" s="23">
        <f t="shared" si="55"/>
        <v>1.3656078397430349E-3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 ht="24.95" customHeight="1" outlineLevel="1" x14ac:dyDescent="0.2">
      <c r="A141" s="18">
        <v>6</v>
      </c>
      <c r="B141" s="18"/>
      <c r="C141" s="32" t="s">
        <v>480</v>
      </c>
      <c r="D141" s="33">
        <v>45736</v>
      </c>
      <c r="E141" s="19" t="s">
        <v>210</v>
      </c>
      <c r="F141" s="13" t="s">
        <v>102</v>
      </c>
      <c r="G141" s="13" t="s">
        <v>101</v>
      </c>
      <c r="H141" s="20"/>
      <c r="I141" s="20"/>
      <c r="J141" s="86"/>
      <c r="K141" s="21">
        <v>45000000</v>
      </c>
      <c r="L141" s="19" t="s">
        <v>100</v>
      </c>
      <c r="M141" s="22"/>
      <c r="N141" s="22"/>
      <c r="O141" s="22"/>
      <c r="P141" s="19"/>
      <c r="Q141" s="19"/>
      <c r="R141" s="22"/>
      <c r="S141" s="22"/>
      <c r="T141" s="22"/>
      <c r="U141" s="12">
        <f t="shared" si="56"/>
        <v>0</v>
      </c>
      <c r="V141" s="75"/>
      <c r="W141" s="75">
        <v>45000000</v>
      </c>
      <c r="X141" s="22"/>
      <c r="Y141" s="12">
        <f t="shared" si="57"/>
        <v>45000000</v>
      </c>
      <c r="Z141" s="22"/>
      <c r="AA141" s="22"/>
      <c r="AB141" s="22"/>
      <c r="AC141" s="12">
        <f t="shared" si="58"/>
        <v>0</v>
      </c>
      <c r="AD141" s="22"/>
      <c r="AE141" s="22"/>
      <c r="AF141" s="22"/>
      <c r="AG141" s="12">
        <f t="shared" si="59"/>
        <v>0</v>
      </c>
      <c r="AH141" s="12">
        <f t="shared" si="60"/>
        <v>45000000</v>
      </c>
      <c r="AI141" s="23">
        <f t="shared" si="61"/>
        <v>0</v>
      </c>
      <c r="AJ141" s="23">
        <f t="shared" si="55"/>
        <v>8.655260956117827E-3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1:106" ht="24.95" customHeight="1" outlineLevel="1" x14ac:dyDescent="0.2">
      <c r="A142" s="18">
        <v>7</v>
      </c>
      <c r="B142" s="18"/>
      <c r="C142" s="32" t="s">
        <v>479</v>
      </c>
      <c r="D142" s="33">
        <v>45736</v>
      </c>
      <c r="E142" s="19" t="s">
        <v>211</v>
      </c>
      <c r="F142" s="13" t="s">
        <v>102</v>
      </c>
      <c r="G142" s="13" t="s">
        <v>101</v>
      </c>
      <c r="H142" s="20"/>
      <c r="I142" s="20"/>
      <c r="J142" s="86"/>
      <c r="K142" s="21">
        <v>5990000</v>
      </c>
      <c r="L142" s="19" t="s">
        <v>100</v>
      </c>
      <c r="M142" s="22"/>
      <c r="N142" s="22"/>
      <c r="O142" s="22"/>
      <c r="P142" s="19"/>
      <c r="Q142" s="19"/>
      <c r="R142" s="22"/>
      <c r="S142" s="22"/>
      <c r="T142" s="22"/>
      <c r="U142" s="12">
        <f t="shared" si="56"/>
        <v>0</v>
      </c>
      <c r="V142" s="75"/>
      <c r="W142" s="75">
        <v>5990000</v>
      </c>
      <c r="X142" s="22"/>
      <c r="Y142" s="12">
        <f t="shared" si="57"/>
        <v>5990000</v>
      </c>
      <c r="Z142" s="22"/>
      <c r="AA142" s="22"/>
      <c r="AB142" s="22"/>
      <c r="AC142" s="12">
        <f t="shared" si="58"/>
        <v>0</v>
      </c>
      <c r="AD142" s="22"/>
      <c r="AE142" s="22"/>
      <c r="AF142" s="22"/>
      <c r="AG142" s="12">
        <f t="shared" si="59"/>
        <v>0</v>
      </c>
      <c r="AH142" s="12">
        <f t="shared" si="60"/>
        <v>5990000</v>
      </c>
      <c r="AI142" s="23">
        <f t="shared" si="61"/>
        <v>0</v>
      </c>
      <c r="AJ142" s="23">
        <f t="shared" si="55"/>
        <v>1.1521114028254619E-3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ht="24.95" customHeight="1" outlineLevel="1" x14ac:dyDescent="0.2">
      <c r="A143" s="18">
        <v>8</v>
      </c>
      <c r="B143" s="18"/>
      <c r="C143" s="32" t="s">
        <v>472</v>
      </c>
      <c r="D143" s="33">
        <v>45736</v>
      </c>
      <c r="E143" s="19" t="s">
        <v>212</v>
      </c>
      <c r="F143" s="13" t="s">
        <v>102</v>
      </c>
      <c r="G143" s="13" t="s">
        <v>101</v>
      </c>
      <c r="H143" s="20"/>
      <c r="I143" s="20"/>
      <c r="J143" s="86"/>
      <c r="K143" s="21">
        <v>7700000</v>
      </c>
      <c r="L143" s="19" t="s">
        <v>100</v>
      </c>
      <c r="M143" s="22"/>
      <c r="N143" s="22"/>
      <c r="O143" s="22"/>
      <c r="P143" s="19"/>
      <c r="Q143" s="19"/>
      <c r="R143" s="22"/>
      <c r="S143" s="22"/>
      <c r="T143" s="22"/>
      <c r="U143" s="12">
        <f t="shared" si="56"/>
        <v>0</v>
      </c>
      <c r="V143" s="75">
        <v>7700000</v>
      </c>
      <c r="W143" s="75"/>
      <c r="X143" s="22"/>
      <c r="Y143" s="12">
        <f t="shared" si="57"/>
        <v>7700000</v>
      </c>
      <c r="Z143" s="22"/>
      <c r="AA143" s="22"/>
      <c r="AB143" s="22"/>
      <c r="AC143" s="12">
        <f t="shared" si="58"/>
        <v>0</v>
      </c>
      <c r="AD143" s="22"/>
      <c r="AE143" s="22"/>
      <c r="AF143" s="22"/>
      <c r="AG143" s="12">
        <f t="shared" si="59"/>
        <v>0</v>
      </c>
      <c r="AH143" s="12">
        <f t="shared" si="60"/>
        <v>7700000</v>
      </c>
      <c r="AI143" s="23">
        <f t="shared" si="61"/>
        <v>0</v>
      </c>
      <c r="AJ143" s="23">
        <f t="shared" si="55"/>
        <v>1.4810113191579392E-3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ht="24.95" customHeight="1" outlineLevel="1" x14ac:dyDescent="0.2">
      <c r="A144" s="18">
        <v>9</v>
      </c>
      <c r="B144" s="18"/>
      <c r="C144" s="32" t="s">
        <v>469</v>
      </c>
      <c r="D144" s="33">
        <v>45736</v>
      </c>
      <c r="E144" s="19" t="s">
        <v>213</v>
      </c>
      <c r="F144" s="13" t="s">
        <v>102</v>
      </c>
      <c r="G144" s="13" t="s">
        <v>101</v>
      </c>
      <c r="H144" s="20"/>
      <c r="I144" s="20"/>
      <c r="J144" s="86"/>
      <c r="K144" s="21">
        <v>6600000</v>
      </c>
      <c r="L144" s="19" t="s">
        <v>100</v>
      </c>
      <c r="M144" s="22"/>
      <c r="N144" s="22"/>
      <c r="O144" s="22"/>
      <c r="P144" s="19"/>
      <c r="Q144" s="19"/>
      <c r="R144" s="22"/>
      <c r="S144" s="22"/>
      <c r="T144" s="22"/>
      <c r="U144" s="12">
        <f t="shared" si="56"/>
        <v>0</v>
      </c>
      <c r="V144" s="75">
        <v>6600000</v>
      </c>
      <c r="W144" s="75"/>
      <c r="X144" s="22"/>
      <c r="Y144" s="12">
        <f t="shared" si="57"/>
        <v>6600000</v>
      </c>
      <c r="Z144" s="22"/>
      <c r="AA144" s="22"/>
      <c r="AB144" s="22"/>
      <c r="AC144" s="12">
        <f t="shared" si="58"/>
        <v>0</v>
      </c>
      <c r="AD144" s="22"/>
      <c r="AE144" s="22"/>
      <c r="AF144" s="22"/>
      <c r="AG144" s="12">
        <f t="shared" si="59"/>
        <v>0</v>
      </c>
      <c r="AH144" s="12">
        <f t="shared" si="60"/>
        <v>6600000</v>
      </c>
      <c r="AI144" s="23">
        <f t="shared" si="61"/>
        <v>0</v>
      </c>
      <c r="AJ144" s="23">
        <f t="shared" si="55"/>
        <v>1.2694382735639479E-3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1:106" ht="24.95" customHeight="1" outlineLevel="1" x14ac:dyDescent="0.2">
      <c r="A145" s="18">
        <v>10</v>
      </c>
      <c r="B145" s="18"/>
      <c r="C145" s="32" t="s">
        <v>470</v>
      </c>
      <c r="D145" s="33">
        <v>45736</v>
      </c>
      <c r="E145" s="19" t="s">
        <v>214</v>
      </c>
      <c r="F145" s="13" t="s">
        <v>102</v>
      </c>
      <c r="G145" s="13" t="s">
        <v>101</v>
      </c>
      <c r="H145" s="20"/>
      <c r="I145" s="20"/>
      <c r="J145" s="86"/>
      <c r="K145" s="21">
        <v>44790000</v>
      </c>
      <c r="L145" s="19" t="s">
        <v>100</v>
      </c>
      <c r="M145" s="22"/>
      <c r="N145" s="22"/>
      <c r="O145" s="22"/>
      <c r="P145" s="19"/>
      <c r="Q145" s="19"/>
      <c r="R145" s="22"/>
      <c r="S145" s="22"/>
      <c r="T145" s="22"/>
      <c r="U145" s="12">
        <f t="shared" si="56"/>
        <v>0</v>
      </c>
      <c r="V145" s="75">
        <v>44790000</v>
      </c>
      <c r="W145" s="75"/>
      <c r="X145" s="22"/>
      <c r="Y145" s="12">
        <f t="shared" si="57"/>
        <v>44790000</v>
      </c>
      <c r="Z145" s="22"/>
      <c r="AA145" s="22"/>
      <c r="AB145" s="22"/>
      <c r="AC145" s="12">
        <f t="shared" si="58"/>
        <v>0</v>
      </c>
      <c r="AD145" s="22"/>
      <c r="AE145" s="22"/>
      <c r="AF145" s="22"/>
      <c r="AG145" s="12">
        <f t="shared" si="59"/>
        <v>0</v>
      </c>
      <c r="AH145" s="12">
        <f t="shared" si="60"/>
        <v>44790000</v>
      </c>
      <c r="AI145" s="23">
        <f t="shared" si="61"/>
        <v>0</v>
      </c>
      <c r="AJ145" s="23">
        <f t="shared" si="55"/>
        <v>8.6148697383226103E-3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ht="24.95" customHeight="1" outlineLevel="1" x14ac:dyDescent="0.2">
      <c r="A146" s="18">
        <v>11</v>
      </c>
      <c r="B146" s="18"/>
      <c r="C146" s="32" t="s">
        <v>464</v>
      </c>
      <c r="D146" s="33">
        <v>45736</v>
      </c>
      <c r="E146" s="19" t="s">
        <v>215</v>
      </c>
      <c r="F146" s="13" t="s">
        <v>102</v>
      </c>
      <c r="G146" s="13" t="s">
        <v>101</v>
      </c>
      <c r="H146" s="20"/>
      <c r="I146" s="20"/>
      <c r="J146" s="86"/>
      <c r="K146" s="21">
        <v>15650000</v>
      </c>
      <c r="L146" s="19" t="s">
        <v>100</v>
      </c>
      <c r="M146" s="22"/>
      <c r="N146" s="22"/>
      <c r="O146" s="22"/>
      <c r="P146" s="19"/>
      <c r="Q146" s="19"/>
      <c r="R146" s="22"/>
      <c r="S146" s="22"/>
      <c r="T146" s="22"/>
      <c r="U146" s="12">
        <f t="shared" si="56"/>
        <v>0</v>
      </c>
      <c r="V146" s="75">
        <v>15650000</v>
      </c>
      <c r="W146" s="75"/>
      <c r="X146" s="22"/>
      <c r="Y146" s="12">
        <f t="shared" si="57"/>
        <v>15650000</v>
      </c>
      <c r="Z146" s="22"/>
      <c r="AA146" s="22"/>
      <c r="AB146" s="22"/>
      <c r="AC146" s="12">
        <f t="shared" si="58"/>
        <v>0</v>
      </c>
      <c r="AD146" s="22"/>
      <c r="AE146" s="22"/>
      <c r="AF146" s="22"/>
      <c r="AG146" s="12">
        <f t="shared" si="59"/>
        <v>0</v>
      </c>
      <c r="AH146" s="12">
        <f t="shared" si="60"/>
        <v>15650000</v>
      </c>
      <c r="AI146" s="23">
        <f t="shared" si="61"/>
        <v>0</v>
      </c>
      <c r="AJ146" s="23">
        <f t="shared" si="55"/>
        <v>3.010107421405422E-3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1:106" ht="24.95" customHeight="1" outlineLevel="1" x14ac:dyDescent="0.2">
      <c r="A147" s="18">
        <v>12</v>
      </c>
      <c r="B147" s="18"/>
      <c r="C147" s="32" t="s">
        <v>481</v>
      </c>
      <c r="D147" s="33">
        <v>45736</v>
      </c>
      <c r="E147" s="19" t="s">
        <v>216</v>
      </c>
      <c r="F147" s="13" t="s">
        <v>102</v>
      </c>
      <c r="G147" s="13" t="s">
        <v>101</v>
      </c>
      <c r="H147" s="20"/>
      <c r="I147" s="20"/>
      <c r="J147" s="86"/>
      <c r="K147" s="21">
        <v>14810000</v>
      </c>
      <c r="L147" s="19" t="s">
        <v>100</v>
      </c>
      <c r="M147" s="22"/>
      <c r="N147" s="22"/>
      <c r="O147" s="22"/>
      <c r="P147" s="19"/>
      <c r="Q147" s="19"/>
      <c r="R147" s="22"/>
      <c r="S147" s="22"/>
      <c r="T147" s="22"/>
      <c r="U147" s="12">
        <f t="shared" si="56"/>
        <v>0</v>
      </c>
      <c r="V147" s="75"/>
      <c r="W147" s="75">
        <v>14810000</v>
      </c>
      <c r="X147" s="22"/>
      <c r="Y147" s="12">
        <f t="shared" si="57"/>
        <v>14810000</v>
      </c>
      <c r="Z147" s="22"/>
      <c r="AA147" s="22"/>
      <c r="AB147" s="22"/>
      <c r="AC147" s="12">
        <f t="shared" si="58"/>
        <v>0</v>
      </c>
      <c r="AD147" s="22"/>
      <c r="AE147" s="22"/>
      <c r="AF147" s="22"/>
      <c r="AG147" s="12">
        <f t="shared" si="59"/>
        <v>0</v>
      </c>
      <c r="AH147" s="12">
        <f t="shared" si="60"/>
        <v>14810000</v>
      </c>
      <c r="AI147" s="23">
        <f t="shared" si="61"/>
        <v>0</v>
      </c>
      <c r="AJ147" s="23">
        <f t="shared" si="55"/>
        <v>2.8485425502245559E-3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1:106" ht="24.95" customHeight="1" outlineLevel="1" x14ac:dyDescent="0.2">
      <c r="A148" s="18">
        <v>13</v>
      </c>
      <c r="B148" s="18"/>
      <c r="C148" s="32" t="s">
        <v>468</v>
      </c>
      <c r="D148" s="33">
        <v>45736</v>
      </c>
      <c r="E148" s="19" t="s">
        <v>217</v>
      </c>
      <c r="F148" s="13" t="s">
        <v>102</v>
      </c>
      <c r="G148" s="13" t="s">
        <v>101</v>
      </c>
      <c r="H148" s="20"/>
      <c r="I148" s="20"/>
      <c r="J148" s="86"/>
      <c r="K148" s="21">
        <v>18980000</v>
      </c>
      <c r="L148" s="19" t="s">
        <v>100</v>
      </c>
      <c r="M148" s="22"/>
      <c r="N148" s="22"/>
      <c r="O148" s="22"/>
      <c r="P148" s="19"/>
      <c r="Q148" s="19"/>
      <c r="R148" s="22"/>
      <c r="S148" s="22"/>
      <c r="T148" s="22"/>
      <c r="U148" s="12">
        <f t="shared" si="56"/>
        <v>0</v>
      </c>
      <c r="V148" s="75">
        <v>18980000</v>
      </c>
      <c r="W148" s="75"/>
      <c r="X148" s="22"/>
      <c r="Y148" s="12">
        <f t="shared" si="57"/>
        <v>18980000</v>
      </c>
      <c r="Z148" s="22"/>
      <c r="AA148" s="22"/>
      <c r="AB148" s="22"/>
      <c r="AC148" s="12">
        <f t="shared" si="58"/>
        <v>0</v>
      </c>
      <c r="AD148" s="22"/>
      <c r="AE148" s="22"/>
      <c r="AF148" s="22"/>
      <c r="AG148" s="12">
        <f t="shared" si="59"/>
        <v>0</v>
      </c>
      <c r="AH148" s="12">
        <f t="shared" si="60"/>
        <v>18980000</v>
      </c>
      <c r="AI148" s="23">
        <f t="shared" si="61"/>
        <v>0</v>
      </c>
      <c r="AJ148" s="23">
        <f t="shared" si="55"/>
        <v>3.6505967321581413E-3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1:106" ht="24.95" customHeight="1" outlineLevel="1" x14ac:dyDescent="0.2">
      <c r="A149" s="18">
        <v>14</v>
      </c>
      <c r="B149" s="18"/>
      <c r="C149" s="32" t="s">
        <v>484</v>
      </c>
      <c r="D149" s="33">
        <v>45736</v>
      </c>
      <c r="E149" s="19" t="s">
        <v>218</v>
      </c>
      <c r="F149" s="13" t="s">
        <v>102</v>
      </c>
      <c r="G149" s="13" t="s">
        <v>101</v>
      </c>
      <c r="H149" s="20"/>
      <c r="I149" s="20"/>
      <c r="J149" s="86"/>
      <c r="K149" s="21">
        <v>16720000</v>
      </c>
      <c r="L149" s="19" t="s">
        <v>100</v>
      </c>
      <c r="M149" s="22"/>
      <c r="N149" s="22"/>
      <c r="O149" s="22"/>
      <c r="P149" s="19"/>
      <c r="Q149" s="19"/>
      <c r="R149" s="22"/>
      <c r="S149" s="22"/>
      <c r="T149" s="22"/>
      <c r="U149" s="12">
        <f t="shared" si="56"/>
        <v>0</v>
      </c>
      <c r="V149" s="75"/>
      <c r="W149" s="75">
        <v>16720000</v>
      </c>
      <c r="X149" s="22"/>
      <c r="Y149" s="12">
        <f t="shared" si="57"/>
        <v>16720000</v>
      </c>
      <c r="Z149" s="22"/>
      <c r="AA149" s="22"/>
      <c r="AB149" s="22"/>
      <c r="AC149" s="12">
        <f t="shared" si="58"/>
        <v>0</v>
      </c>
      <c r="AD149" s="22"/>
      <c r="AE149" s="22"/>
      <c r="AF149" s="22"/>
      <c r="AG149" s="12">
        <f t="shared" si="59"/>
        <v>0</v>
      </c>
      <c r="AH149" s="12">
        <f t="shared" si="60"/>
        <v>16720000</v>
      </c>
      <c r="AI149" s="23">
        <f t="shared" si="61"/>
        <v>0</v>
      </c>
      <c r="AJ149" s="23">
        <f t="shared" si="55"/>
        <v>3.2159102930286679E-3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1:106" ht="24.95" customHeight="1" outlineLevel="1" x14ac:dyDescent="0.2">
      <c r="A150" s="18">
        <v>15</v>
      </c>
      <c r="B150" s="18"/>
      <c r="C150" s="32" t="s">
        <v>119</v>
      </c>
      <c r="D150" s="33">
        <v>45736</v>
      </c>
      <c r="E150" s="19" t="s">
        <v>219</v>
      </c>
      <c r="F150" s="13" t="s">
        <v>102</v>
      </c>
      <c r="G150" s="13" t="s">
        <v>101</v>
      </c>
      <c r="H150" s="20"/>
      <c r="I150" s="20"/>
      <c r="J150" s="86"/>
      <c r="K150" s="21">
        <v>6210000</v>
      </c>
      <c r="L150" s="19" t="s">
        <v>100</v>
      </c>
      <c r="M150" s="22"/>
      <c r="N150" s="22"/>
      <c r="O150" s="22"/>
      <c r="P150" s="19"/>
      <c r="Q150" s="19"/>
      <c r="R150" s="22"/>
      <c r="S150" s="22"/>
      <c r="T150" s="22"/>
      <c r="U150" s="12">
        <f t="shared" si="56"/>
        <v>0</v>
      </c>
      <c r="V150" s="75">
        <v>6210000</v>
      </c>
      <c r="W150" s="75"/>
      <c r="X150" s="22"/>
      <c r="Y150" s="12">
        <f t="shared" si="57"/>
        <v>6210000</v>
      </c>
      <c r="Z150" s="22"/>
      <c r="AA150" s="22"/>
      <c r="AB150" s="22"/>
      <c r="AC150" s="12">
        <f t="shared" si="58"/>
        <v>0</v>
      </c>
      <c r="AD150" s="22"/>
      <c r="AE150" s="22"/>
      <c r="AF150" s="22"/>
      <c r="AG150" s="12">
        <f t="shared" si="59"/>
        <v>0</v>
      </c>
      <c r="AH150" s="12">
        <f t="shared" si="60"/>
        <v>6210000</v>
      </c>
      <c r="AI150" s="23">
        <f t="shared" si="61"/>
        <v>0</v>
      </c>
      <c r="AJ150" s="23">
        <f t="shared" si="55"/>
        <v>1.1944260119442602E-3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1:106" ht="24.95" customHeight="1" outlineLevel="1" x14ac:dyDescent="0.2">
      <c r="A151" s="18">
        <v>16</v>
      </c>
      <c r="B151" s="18"/>
      <c r="C151" s="32" t="s">
        <v>474</v>
      </c>
      <c r="D151" s="33">
        <v>45741</v>
      </c>
      <c r="E151" s="19" t="s">
        <v>220</v>
      </c>
      <c r="F151" s="13" t="s">
        <v>102</v>
      </c>
      <c r="G151" s="13" t="s">
        <v>101</v>
      </c>
      <c r="H151" s="20"/>
      <c r="I151" s="20"/>
      <c r="J151" s="86"/>
      <c r="K151" s="21">
        <v>6590000</v>
      </c>
      <c r="L151" s="19" t="s">
        <v>100</v>
      </c>
      <c r="M151" s="22"/>
      <c r="N151" s="22"/>
      <c r="O151" s="22"/>
      <c r="P151" s="19"/>
      <c r="Q151" s="19"/>
      <c r="R151" s="22"/>
      <c r="S151" s="22"/>
      <c r="T151" s="22"/>
      <c r="U151" s="12">
        <f t="shared" si="56"/>
        <v>0</v>
      </c>
      <c r="V151" s="75">
        <v>6590000</v>
      </c>
      <c r="W151" s="75"/>
      <c r="X151" s="22"/>
      <c r="Y151" s="12">
        <f t="shared" si="57"/>
        <v>6590000</v>
      </c>
      <c r="Z151" s="22"/>
      <c r="AA151" s="22"/>
      <c r="AB151" s="22"/>
      <c r="AC151" s="12">
        <f t="shared" si="58"/>
        <v>0</v>
      </c>
      <c r="AD151" s="22"/>
      <c r="AE151" s="22"/>
      <c r="AF151" s="22"/>
      <c r="AG151" s="12">
        <f t="shared" si="59"/>
        <v>0</v>
      </c>
      <c r="AH151" s="12">
        <f t="shared" si="60"/>
        <v>6590000</v>
      </c>
      <c r="AI151" s="23">
        <f t="shared" si="61"/>
        <v>0</v>
      </c>
      <c r="AJ151" s="23">
        <f t="shared" si="55"/>
        <v>1.2675148822403662E-3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1:106" ht="24.95" customHeight="1" outlineLevel="1" x14ac:dyDescent="0.2">
      <c r="A152" s="18">
        <v>17</v>
      </c>
      <c r="B152" s="18"/>
      <c r="C152" s="32" t="s">
        <v>467</v>
      </c>
      <c r="D152" s="33">
        <v>45736</v>
      </c>
      <c r="E152" s="19" t="s">
        <v>221</v>
      </c>
      <c r="F152" s="13" t="s">
        <v>102</v>
      </c>
      <c r="G152" s="13" t="s">
        <v>101</v>
      </c>
      <c r="H152" s="20"/>
      <c r="I152" s="20"/>
      <c r="J152" s="86"/>
      <c r="K152" s="21">
        <v>7000000</v>
      </c>
      <c r="L152" s="19" t="s">
        <v>100</v>
      </c>
      <c r="M152" s="22"/>
      <c r="N152" s="22"/>
      <c r="O152" s="22"/>
      <c r="P152" s="19"/>
      <c r="Q152" s="19"/>
      <c r="R152" s="22"/>
      <c r="S152" s="22"/>
      <c r="T152" s="22"/>
      <c r="U152" s="12">
        <f t="shared" si="56"/>
        <v>0</v>
      </c>
      <c r="V152" s="75">
        <v>7000000</v>
      </c>
      <c r="W152" s="75"/>
      <c r="X152" s="22"/>
      <c r="Y152" s="12">
        <f t="shared" si="57"/>
        <v>7000000</v>
      </c>
      <c r="Z152" s="22"/>
      <c r="AA152" s="22"/>
      <c r="AB152" s="22"/>
      <c r="AC152" s="12">
        <f t="shared" si="58"/>
        <v>0</v>
      </c>
      <c r="AD152" s="22"/>
      <c r="AE152" s="22"/>
      <c r="AF152" s="22"/>
      <c r="AG152" s="12">
        <f t="shared" si="59"/>
        <v>0</v>
      </c>
      <c r="AH152" s="12">
        <f t="shared" si="60"/>
        <v>7000000</v>
      </c>
      <c r="AI152" s="23">
        <f t="shared" si="61"/>
        <v>0</v>
      </c>
      <c r="AJ152" s="23">
        <f t="shared" si="55"/>
        <v>1.3463739265072176E-3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1:106" ht="24.95" customHeight="1" outlineLevel="1" x14ac:dyDescent="0.2">
      <c r="A153" s="18">
        <v>18</v>
      </c>
      <c r="B153" s="18"/>
      <c r="C153" s="32" t="s">
        <v>466</v>
      </c>
      <c r="D153" s="33">
        <v>45736</v>
      </c>
      <c r="E153" s="19" t="s">
        <v>222</v>
      </c>
      <c r="F153" s="13" t="s">
        <v>102</v>
      </c>
      <c r="G153" s="13" t="s">
        <v>101</v>
      </c>
      <c r="H153" s="20"/>
      <c r="I153" s="20"/>
      <c r="J153" s="86"/>
      <c r="K153" s="21">
        <v>8000000</v>
      </c>
      <c r="L153" s="19" t="s">
        <v>100</v>
      </c>
      <c r="M153" s="22"/>
      <c r="N153" s="22"/>
      <c r="O153" s="22"/>
      <c r="P153" s="19"/>
      <c r="Q153" s="19"/>
      <c r="R153" s="22"/>
      <c r="S153" s="22"/>
      <c r="T153" s="22"/>
      <c r="U153" s="12">
        <f t="shared" si="56"/>
        <v>0</v>
      </c>
      <c r="V153" s="75">
        <v>8000000</v>
      </c>
      <c r="W153" s="75"/>
      <c r="X153" s="22"/>
      <c r="Y153" s="12">
        <f t="shared" si="57"/>
        <v>8000000</v>
      </c>
      <c r="Z153" s="22"/>
      <c r="AA153" s="22"/>
      <c r="AB153" s="22"/>
      <c r="AC153" s="12">
        <f t="shared" si="58"/>
        <v>0</v>
      </c>
      <c r="AD153" s="22"/>
      <c r="AE153" s="22"/>
      <c r="AF153" s="22"/>
      <c r="AG153" s="12">
        <f t="shared" si="59"/>
        <v>0</v>
      </c>
      <c r="AH153" s="12">
        <f t="shared" si="60"/>
        <v>8000000</v>
      </c>
      <c r="AI153" s="23">
        <f t="shared" si="61"/>
        <v>0</v>
      </c>
      <c r="AJ153" s="23">
        <f t="shared" si="55"/>
        <v>1.5387130588653914E-3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1:106" ht="24.95" customHeight="1" outlineLevel="1" x14ac:dyDescent="0.2">
      <c r="A154" s="18">
        <v>19</v>
      </c>
      <c r="B154" s="18"/>
      <c r="C154" s="32" t="s">
        <v>478</v>
      </c>
      <c r="D154" s="33">
        <v>45736</v>
      </c>
      <c r="E154" s="19" t="s">
        <v>223</v>
      </c>
      <c r="F154" s="13" t="s">
        <v>102</v>
      </c>
      <c r="G154" s="13" t="s">
        <v>101</v>
      </c>
      <c r="H154" s="20"/>
      <c r="I154" s="20"/>
      <c r="J154" s="86"/>
      <c r="K154" s="21">
        <v>8240000</v>
      </c>
      <c r="L154" s="19" t="s">
        <v>100</v>
      </c>
      <c r="M154" s="22"/>
      <c r="N154" s="22"/>
      <c r="O154" s="22"/>
      <c r="P154" s="19"/>
      <c r="Q154" s="19"/>
      <c r="R154" s="22"/>
      <c r="S154" s="22"/>
      <c r="T154" s="22"/>
      <c r="U154" s="12">
        <f t="shared" si="56"/>
        <v>0</v>
      </c>
      <c r="V154" s="75"/>
      <c r="W154" s="75">
        <v>8240000</v>
      </c>
      <c r="X154" s="22"/>
      <c r="Y154" s="12">
        <f t="shared" si="57"/>
        <v>8240000</v>
      </c>
      <c r="Z154" s="22"/>
      <c r="AA154" s="22"/>
      <c r="AB154" s="22"/>
      <c r="AC154" s="12">
        <f t="shared" si="58"/>
        <v>0</v>
      </c>
      <c r="AD154" s="22"/>
      <c r="AE154" s="22"/>
      <c r="AF154" s="22"/>
      <c r="AG154" s="12">
        <f t="shared" si="59"/>
        <v>0</v>
      </c>
      <c r="AH154" s="12">
        <f t="shared" si="60"/>
        <v>8240000</v>
      </c>
      <c r="AI154" s="23">
        <f t="shared" si="61"/>
        <v>0</v>
      </c>
      <c r="AJ154" s="23">
        <f t="shared" si="55"/>
        <v>1.5848744506313532E-3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1:106" ht="24.95" customHeight="1" outlineLevel="1" x14ac:dyDescent="0.2">
      <c r="A155" s="18">
        <v>20</v>
      </c>
      <c r="B155" s="18"/>
      <c r="C155" s="32" t="s">
        <v>476</v>
      </c>
      <c r="D155" s="33">
        <v>45741</v>
      </c>
      <c r="E155" s="19" t="s">
        <v>224</v>
      </c>
      <c r="F155" s="13" t="s">
        <v>102</v>
      </c>
      <c r="G155" s="13" t="s">
        <v>101</v>
      </c>
      <c r="H155" s="20"/>
      <c r="I155" s="20"/>
      <c r="J155" s="86"/>
      <c r="K155" s="21">
        <v>7990000</v>
      </c>
      <c r="L155" s="19" t="s">
        <v>100</v>
      </c>
      <c r="M155" s="22"/>
      <c r="N155" s="22"/>
      <c r="O155" s="22"/>
      <c r="P155" s="19"/>
      <c r="Q155" s="19"/>
      <c r="R155" s="22"/>
      <c r="S155" s="22"/>
      <c r="T155" s="22"/>
      <c r="U155" s="12">
        <f t="shared" si="56"/>
        <v>0</v>
      </c>
      <c r="V155" s="75">
        <v>7990000</v>
      </c>
      <c r="W155" s="75"/>
      <c r="X155" s="22"/>
      <c r="Y155" s="12">
        <f t="shared" si="57"/>
        <v>7990000</v>
      </c>
      <c r="Z155" s="22"/>
      <c r="AA155" s="22"/>
      <c r="AB155" s="22"/>
      <c r="AC155" s="12">
        <f t="shared" si="58"/>
        <v>0</v>
      </c>
      <c r="AD155" s="22"/>
      <c r="AE155" s="22"/>
      <c r="AF155" s="22"/>
      <c r="AG155" s="12">
        <f t="shared" si="59"/>
        <v>0</v>
      </c>
      <c r="AH155" s="12">
        <f t="shared" si="60"/>
        <v>7990000</v>
      </c>
      <c r="AI155" s="23">
        <f t="shared" si="61"/>
        <v>0</v>
      </c>
      <c r="AJ155" s="23">
        <f t="shared" si="55"/>
        <v>1.5367896675418098E-3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1:106" ht="24.95" customHeight="1" outlineLevel="1" x14ac:dyDescent="0.2">
      <c r="A156" s="18">
        <v>21</v>
      </c>
      <c r="B156" s="18"/>
      <c r="C156" s="32" t="s">
        <v>477</v>
      </c>
      <c r="D156" s="33">
        <v>45741</v>
      </c>
      <c r="E156" s="19" t="s">
        <v>225</v>
      </c>
      <c r="F156" s="13" t="s">
        <v>102</v>
      </c>
      <c r="G156" s="13" t="s">
        <v>101</v>
      </c>
      <c r="H156" s="20"/>
      <c r="I156" s="20"/>
      <c r="J156" s="86"/>
      <c r="K156" s="21">
        <v>7220000</v>
      </c>
      <c r="L156" s="19" t="s">
        <v>100</v>
      </c>
      <c r="M156" s="22"/>
      <c r="N156" s="22"/>
      <c r="O156" s="22"/>
      <c r="P156" s="19"/>
      <c r="Q156" s="19"/>
      <c r="R156" s="22"/>
      <c r="S156" s="22"/>
      <c r="T156" s="22"/>
      <c r="U156" s="12">
        <f t="shared" si="56"/>
        <v>0</v>
      </c>
      <c r="V156" s="75">
        <v>7220000</v>
      </c>
      <c r="W156" s="75"/>
      <c r="X156" s="22"/>
      <c r="Y156" s="12">
        <f t="shared" si="57"/>
        <v>7220000</v>
      </c>
      <c r="Z156" s="22"/>
      <c r="AA156" s="22"/>
      <c r="AB156" s="22"/>
      <c r="AC156" s="12">
        <f t="shared" si="58"/>
        <v>0</v>
      </c>
      <c r="AD156" s="22"/>
      <c r="AE156" s="22"/>
      <c r="AF156" s="22"/>
      <c r="AG156" s="12">
        <f t="shared" si="59"/>
        <v>0</v>
      </c>
      <c r="AH156" s="12">
        <f t="shared" si="60"/>
        <v>7220000</v>
      </c>
      <c r="AI156" s="23">
        <f t="shared" si="61"/>
        <v>0</v>
      </c>
      <c r="AJ156" s="23">
        <f t="shared" si="55"/>
        <v>1.3886885356260159E-3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1:106" ht="24.95" customHeight="1" outlineLevel="1" x14ac:dyDescent="0.2">
      <c r="A157" s="18">
        <v>22</v>
      </c>
      <c r="B157" s="18"/>
      <c r="C157" s="32" t="s">
        <v>475</v>
      </c>
      <c r="D157" s="33">
        <v>45741</v>
      </c>
      <c r="E157" s="19" t="s">
        <v>226</v>
      </c>
      <c r="F157" s="13" t="s">
        <v>102</v>
      </c>
      <c r="G157" s="13" t="s">
        <v>101</v>
      </c>
      <c r="H157" s="20"/>
      <c r="I157" s="20"/>
      <c r="J157" s="86"/>
      <c r="K157" s="21">
        <v>7990000</v>
      </c>
      <c r="L157" s="19" t="s">
        <v>100</v>
      </c>
      <c r="M157" s="22"/>
      <c r="N157" s="22"/>
      <c r="O157" s="22"/>
      <c r="P157" s="19"/>
      <c r="Q157" s="19"/>
      <c r="R157" s="22"/>
      <c r="S157" s="22"/>
      <c r="T157" s="22"/>
      <c r="U157" s="12">
        <f t="shared" si="56"/>
        <v>0</v>
      </c>
      <c r="V157" s="75">
        <v>7990000</v>
      </c>
      <c r="W157" s="75"/>
      <c r="X157" s="22"/>
      <c r="Y157" s="12">
        <f t="shared" si="57"/>
        <v>7990000</v>
      </c>
      <c r="Z157" s="22"/>
      <c r="AA157" s="22"/>
      <c r="AB157" s="22"/>
      <c r="AC157" s="12">
        <f t="shared" si="58"/>
        <v>0</v>
      </c>
      <c r="AD157" s="22"/>
      <c r="AE157" s="22"/>
      <c r="AF157" s="22"/>
      <c r="AG157" s="12">
        <f t="shared" si="59"/>
        <v>0</v>
      </c>
      <c r="AH157" s="12">
        <f t="shared" si="60"/>
        <v>7990000</v>
      </c>
      <c r="AI157" s="23">
        <f t="shared" si="61"/>
        <v>0</v>
      </c>
      <c r="AJ157" s="23">
        <f t="shared" si="55"/>
        <v>1.5367896675418098E-3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1:106" ht="24.95" customHeight="1" outlineLevel="1" x14ac:dyDescent="0.2">
      <c r="A158" s="18">
        <v>23</v>
      </c>
      <c r="B158" s="18"/>
      <c r="C158" s="32" t="s">
        <v>483</v>
      </c>
      <c r="D158" s="33">
        <v>45736</v>
      </c>
      <c r="E158" s="19" t="s">
        <v>227</v>
      </c>
      <c r="F158" s="13" t="s">
        <v>102</v>
      </c>
      <c r="G158" s="13" t="s">
        <v>101</v>
      </c>
      <c r="H158" s="20"/>
      <c r="I158" s="20"/>
      <c r="J158" s="86"/>
      <c r="K158" s="21">
        <v>17800000</v>
      </c>
      <c r="L158" s="19" t="s">
        <v>100</v>
      </c>
      <c r="M158" s="22"/>
      <c r="N158" s="22"/>
      <c r="O158" s="22"/>
      <c r="P158" s="19"/>
      <c r="Q158" s="19"/>
      <c r="R158" s="22"/>
      <c r="S158" s="22"/>
      <c r="T158" s="22"/>
      <c r="U158" s="12">
        <f t="shared" si="56"/>
        <v>0</v>
      </c>
      <c r="V158" s="75"/>
      <c r="W158" s="75">
        <v>17800000</v>
      </c>
      <c r="X158" s="22"/>
      <c r="Y158" s="12">
        <f t="shared" si="57"/>
        <v>17800000</v>
      </c>
      <c r="Z158" s="22"/>
      <c r="AA158" s="22"/>
      <c r="AB158" s="22"/>
      <c r="AC158" s="12">
        <f t="shared" si="58"/>
        <v>0</v>
      </c>
      <c r="AD158" s="22"/>
      <c r="AE158" s="22"/>
      <c r="AF158" s="22"/>
      <c r="AG158" s="12">
        <f t="shared" si="59"/>
        <v>0</v>
      </c>
      <c r="AH158" s="12">
        <f t="shared" si="60"/>
        <v>17800000</v>
      </c>
      <c r="AI158" s="23">
        <f t="shared" si="61"/>
        <v>0</v>
      </c>
      <c r="AJ158" s="23">
        <f t="shared" si="55"/>
        <v>3.423636555975496E-3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1:106" ht="24.95" customHeight="1" outlineLevel="1" x14ac:dyDescent="0.2">
      <c r="A159" s="18">
        <v>24</v>
      </c>
      <c r="B159" s="18"/>
      <c r="C159" s="32" t="s">
        <v>465</v>
      </c>
      <c r="D159" s="33">
        <v>45736</v>
      </c>
      <c r="E159" s="19" t="s">
        <v>228</v>
      </c>
      <c r="F159" s="13" t="s">
        <v>102</v>
      </c>
      <c r="G159" s="13" t="s">
        <v>101</v>
      </c>
      <c r="H159" s="20"/>
      <c r="I159" s="20"/>
      <c r="J159" s="86"/>
      <c r="K159" s="21">
        <v>15990000</v>
      </c>
      <c r="L159" s="19" t="s">
        <v>100</v>
      </c>
      <c r="M159" s="22"/>
      <c r="N159" s="22"/>
      <c r="O159" s="22"/>
      <c r="P159" s="19"/>
      <c r="Q159" s="19"/>
      <c r="R159" s="22"/>
      <c r="S159" s="22"/>
      <c r="T159" s="22"/>
      <c r="U159" s="12">
        <f t="shared" si="56"/>
        <v>0</v>
      </c>
      <c r="V159" s="75">
        <v>15990000</v>
      </c>
      <c r="W159" s="75"/>
      <c r="X159" s="22"/>
      <c r="Y159" s="12">
        <f t="shared" si="57"/>
        <v>15990000</v>
      </c>
      <c r="Z159" s="22"/>
      <c r="AA159" s="22"/>
      <c r="AB159" s="22"/>
      <c r="AC159" s="12">
        <f t="shared" si="58"/>
        <v>0</v>
      </c>
      <c r="AD159" s="22"/>
      <c r="AE159" s="22"/>
      <c r="AF159" s="22"/>
      <c r="AG159" s="12">
        <f t="shared" si="59"/>
        <v>0</v>
      </c>
      <c r="AH159" s="12">
        <f t="shared" si="60"/>
        <v>15990000</v>
      </c>
      <c r="AI159" s="23">
        <f t="shared" si="61"/>
        <v>0</v>
      </c>
      <c r="AJ159" s="23">
        <f t="shared" si="55"/>
        <v>3.0755027264072012E-3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1:106" ht="24.95" customHeight="1" outlineLevel="1" x14ac:dyDescent="0.2">
      <c r="A160" s="18">
        <v>25</v>
      </c>
      <c r="B160" s="18"/>
      <c r="C160" s="32" t="s">
        <v>330</v>
      </c>
      <c r="D160" s="33">
        <v>45736</v>
      </c>
      <c r="E160" s="19" t="s">
        <v>229</v>
      </c>
      <c r="F160" s="13" t="s">
        <v>102</v>
      </c>
      <c r="G160" s="13" t="s">
        <v>101</v>
      </c>
      <c r="H160" s="20"/>
      <c r="I160" s="20"/>
      <c r="J160" s="86"/>
      <c r="K160" s="21">
        <v>7640000</v>
      </c>
      <c r="L160" s="19" t="s">
        <v>100</v>
      </c>
      <c r="M160" s="22"/>
      <c r="N160" s="22"/>
      <c r="O160" s="22"/>
      <c r="P160" s="19"/>
      <c r="Q160" s="19"/>
      <c r="R160" s="22"/>
      <c r="S160" s="22"/>
      <c r="T160" s="22"/>
      <c r="U160" s="12">
        <f t="shared" si="56"/>
        <v>0</v>
      </c>
      <c r="V160" s="75">
        <v>7640000</v>
      </c>
      <c r="W160" s="75"/>
      <c r="X160" s="22"/>
      <c r="Y160" s="12">
        <f t="shared" si="57"/>
        <v>7640000</v>
      </c>
      <c r="Z160" s="22"/>
      <c r="AA160" s="22"/>
      <c r="AB160" s="22"/>
      <c r="AC160" s="12">
        <f t="shared" si="58"/>
        <v>0</v>
      </c>
      <c r="AD160" s="22"/>
      <c r="AE160" s="22"/>
      <c r="AF160" s="22"/>
      <c r="AG160" s="12">
        <f t="shared" si="59"/>
        <v>0</v>
      </c>
      <c r="AH160" s="12">
        <f t="shared" si="60"/>
        <v>7640000</v>
      </c>
      <c r="AI160" s="23">
        <f t="shared" si="61"/>
        <v>0</v>
      </c>
      <c r="AJ160" s="23">
        <f t="shared" si="55"/>
        <v>1.4694709712164489E-3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1:106" ht="24.95" customHeight="1" outlineLevel="1" x14ac:dyDescent="0.2">
      <c r="A161" s="18">
        <v>26</v>
      </c>
      <c r="B161" s="18"/>
      <c r="C161" s="32" t="s">
        <v>405</v>
      </c>
      <c r="D161" s="33">
        <v>45741</v>
      </c>
      <c r="E161" s="19" t="s">
        <v>230</v>
      </c>
      <c r="F161" s="13" t="s">
        <v>102</v>
      </c>
      <c r="G161" s="13" t="s">
        <v>101</v>
      </c>
      <c r="H161" s="20"/>
      <c r="I161" s="20"/>
      <c r="J161" s="86"/>
      <c r="K161" s="21">
        <v>51960000</v>
      </c>
      <c r="L161" s="19" t="s">
        <v>100</v>
      </c>
      <c r="M161" s="22"/>
      <c r="N161" s="22"/>
      <c r="O161" s="22"/>
      <c r="P161" s="19"/>
      <c r="Q161" s="19"/>
      <c r="R161" s="22"/>
      <c r="S161" s="22"/>
      <c r="T161" s="22"/>
      <c r="U161" s="12">
        <f t="shared" si="56"/>
        <v>0</v>
      </c>
      <c r="V161" s="75"/>
      <c r="W161" s="75">
        <v>51960000</v>
      </c>
      <c r="X161" s="22"/>
      <c r="Y161" s="12">
        <f t="shared" si="57"/>
        <v>51960000</v>
      </c>
      <c r="Z161" s="22"/>
      <c r="AA161" s="22"/>
      <c r="AB161" s="22"/>
      <c r="AC161" s="12">
        <f t="shared" si="58"/>
        <v>0</v>
      </c>
      <c r="AD161" s="22"/>
      <c r="AE161" s="22"/>
      <c r="AF161" s="22"/>
      <c r="AG161" s="12">
        <f t="shared" si="59"/>
        <v>0</v>
      </c>
      <c r="AH161" s="12">
        <f t="shared" si="60"/>
        <v>51960000</v>
      </c>
      <c r="AI161" s="23">
        <f t="shared" si="61"/>
        <v>0</v>
      </c>
      <c r="AJ161" s="23">
        <f t="shared" si="55"/>
        <v>9.9939413173307182E-3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1:106" ht="24.95" customHeight="1" outlineLevel="1" x14ac:dyDescent="0.2">
      <c r="A162" s="18">
        <v>27</v>
      </c>
      <c r="B162" s="18"/>
      <c r="C162" s="32" t="s">
        <v>463</v>
      </c>
      <c r="D162" s="33">
        <v>45736</v>
      </c>
      <c r="E162" s="19" t="s">
        <v>231</v>
      </c>
      <c r="F162" s="13" t="s">
        <v>102</v>
      </c>
      <c r="G162" s="13" t="s">
        <v>101</v>
      </c>
      <c r="H162" s="20"/>
      <c r="I162" s="20"/>
      <c r="J162" s="86"/>
      <c r="K162" s="21">
        <v>10290000</v>
      </c>
      <c r="L162" s="19" t="s">
        <v>100</v>
      </c>
      <c r="M162" s="22"/>
      <c r="N162" s="22"/>
      <c r="O162" s="22"/>
      <c r="P162" s="19"/>
      <c r="Q162" s="19"/>
      <c r="R162" s="22"/>
      <c r="S162" s="22"/>
      <c r="T162" s="22"/>
      <c r="U162" s="12">
        <f t="shared" si="56"/>
        <v>0</v>
      </c>
      <c r="V162" s="75">
        <v>10290000</v>
      </c>
      <c r="W162" s="75"/>
      <c r="X162" s="22"/>
      <c r="Y162" s="12">
        <f t="shared" si="57"/>
        <v>10290000</v>
      </c>
      <c r="Z162" s="22"/>
      <c r="AA162" s="22"/>
      <c r="AB162" s="22"/>
      <c r="AC162" s="12">
        <f t="shared" si="58"/>
        <v>0</v>
      </c>
      <c r="AD162" s="22"/>
      <c r="AE162" s="22"/>
      <c r="AF162" s="22"/>
      <c r="AG162" s="12">
        <f t="shared" si="59"/>
        <v>0</v>
      </c>
      <c r="AH162" s="12">
        <f t="shared" si="60"/>
        <v>10290000</v>
      </c>
      <c r="AI162" s="23">
        <f t="shared" si="61"/>
        <v>0</v>
      </c>
      <c r="AJ162" s="23">
        <f t="shared" si="55"/>
        <v>1.9791696719656097E-3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1:106" ht="24.95" customHeight="1" outlineLevel="1" x14ac:dyDescent="0.2">
      <c r="A163" s="18">
        <v>28</v>
      </c>
      <c r="B163" s="18"/>
      <c r="C163" s="32" t="s">
        <v>471</v>
      </c>
      <c r="D163" s="33">
        <v>45736</v>
      </c>
      <c r="E163" s="19" t="s">
        <v>232</v>
      </c>
      <c r="F163" s="13" t="s">
        <v>102</v>
      </c>
      <c r="G163" s="13" t="s">
        <v>101</v>
      </c>
      <c r="H163" s="20"/>
      <c r="I163" s="20"/>
      <c r="J163" s="86"/>
      <c r="K163" s="21">
        <v>5160000</v>
      </c>
      <c r="L163" s="19" t="s">
        <v>100</v>
      </c>
      <c r="M163" s="22"/>
      <c r="N163" s="22"/>
      <c r="O163" s="22"/>
      <c r="P163" s="19"/>
      <c r="Q163" s="19"/>
      <c r="R163" s="22"/>
      <c r="S163" s="22"/>
      <c r="T163" s="22"/>
      <c r="U163" s="12">
        <f t="shared" si="56"/>
        <v>0</v>
      </c>
      <c r="V163" s="75">
        <v>5160000</v>
      </c>
      <c r="W163" s="75"/>
      <c r="X163" s="22"/>
      <c r="Y163" s="12">
        <f t="shared" si="57"/>
        <v>5160000</v>
      </c>
      <c r="Z163" s="22"/>
      <c r="AA163" s="22"/>
      <c r="AB163" s="22"/>
      <c r="AC163" s="12">
        <f t="shared" si="58"/>
        <v>0</v>
      </c>
      <c r="AD163" s="22"/>
      <c r="AE163" s="22"/>
      <c r="AF163" s="22"/>
      <c r="AG163" s="12">
        <f t="shared" si="59"/>
        <v>0</v>
      </c>
      <c r="AH163" s="12">
        <f t="shared" si="60"/>
        <v>5160000</v>
      </c>
      <c r="AI163" s="23">
        <f t="shared" si="61"/>
        <v>0</v>
      </c>
      <c r="AJ163" s="23">
        <f t="shared" si="55"/>
        <v>9.9246992296817753E-4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1:106" ht="24.95" customHeight="1" outlineLevel="1" x14ac:dyDescent="0.2">
      <c r="A164" s="18">
        <v>29</v>
      </c>
      <c r="B164" s="18"/>
      <c r="C164" s="32" t="s">
        <v>485</v>
      </c>
      <c r="D164" s="33">
        <v>45736</v>
      </c>
      <c r="E164" s="19" t="s">
        <v>233</v>
      </c>
      <c r="F164" s="13" t="s">
        <v>102</v>
      </c>
      <c r="G164" s="13" t="s">
        <v>101</v>
      </c>
      <c r="H164" s="20"/>
      <c r="I164" s="20"/>
      <c r="J164" s="86"/>
      <c r="K164" s="21">
        <v>7070000</v>
      </c>
      <c r="L164" s="19" t="s">
        <v>100</v>
      </c>
      <c r="M164" s="22"/>
      <c r="N164" s="22"/>
      <c r="O164" s="22"/>
      <c r="P164" s="19"/>
      <c r="Q164" s="19"/>
      <c r="R164" s="22"/>
      <c r="S164" s="22"/>
      <c r="T164" s="22"/>
      <c r="U164" s="12">
        <f t="shared" si="56"/>
        <v>0</v>
      </c>
      <c r="V164" s="75"/>
      <c r="W164" s="75">
        <v>7070000</v>
      </c>
      <c r="X164" s="22"/>
      <c r="Y164" s="12">
        <f t="shared" si="57"/>
        <v>7070000</v>
      </c>
      <c r="Z164" s="22"/>
      <c r="AA164" s="22"/>
      <c r="AB164" s="22"/>
      <c r="AC164" s="12">
        <f t="shared" si="58"/>
        <v>0</v>
      </c>
      <c r="AD164" s="22"/>
      <c r="AE164" s="22"/>
      <c r="AF164" s="22"/>
      <c r="AG164" s="12">
        <f t="shared" si="59"/>
        <v>0</v>
      </c>
      <c r="AH164" s="12">
        <f t="shared" si="60"/>
        <v>7070000</v>
      </c>
      <c r="AI164" s="23">
        <f t="shared" si="61"/>
        <v>0</v>
      </c>
      <c r="AJ164" s="23">
        <f t="shared" si="55"/>
        <v>1.3598376657722898E-3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1:106" ht="24.95" customHeight="1" outlineLevel="1" x14ac:dyDescent="0.2">
      <c r="A165" s="18">
        <v>30</v>
      </c>
      <c r="B165" s="18"/>
      <c r="C165" s="32" t="s">
        <v>482</v>
      </c>
      <c r="D165" s="33">
        <v>45736</v>
      </c>
      <c r="E165" s="19" t="s">
        <v>234</v>
      </c>
      <c r="F165" s="13" t="s">
        <v>102</v>
      </c>
      <c r="G165" s="13" t="s">
        <v>101</v>
      </c>
      <c r="H165" s="20"/>
      <c r="I165" s="20"/>
      <c r="J165" s="86"/>
      <c r="K165" s="21">
        <v>9470000</v>
      </c>
      <c r="L165" s="19" t="s">
        <v>100</v>
      </c>
      <c r="M165" s="22"/>
      <c r="N165" s="22"/>
      <c r="O165" s="22"/>
      <c r="P165" s="19"/>
      <c r="Q165" s="19"/>
      <c r="R165" s="22"/>
      <c r="S165" s="22"/>
      <c r="T165" s="22"/>
      <c r="U165" s="12">
        <f t="shared" si="56"/>
        <v>0</v>
      </c>
      <c r="V165" s="75"/>
      <c r="W165" s="75">
        <v>9470000</v>
      </c>
      <c r="X165" s="22"/>
      <c r="Y165" s="12">
        <f t="shared" si="57"/>
        <v>9470000</v>
      </c>
      <c r="Z165" s="22"/>
      <c r="AA165" s="22"/>
      <c r="AB165" s="22"/>
      <c r="AC165" s="12">
        <f t="shared" si="58"/>
        <v>0</v>
      </c>
      <c r="AD165" s="22"/>
      <c r="AE165" s="22"/>
      <c r="AF165" s="22"/>
      <c r="AG165" s="12">
        <f t="shared" si="59"/>
        <v>0</v>
      </c>
      <c r="AH165" s="12">
        <f t="shared" si="60"/>
        <v>9470000</v>
      </c>
      <c r="AI165" s="23">
        <f t="shared" si="61"/>
        <v>0</v>
      </c>
      <c r="AJ165" s="23">
        <f t="shared" si="55"/>
        <v>1.8214515834319071E-3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1:106" ht="24.95" customHeight="1" outlineLevel="1" x14ac:dyDescent="0.2">
      <c r="A166" s="18">
        <v>31</v>
      </c>
      <c r="B166" s="18"/>
      <c r="C166" s="32"/>
      <c r="D166" s="33"/>
      <c r="E166" s="19"/>
      <c r="F166" s="19"/>
      <c r="G166" s="19"/>
      <c r="H166" s="20"/>
      <c r="I166" s="20"/>
      <c r="J166" s="86"/>
      <c r="K166" s="21"/>
      <c r="L166" s="19"/>
      <c r="M166" s="22"/>
      <c r="N166" s="22"/>
      <c r="O166" s="22"/>
      <c r="P166" s="19"/>
      <c r="Q166" s="19"/>
      <c r="R166" s="22"/>
      <c r="S166" s="22"/>
      <c r="T166" s="22"/>
      <c r="U166" s="12">
        <f>SUM(R166:T166)</f>
        <v>0</v>
      </c>
      <c r="V166" s="22"/>
      <c r="W166" s="22"/>
      <c r="X166" s="22"/>
      <c r="Y166" s="12">
        <f>SUM(V166:X166)</f>
        <v>0</v>
      </c>
      <c r="Z166" s="22"/>
      <c r="AA166" s="22"/>
      <c r="AB166" s="22"/>
      <c r="AC166" s="12">
        <f>SUM(Z166:AB166)</f>
        <v>0</v>
      </c>
      <c r="AD166" s="22"/>
      <c r="AE166" s="22"/>
      <c r="AF166" s="22"/>
      <c r="AG166" s="12">
        <f>SUM(AD166:AF166)</f>
        <v>0</v>
      </c>
      <c r="AH166" s="12">
        <f>SUM(U166,Y166,AC166,AG166)</f>
        <v>0</v>
      </c>
      <c r="AI166" s="23">
        <f>IF(ISERROR(AH166/J166),0,AH166/J166)</f>
        <v>0</v>
      </c>
      <c r="AJ166" s="23">
        <f t="shared" si="55"/>
        <v>0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1:106" s="30" customFormat="1" ht="24.95" customHeight="1" x14ac:dyDescent="0.25">
      <c r="A167" s="87" t="s">
        <v>57</v>
      </c>
      <c r="B167" s="87"/>
      <c r="C167" s="87"/>
      <c r="D167" s="87"/>
      <c r="E167" s="87"/>
      <c r="F167" s="87"/>
      <c r="G167" s="87"/>
      <c r="H167" s="87"/>
      <c r="I167" s="87"/>
      <c r="J167" s="25">
        <f>SUM(J136:J166)</f>
        <v>424210000</v>
      </c>
      <c r="K167" s="25">
        <f>SUM(K136:K166)</f>
        <v>424210000</v>
      </c>
      <c r="L167" s="26"/>
      <c r="M167" s="25">
        <f>SUM(M136:M166)</f>
        <v>0</v>
      </c>
      <c r="N167" s="25">
        <f>SUM(N136:N166)</f>
        <v>0</v>
      </c>
      <c r="O167" s="25">
        <f>SUM(O136:O166)</f>
        <v>0</v>
      </c>
      <c r="P167" s="27"/>
      <c r="Q167" s="28"/>
      <c r="R167" s="25">
        <f t="shared" ref="R167:AH167" si="62">SUM(R136:R166)</f>
        <v>0</v>
      </c>
      <c r="S167" s="25">
        <f t="shared" si="62"/>
        <v>0</v>
      </c>
      <c r="T167" s="25">
        <f t="shared" si="62"/>
        <v>0</v>
      </c>
      <c r="U167" s="25">
        <f t="shared" si="62"/>
        <v>0</v>
      </c>
      <c r="V167" s="25">
        <f t="shared" si="62"/>
        <v>191730000</v>
      </c>
      <c r="W167" s="25">
        <f t="shared" si="62"/>
        <v>232480000</v>
      </c>
      <c r="X167" s="25">
        <f t="shared" si="62"/>
        <v>0</v>
      </c>
      <c r="Y167" s="25">
        <f t="shared" si="62"/>
        <v>424210000</v>
      </c>
      <c r="Z167" s="25">
        <f t="shared" si="62"/>
        <v>0</v>
      </c>
      <c r="AA167" s="25">
        <f t="shared" si="62"/>
        <v>0</v>
      </c>
      <c r="AB167" s="25">
        <f t="shared" si="62"/>
        <v>0</v>
      </c>
      <c r="AC167" s="25">
        <f t="shared" si="62"/>
        <v>0</v>
      </c>
      <c r="AD167" s="25">
        <f t="shared" si="62"/>
        <v>0</v>
      </c>
      <c r="AE167" s="25">
        <f t="shared" si="62"/>
        <v>0</v>
      </c>
      <c r="AF167" s="25">
        <f t="shared" si="62"/>
        <v>0</v>
      </c>
      <c r="AG167" s="25">
        <f t="shared" si="62"/>
        <v>0</v>
      </c>
      <c r="AH167" s="25">
        <f t="shared" si="62"/>
        <v>424210000</v>
      </c>
      <c r="AI167" s="29">
        <f>IF(ISERROR(AH167/J167),0,AH167/J167)</f>
        <v>1</v>
      </c>
      <c r="AJ167" s="29">
        <f>IF(ISERROR(AH167/$AH$409),0,AH167/$AH$409)</f>
        <v>8.1592183337660967E-2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1:106" ht="24.95" customHeight="1" x14ac:dyDescent="0.25">
      <c r="A168" s="85" t="s">
        <v>58</v>
      </c>
      <c r="B168" s="85"/>
      <c r="C168" s="85"/>
      <c r="D168" s="85"/>
      <c r="E168" s="85"/>
      <c r="F168" s="8"/>
      <c r="G168" s="9"/>
      <c r="H168" s="45"/>
      <c r="I168" s="45"/>
      <c r="J168" s="11"/>
      <c r="K168" s="12"/>
      <c r="L168" s="13"/>
      <c r="M168" s="14"/>
      <c r="N168" s="14"/>
      <c r="O168" s="14"/>
      <c r="P168" s="9"/>
      <c r="Q168" s="15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6"/>
      <c r="AJ168" s="17"/>
    </row>
    <row r="169" spans="1:106" ht="24.95" customHeight="1" outlineLevel="1" x14ac:dyDescent="0.2">
      <c r="A169" s="18">
        <v>1</v>
      </c>
      <c r="B169" s="18"/>
      <c r="C169" s="32" t="s">
        <v>418</v>
      </c>
      <c r="D169" s="33">
        <v>45736</v>
      </c>
      <c r="E169" s="19" t="s">
        <v>235</v>
      </c>
      <c r="F169" s="13" t="s">
        <v>102</v>
      </c>
      <c r="G169" s="13" t="s">
        <v>101</v>
      </c>
      <c r="H169" s="20"/>
      <c r="I169" s="20"/>
      <c r="J169" s="86">
        <v>538000000</v>
      </c>
      <c r="K169" s="75">
        <v>11760000</v>
      </c>
      <c r="L169" s="19" t="s">
        <v>100</v>
      </c>
      <c r="M169" s="22"/>
      <c r="N169" s="22"/>
      <c r="O169" s="22"/>
      <c r="P169" s="19"/>
      <c r="Q169" s="19"/>
      <c r="R169" s="22"/>
      <c r="S169" s="22"/>
      <c r="T169" s="22"/>
      <c r="U169" s="12">
        <f>SUM(R169:T169)</f>
        <v>0</v>
      </c>
      <c r="V169" s="77"/>
      <c r="W169" s="77">
        <v>11760000</v>
      </c>
      <c r="X169" s="22"/>
      <c r="Y169" s="12">
        <f>SUM(V169:X169)</f>
        <v>11760000</v>
      </c>
      <c r="Z169" s="22"/>
      <c r="AA169" s="22"/>
      <c r="AB169" s="22"/>
      <c r="AC169" s="12">
        <f>SUM(Z169:AB169)</f>
        <v>0</v>
      </c>
      <c r="AD169" s="22"/>
      <c r="AE169" s="22"/>
      <c r="AF169" s="22"/>
      <c r="AG169" s="12">
        <f>SUM(AD169:AF169)</f>
        <v>0</v>
      </c>
      <c r="AH169" s="12">
        <f>SUM(U169,Y169,AC169,AG169)</f>
        <v>11760000</v>
      </c>
      <c r="AI169" s="23">
        <f>IF(ISERROR(AH169/J169),0,AH169/J169)</f>
        <v>2.1858736059479553E-2</v>
      </c>
      <c r="AJ169" s="23">
        <f t="shared" ref="AJ169:AJ202" si="63">IF(ISERROR(AH169/$AH$409),"-",AH169/$AH$409)</f>
        <v>2.2619081965321256E-3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1:106" ht="24.95" customHeight="1" outlineLevel="1" x14ac:dyDescent="0.2">
      <c r="A170" s="18">
        <v>2</v>
      </c>
      <c r="B170" s="18"/>
      <c r="C170" s="32" t="s">
        <v>502</v>
      </c>
      <c r="D170" s="33">
        <v>45736</v>
      </c>
      <c r="E170" s="19" t="s">
        <v>236</v>
      </c>
      <c r="F170" s="13" t="s">
        <v>102</v>
      </c>
      <c r="G170" s="13" t="s">
        <v>101</v>
      </c>
      <c r="H170" s="20"/>
      <c r="I170" s="20"/>
      <c r="J170" s="86"/>
      <c r="K170" s="75">
        <v>4000000</v>
      </c>
      <c r="L170" s="19" t="s">
        <v>100</v>
      </c>
      <c r="M170" s="22"/>
      <c r="N170" s="22"/>
      <c r="O170" s="22"/>
      <c r="P170" s="19"/>
      <c r="Q170" s="19"/>
      <c r="R170" s="22"/>
      <c r="S170" s="22"/>
      <c r="T170" s="22"/>
      <c r="U170" s="12">
        <f t="shared" ref="U170:U201" si="64">SUM(R170:T170)</f>
        <v>0</v>
      </c>
      <c r="V170" s="77">
        <v>4000000</v>
      </c>
      <c r="W170" s="77"/>
      <c r="X170" s="22"/>
      <c r="Y170" s="12">
        <f t="shared" ref="Y170:Y201" si="65">SUM(V170:X170)</f>
        <v>4000000</v>
      </c>
      <c r="Z170" s="22"/>
      <c r="AA170" s="22"/>
      <c r="AB170" s="22"/>
      <c r="AC170" s="12">
        <f t="shared" ref="AC170:AC201" si="66">SUM(Z170:AB170)</f>
        <v>0</v>
      </c>
      <c r="AD170" s="22"/>
      <c r="AE170" s="22"/>
      <c r="AF170" s="22"/>
      <c r="AG170" s="12">
        <f t="shared" ref="AG170:AG201" si="67">SUM(AD170:AF170)</f>
        <v>0</v>
      </c>
      <c r="AH170" s="12">
        <f t="shared" ref="AH170:AH201" si="68">SUM(U170,Y170,AC170,AG170)</f>
        <v>4000000</v>
      </c>
      <c r="AI170" s="23">
        <f t="shared" ref="AI170:AI201" si="69">IF(ISERROR(AH170/J170),0,AH170/J170)</f>
        <v>0</v>
      </c>
      <c r="AJ170" s="23">
        <f t="shared" si="63"/>
        <v>7.6935652943269572E-4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1:106" ht="24.95" customHeight="1" outlineLevel="1" x14ac:dyDescent="0.2">
      <c r="A171" s="18">
        <v>3</v>
      </c>
      <c r="B171" s="18"/>
      <c r="C171" s="32" t="s">
        <v>495</v>
      </c>
      <c r="D171" s="33">
        <v>45716</v>
      </c>
      <c r="E171" s="19" t="s">
        <v>237</v>
      </c>
      <c r="F171" s="13" t="s">
        <v>102</v>
      </c>
      <c r="G171" s="13" t="s">
        <v>101</v>
      </c>
      <c r="H171" s="20"/>
      <c r="I171" s="20"/>
      <c r="J171" s="86"/>
      <c r="K171" s="75">
        <v>15790000</v>
      </c>
      <c r="L171" s="19" t="s">
        <v>100</v>
      </c>
      <c r="M171" s="22"/>
      <c r="N171" s="22"/>
      <c r="O171" s="22"/>
      <c r="P171" s="19"/>
      <c r="Q171" s="19"/>
      <c r="R171" s="22"/>
      <c r="S171" s="22"/>
      <c r="T171" s="22"/>
      <c r="U171" s="12">
        <f t="shared" si="64"/>
        <v>0</v>
      </c>
      <c r="V171" s="77">
        <v>15790000</v>
      </c>
      <c r="W171" s="77"/>
      <c r="X171" s="22"/>
      <c r="Y171" s="12">
        <f t="shared" si="65"/>
        <v>15790000</v>
      </c>
      <c r="Z171" s="22"/>
      <c r="AA171" s="22"/>
      <c r="AB171" s="22"/>
      <c r="AC171" s="12">
        <f t="shared" si="66"/>
        <v>0</v>
      </c>
      <c r="AD171" s="22"/>
      <c r="AE171" s="22"/>
      <c r="AF171" s="22"/>
      <c r="AG171" s="12">
        <f t="shared" si="67"/>
        <v>0</v>
      </c>
      <c r="AH171" s="12">
        <f t="shared" si="68"/>
        <v>15790000</v>
      </c>
      <c r="AI171" s="23">
        <f t="shared" si="69"/>
        <v>0</v>
      </c>
      <c r="AJ171" s="23">
        <f t="shared" si="63"/>
        <v>3.0370348999355663E-3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1:106" ht="24.95" customHeight="1" outlineLevel="1" x14ac:dyDescent="0.2">
      <c r="A172" s="18">
        <v>4</v>
      </c>
      <c r="B172" s="18"/>
      <c r="C172" s="32" t="s">
        <v>488</v>
      </c>
      <c r="D172" s="33">
        <v>45728</v>
      </c>
      <c r="E172" s="19" t="s">
        <v>238</v>
      </c>
      <c r="F172" s="13" t="s">
        <v>102</v>
      </c>
      <c r="G172" s="13" t="s">
        <v>101</v>
      </c>
      <c r="H172" s="20"/>
      <c r="I172" s="20"/>
      <c r="J172" s="86"/>
      <c r="K172" s="75">
        <v>11340000</v>
      </c>
      <c r="L172" s="19" t="s">
        <v>100</v>
      </c>
      <c r="M172" s="22"/>
      <c r="N172" s="22"/>
      <c r="O172" s="22"/>
      <c r="P172" s="19"/>
      <c r="Q172" s="19"/>
      <c r="R172" s="22"/>
      <c r="S172" s="22"/>
      <c r="T172" s="22"/>
      <c r="U172" s="12">
        <f t="shared" si="64"/>
        <v>0</v>
      </c>
      <c r="V172" s="77"/>
      <c r="W172" s="77">
        <v>11340000</v>
      </c>
      <c r="X172" s="22"/>
      <c r="Y172" s="12">
        <f t="shared" si="65"/>
        <v>11340000</v>
      </c>
      <c r="Z172" s="22"/>
      <c r="AA172" s="22"/>
      <c r="AB172" s="22"/>
      <c r="AC172" s="12">
        <f t="shared" si="66"/>
        <v>0</v>
      </c>
      <c r="AD172" s="22"/>
      <c r="AE172" s="22"/>
      <c r="AF172" s="22"/>
      <c r="AG172" s="12">
        <f t="shared" si="67"/>
        <v>0</v>
      </c>
      <c r="AH172" s="12">
        <f t="shared" si="68"/>
        <v>11340000</v>
      </c>
      <c r="AI172" s="23">
        <f t="shared" si="69"/>
        <v>0</v>
      </c>
      <c r="AJ172" s="23">
        <f t="shared" si="63"/>
        <v>2.1811257609416924E-3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1:106" ht="24.95" customHeight="1" outlineLevel="1" x14ac:dyDescent="0.2">
      <c r="A173" s="18">
        <v>5</v>
      </c>
      <c r="B173" s="18"/>
      <c r="C173" s="32" t="s">
        <v>487</v>
      </c>
      <c r="D173" s="33">
        <v>45728</v>
      </c>
      <c r="E173" s="19" t="s">
        <v>239</v>
      </c>
      <c r="F173" s="13" t="s">
        <v>102</v>
      </c>
      <c r="G173" s="13" t="s">
        <v>101</v>
      </c>
      <c r="H173" s="20"/>
      <c r="I173" s="20"/>
      <c r="J173" s="86"/>
      <c r="K173" s="75">
        <v>12100000</v>
      </c>
      <c r="L173" s="19" t="s">
        <v>100</v>
      </c>
      <c r="M173" s="22"/>
      <c r="N173" s="22"/>
      <c r="O173" s="22"/>
      <c r="P173" s="19"/>
      <c r="Q173" s="19"/>
      <c r="R173" s="22"/>
      <c r="S173" s="22"/>
      <c r="T173" s="22"/>
      <c r="U173" s="12">
        <f t="shared" si="64"/>
        <v>0</v>
      </c>
      <c r="V173" s="77"/>
      <c r="W173" s="77">
        <v>12100000</v>
      </c>
      <c r="X173" s="22"/>
      <c r="Y173" s="12">
        <f t="shared" si="65"/>
        <v>12100000</v>
      </c>
      <c r="Z173" s="22"/>
      <c r="AA173" s="22"/>
      <c r="AB173" s="22"/>
      <c r="AC173" s="12">
        <f t="shared" si="66"/>
        <v>0</v>
      </c>
      <c r="AD173" s="22"/>
      <c r="AE173" s="22"/>
      <c r="AF173" s="22"/>
      <c r="AG173" s="12">
        <f t="shared" si="67"/>
        <v>0</v>
      </c>
      <c r="AH173" s="12">
        <f t="shared" si="68"/>
        <v>12100000</v>
      </c>
      <c r="AI173" s="23">
        <f t="shared" si="69"/>
        <v>0</v>
      </c>
      <c r="AJ173" s="23">
        <f t="shared" si="63"/>
        <v>2.3273035015339044E-3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1:106" ht="24.95" customHeight="1" outlineLevel="1" x14ac:dyDescent="0.2">
      <c r="A174" s="18">
        <v>6</v>
      </c>
      <c r="B174" s="18"/>
      <c r="C174" s="32" t="s">
        <v>505</v>
      </c>
      <c r="D174" s="33">
        <v>45756</v>
      </c>
      <c r="E174" s="19" t="s">
        <v>240</v>
      </c>
      <c r="F174" s="13" t="s">
        <v>102</v>
      </c>
      <c r="G174" s="13" t="s">
        <v>101</v>
      </c>
      <c r="H174" s="20"/>
      <c r="I174" s="20"/>
      <c r="J174" s="86"/>
      <c r="K174" s="75">
        <v>30910000</v>
      </c>
      <c r="L174" s="19" t="s">
        <v>100</v>
      </c>
      <c r="M174" s="22"/>
      <c r="N174" s="22"/>
      <c r="O174" s="22"/>
      <c r="P174" s="19"/>
      <c r="Q174" s="19"/>
      <c r="R174" s="22"/>
      <c r="S174" s="22"/>
      <c r="T174" s="22"/>
      <c r="U174" s="12">
        <f t="shared" si="64"/>
        <v>0</v>
      </c>
      <c r="V174" s="77">
        <v>30910000</v>
      </c>
      <c r="W174" s="77"/>
      <c r="X174" s="22"/>
      <c r="Y174" s="12">
        <f t="shared" si="65"/>
        <v>30910000</v>
      </c>
      <c r="Z174" s="22"/>
      <c r="AA174" s="22"/>
      <c r="AB174" s="22"/>
      <c r="AC174" s="12">
        <f t="shared" si="66"/>
        <v>0</v>
      </c>
      <c r="AD174" s="22"/>
      <c r="AE174" s="22"/>
      <c r="AF174" s="22"/>
      <c r="AG174" s="12">
        <f t="shared" si="67"/>
        <v>0</v>
      </c>
      <c r="AH174" s="12">
        <f t="shared" si="68"/>
        <v>30910000</v>
      </c>
      <c r="AI174" s="23">
        <f t="shared" si="69"/>
        <v>0</v>
      </c>
      <c r="AJ174" s="23">
        <f t="shared" si="63"/>
        <v>5.9452025811911561E-3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1:106" ht="24.95" customHeight="1" outlineLevel="1" x14ac:dyDescent="0.2">
      <c r="A175" s="18">
        <v>7</v>
      </c>
      <c r="B175" s="18"/>
      <c r="C175" s="32" t="s">
        <v>278</v>
      </c>
      <c r="D175" s="33">
        <v>45777</v>
      </c>
      <c r="E175" s="19" t="s">
        <v>241</v>
      </c>
      <c r="F175" s="13" t="s">
        <v>102</v>
      </c>
      <c r="G175" s="13" t="s">
        <v>101</v>
      </c>
      <c r="H175" s="20"/>
      <c r="I175" s="20"/>
      <c r="J175" s="86"/>
      <c r="K175" s="75">
        <v>40070000</v>
      </c>
      <c r="L175" s="19" t="s">
        <v>100</v>
      </c>
      <c r="M175" s="22"/>
      <c r="N175" s="22"/>
      <c r="O175" s="22"/>
      <c r="P175" s="19"/>
      <c r="Q175" s="19"/>
      <c r="R175" s="22"/>
      <c r="S175" s="22"/>
      <c r="T175" s="22"/>
      <c r="U175" s="12">
        <f t="shared" si="64"/>
        <v>0</v>
      </c>
      <c r="V175" s="77"/>
      <c r="W175" s="77">
        <v>40070000</v>
      </c>
      <c r="X175" s="22"/>
      <c r="Y175" s="12">
        <f t="shared" si="65"/>
        <v>40070000</v>
      </c>
      <c r="Z175" s="22"/>
      <c r="AA175" s="22"/>
      <c r="AB175" s="22"/>
      <c r="AC175" s="12">
        <f t="shared" si="66"/>
        <v>0</v>
      </c>
      <c r="AD175" s="22"/>
      <c r="AE175" s="22"/>
      <c r="AF175" s="22"/>
      <c r="AG175" s="12">
        <f t="shared" si="67"/>
        <v>0</v>
      </c>
      <c r="AH175" s="12">
        <f t="shared" si="68"/>
        <v>40070000</v>
      </c>
      <c r="AI175" s="23">
        <f t="shared" si="69"/>
        <v>0</v>
      </c>
      <c r="AJ175" s="23">
        <f t="shared" si="63"/>
        <v>7.7070290335920291E-3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1:106" ht="24.95" customHeight="1" outlineLevel="1" x14ac:dyDescent="0.2">
      <c r="A176" s="18">
        <v>8</v>
      </c>
      <c r="B176" s="18"/>
      <c r="C176" s="32" t="s">
        <v>456</v>
      </c>
      <c r="D176" s="33">
        <v>45716</v>
      </c>
      <c r="E176" s="19" t="s">
        <v>242</v>
      </c>
      <c r="F176" s="13" t="s">
        <v>102</v>
      </c>
      <c r="G176" s="13" t="s">
        <v>101</v>
      </c>
      <c r="H176" s="20"/>
      <c r="I176" s="20"/>
      <c r="J176" s="86"/>
      <c r="K176" s="75">
        <v>5290000</v>
      </c>
      <c r="L176" s="19" t="s">
        <v>100</v>
      </c>
      <c r="M176" s="22"/>
      <c r="N176" s="22"/>
      <c r="O176" s="22"/>
      <c r="P176" s="19"/>
      <c r="Q176" s="19"/>
      <c r="R176" s="22"/>
      <c r="S176" s="22"/>
      <c r="T176" s="22"/>
      <c r="U176" s="12">
        <f t="shared" si="64"/>
        <v>0</v>
      </c>
      <c r="V176" s="77">
        <v>5290000</v>
      </c>
      <c r="W176" s="77"/>
      <c r="X176" s="22"/>
      <c r="Y176" s="12">
        <f t="shared" si="65"/>
        <v>5290000</v>
      </c>
      <c r="Z176" s="22"/>
      <c r="AA176" s="22"/>
      <c r="AB176" s="22"/>
      <c r="AC176" s="12">
        <f t="shared" si="66"/>
        <v>0</v>
      </c>
      <c r="AD176" s="22"/>
      <c r="AE176" s="22"/>
      <c r="AF176" s="22"/>
      <c r="AG176" s="12">
        <f t="shared" si="67"/>
        <v>0</v>
      </c>
      <c r="AH176" s="12">
        <f t="shared" si="68"/>
        <v>5290000</v>
      </c>
      <c r="AI176" s="23">
        <f t="shared" si="69"/>
        <v>0</v>
      </c>
      <c r="AJ176" s="23">
        <f t="shared" si="63"/>
        <v>1.0174740101747402E-3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1:106" ht="24.95" customHeight="1" outlineLevel="1" x14ac:dyDescent="0.2">
      <c r="A177" s="18">
        <v>9</v>
      </c>
      <c r="B177" s="18"/>
      <c r="C177" s="32" t="s">
        <v>374</v>
      </c>
      <c r="D177" s="33">
        <v>45728</v>
      </c>
      <c r="E177" s="19" t="s">
        <v>243</v>
      </c>
      <c r="F177" s="13" t="s">
        <v>102</v>
      </c>
      <c r="G177" s="13" t="s">
        <v>101</v>
      </c>
      <c r="H177" s="20"/>
      <c r="I177" s="20"/>
      <c r="J177" s="86"/>
      <c r="K177" s="75">
        <v>34960000</v>
      </c>
      <c r="L177" s="19" t="s">
        <v>100</v>
      </c>
      <c r="M177" s="22"/>
      <c r="N177" s="22"/>
      <c r="O177" s="22"/>
      <c r="P177" s="19"/>
      <c r="Q177" s="19"/>
      <c r="R177" s="22"/>
      <c r="S177" s="22"/>
      <c r="T177" s="22"/>
      <c r="U177" s="12">
        <f t="shared" si="64"/>
        <v>0</v>
      </c>
      <c r="V177" s="77">
        <v>34960000</v>
      </c>
      <c r="W177" s="77"/>
      <c r="X177" s="22"/>
      <c r="Y177" s="12">
        <f t="shared" si="65"/>
        <v>34960000</v>
      </c>
      <c r="Z177" s="22"/>
      <c r="AA177" s="22"/>
      <c r="AB177" s="22"/>
      <c r="AC177" s="12">
        <f t="shared" si="66"/>
        <v>0</v>
      </c>
      <c r="AD177" s="22"/>
      <c r="AE177" s="22"/>
      <c r="AF177" s="22"/>
      <c r="AG177" s="12">
        <f t="shared" si="67"/>
        <v>0</v>
      </c>
      <c r="AH177" s="12">
        <f t="shared" si="68"/>
        <v>34960000</v>
      </c>
      <c r="AI177" s="23">
        <f t="shared" si="69"/>
        <v>0</v>
      </c>
      <c r="AJ177" s="23">
        <f t="shared" si="63"/>
        <v>6.7241760672417609E-3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1:106" ht="24.95" customHeight="1" outlineLevel="1" x14ac:dyDescent="0.2">
      <c r="A178" s="18">
        <v>10</v>
      </c>
      <c r="B178" s="18"/>
      <c r="C178" s="32" t="s">
        <v>452</v>
      </c>
      <c r="D178" s="33">
        <v>45716</v>
      </c>
      <c r="E178" s="19" t="s">
        <v>244</v>
      </c>
      <c r="F178" s="13" t="s">
        <v>102</v>
      </c>
      <c r="G178" s="13" t="s">
        <v>101</v>
      </c>
      <c r="H178" s="20"/>
      <c r="I178" s="20"/>
      <c r="J178" s="86"/>
      <c r="K178" s="75">
        <v>13260000</v>
      </c>
      <c r="L178" s="19" t="s">
        <v>100</v>
      </c>
      <c r="M178" s="22"/>
      <c r="N178" s="22"/>
      <c r="O178" s="22"/>
      <c r="P178" s="19"/>
      <c r="Q178" s="19"/>
      <c r="R178" s="22"/>
      <c r="S178" s="22"/>
      <c r="T178" s="22"/>
      <c r="U178" s="12">
        <f t="shared" si="64"/>
        <v>0</v>
      </c>
      <c r="V178" s="77">
        <v>13260000</v>
      </c>
      <c r="W178" s="77"/>
      <c r="X178" s="22"/>
      <c r="Y178" s="12">
        <f t="shared" si="65"/>
        <v>13260000</v>
      </c>
      <c r="Z178" s="22"/>
      <c r="AA178" s="22"/>
      <c r="AB178" s="22"/>
      <c r="AC178" s="12">
        <f t="shared" si="66"/>
        <v>0</v>
      </c>
      <c r="AD178" s="22"/>
      <c r="AE178" s="22"/>
      <c r="AF178" s="22"/>
      <c r="AG178" s="12">
        <f t="shared" si="67"/>
        <v>0</v>
      </c>
      <c r="AH178" s="12">
        <f t="shared" si="68"/>
        <v>13260000</v>
      </c>
      <c r="AI178" s="23">
        <f t="shared" si="69"/>
        <v>0</v>
      </c>
      <c r="AJ178" s="23">
        <f t="shared" si="63"/>
        <v>2.5504168950693865E-3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1:106" ht="24.95" customHeight="1" outlineLevel="1" x14ac:dyDescent="0.2">
      <c r="A179" s="18">
        <v>11</v>
      </c>
      <c r="B179" s="18"/>
      <c r="C179" s="32" t="s">
        <v>380</v>
      </c>
      <c r="D179" s="33">
        <v>45736</v>
      </c>
      <c r="E179" s="19" t="s">
        <v>245</v>
      </c>
      <c r="F179" s="13" t="s">
        <v>102</v>
      </c>
      <c r="G179" s="13" t="s">
        <v>101</v>
      </c>
      <c r="H179" s="20"/>
      <c r="I179" s="20"/>
      <c r="J179" s="86"/>
      <c r="K179" s="75">
        <v>5050000</v>
      </c>
      <c r="L179" s="19" t="s">
        <v>100</v>
      </c>
      <c r="M179" s="22"/>
      <c r="N179" s="22"/>
      <c r="O179" s="22"/>
      <c r="P179" s="19"/>
      <c r="Q179" s="19"/>
      <c r="R179" s="22"/>
      <c r="S179" s="22"/>
      <c r="T179" s="22"/>
      <c r="U179" s="12">
        <f t="shared" si="64"/>
        <v>0</v>
      </c>
      <c r="V179" s="77">
        <v>5050000</v>
      </c>
      <c r="W179" s="77"/>
      <c r="X179" s="22"/>
      <c r="Y179" s="12">
        <f t="shared" si="65"/>
        <v>5050000</v>
      </c>
      <c r="Z179" s="22"/>
      <c r="AA179" s="22"/>
      <c r="AB179" s="22"/>
      <c r="AC179" s="12">
        <f t="shared" si="66"/>
        <v>0</v>
      </c>
      <c r="AD179" s="22"/>
      <c r="AE179" s="22"/>
      <c r="AF179" s="22"/>
      <c r="AG179" s="12">
        <f t="shared" si="67"/>
        <v>0</v>
      </c>
      <c r="AH179" s="12">
        <f t="shared" si="68"/>
        <v>5050000</v>
      </c>
      <c r="AI179" s="23">
        <f t="shared" si="69"/>
        <v>0</v>
      </c>
      <c r="AJ179" s="23">
        <f t="shared" si="63"/>
        <v>9.713126184087784E-4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1:106" ht="24.95" customHeight="1" outlineLevel="1" x14ac:dyDescent="0.2">
      <c r="A180" s="18">
        <v>12</v>
      </c>
      <c r="B180" s="18"/>
      <c r="C180" s="32" t="s">
        <v>504</v>
      </c>
      <c r="D180" s="33">
        <v>45740</v>
      </c>
      <c r="E180" s="19" t="s">
        <v>246</v>
      </c>
      <c r="F180" s="13" t="s">
        <v>102</v>
      </c>
      <c r="G180" s="13" t="s">
        <v>101</v>
      </c>
      <c r="H180" s="20"/>
      <c r="I180" s="20"/>
      <c r="J180" s="86"/>
      <c r="K180" s="75">
        <v>34070000</v>
      </c>
      <c r="L180" s="19" t="s">
        <v>100</v>
      </c>
      <c r="M180" s="22"/>
      <c r="N180" s="22"/>
      <c r="O180" s="22"/>
      <c r="P180" s="19"/>
      <c r="Q180" s="19"/>
      <c r="R180" s="22"/>
      <c r="S180" s="22"/>
      <c r="T180" s="22"/>
      <c r="U180" s="12">
        <f t="shared" si="64"/>
        <v>0</v>
      </c>
      <c r="V180" s="77">
        <v>34070000</v>
      </c>
      <c r="W180" s="77"/>
      <c r="X180" s="22"/>
      <c r="Y180" s="12">
        <f t="shared" si="65"/>
        <v>34070000</v>
      </c>
      <c r="Z180" s="22"/>
      <c r="AA180" s="22"/>
      <c r="AB180" s="22"/>
      <c r="AC180" s="12">
        <f t="shared" si="66"/>
        <v>0</v>
      </c>
      <c r="AD180" s="22"/>
      <c r="AE180" s="22"/>
      <c r="AF180" s="22"/>
      <c r="AG180" s="12">
        <f t="shared" si="67"/>
        <v>0</v>
      </c>
      <c r="AH180" s="12">
        <f t="shared" si="68"/>
        <v>34070000</v>
      </c>
      <c r="AI180" s="23">
        <f t="shared" si="69"/>
        <v>0</v>
      </c>
      <c r="AJ180" s="23">
        <f t="shared" si="63"/>
        <v>6.5529942394429858E-3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1:106" ht="24.95" customHeight="1" outlineLevel="1" x14ac:dyDescent="0.2">
      <c r="A181" s="18">
        <v>13</v>
      </c>
      <c r="B181" s="18"/>
      <c r="C181" s="32" t="s">
        <v>160</v>
      </c>
      <c r="D181" s="33">
        <v>45721</v>
      </c>
      <c r="E181" s="19" t="s">
        <v>247</v>
      </c>
      <c r="F181" s="13" t="s">
        <v>102</v>
      </c>
      <c r="G181" s="13" t="s">
        <v>101</v>
      </c>
      <c r="H181" s="20"/>
      <c r="I181" s="20"/>
      <c r="J181" s="86"/>
      <c r="K181" s="75">
        <v>10930000</v>
      </c>
      <c r="L181" s="19" t="s">
        <v>100</v>
      </c>
      <c r="M181" s="22"/>
      <c r="N181" s="22"/>
      <c r="O181" s="22"/>
      <c r="P181" s="19"/>
      <c r="Q181" s="19"/>
      <c r="R181" s="22"/>
      <c r="S181" s="22"/>
      <c r="T181" s="22"/>
      <c r="U181" s="12">
        <f t="shared" si="64"/>
        <v>0</v>
      </c>
      <c r="V181" s="77">
        <v>10930000</v>
      </c>
      <c r="W181" s="77"/>
      <c r="X181" s="22"/>
      <c r="Y181" s="12">
        <f t="shared" si="65"/>
        <v>10930000</v>
      </c>
      <c r="Z181" s="22"/>
      <c r="AA181" s="22"/>
      <c r="AB181" s="22"/>
      <c r="AC181" s="12">
        <f t="shared" si="66"/>
        <v>0</v>
      </c>
      <c r="AD181" s="22"/>
      <c r="AE181" s="22"/>
      <c r="AF181" s="22"/>
      <c r="AG181" s="12">
        <f t="shared" si="67"/>
        <v>0</v>
      </c>
      <c r="AH181" s="12">
        <f t="shared" si="68"/>
        <v>10930000</v>
      </c>
      <c r="AI181" s="23">
        <f t="shared" si="69"/>
        <v>0</v>
      </c>
      <c r="AJ181" s="23">
        <f t="shared" si="63"/>
        <v>2.1022667166748412E-3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1:106" ht="24.95" customHeight="1" outlineLevel="1" x14ac:dyDescent="0.2">
      <c r="A182" s="18">
        <v>14</v>
      </c>
      <c r="B182" s="18"/>
      <c r="C182" s="32" t="s">
        <v>494</v>
      </c>
      <c r="D182" s="33">
        <v>45716</v>
      </c>
      <c r="E182" s="19" t="s">
        <v>248</v>
      </c>
      <c r="F182" s="13" t="s">
        <v>102</v>
      </c>
      <c r="G182" s="13" t="s">
        <v>101</v>
      </c>
      <c r="H182" s="20"/>
      <c r="I182" s="20"/>
      <c r="J182" s="86"/>
      <c r="K182" s="75">
        <v>9970000</v>
      </c>
      <c r="L182" s="19" t="s">
        <v>100</v>
      </c>
      <c r="M182" s="22"/>
      <c r="N182" s="22"/>
      <c r="O182" s="22"/>
      <c r="P182" s="19"/>
      <c r="Q182" s="19"/>
      <c r="R182" s="22"/>
      <c r="S182" s="22"/>
      <c r="T182" s="22"/>
      <c r="U182" s="12">
        <f t="shared" si="64"/>
        <v>0</v>
      </c>
      <c r="V182" s="77">
        <v>9970000</v>
      </c>
      <c r="W182" s="77"/>
      <c r="X182" s="22"/>
      <c r="Y182" s="12">
        <f t="shared" si="65"/>
        <v>9970000</v>
      </c>
      <c r="Z182" s="22"/>
      <c r="AA182" s="22"/>
      <c r="AB182" s="22"/>
      <c r="AC182" s="12">
        <f t="shared" si="66"/>
        <v>0</v>
      </c>
      <c r="AD182" s="22"/>
      <c r="AE182" s="22"/>
      <c r="AF182" s="22"/>
      <c r="AG182" s="12">
        <f t="shared" si="67"/>
        <v>0</v>
      </c>
      <c r="AH182" s="12">
        <f t="shared" si="68"/>
        <v>9970000</v>
      </c>
      <c r="AI182" s="23">
        <f t="shared" si="69"/>
        <v>0</v>
      </c>
      <c r="AJ182" s="23">
        <f t="shared" si="63"/>
        <v>1.9176211496109942E-3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1:106" ht="24.95" customHeight="1" outlineLevel="1" x14ac:dyDescent="0.2">
      <c r="A183" s="18">
        <v>15</v>
      </c>
      <c r="B183" s="18"/>
      <c r="C183" s="32" t="s">
        <v>498</v>
      </c>
      <c r="D183" s="33">
        <v>45728</v>
      </c>
      <c r="E183" s="19" t="s">
        <v>249</v>
      </c>
      <c r="F183" s="13" t="s">
        <v>102</v>
      </c>
      <c r="G183" s="13" t="s">
        <v>101</v>
      </c>
      <c r="H183" s="20"/>
      <c r="I183" s="20"/>
      <c r="J183" s="86"/>
      <c r="K183" s="75">
        <v>12540000</v>
      </c>
      <c r="L183" s="19" t="s">
        <v>100</v>
      </c>
      <c r="M183" s="22"/>
      <c r="N183" s="22"/>
      <c r="O183" s="22"/>
      <c r="P183" s="19"/>
      <c r="Q183" s="19"/>
      <c r="R183" s="22"/>
      <c r="S183" s="22"/>
      <c r="T183" s="22"/>
      <c r="U183" s="12">
        <f t="shared" si="64"/>
        <v>0</v>
      </c>
      <c r="V183" s="77">
        <v>12540000</v>
      </c>
      <c r="W183" s="77"/>
      <c r="X183" s="22"/>
      <c r="Y183" s="12">
        <f t="shared" si="65"/>
        <v>12540000</v>
      </c>
      <c r="Z183" s="22"/>
      <c r="AA183" s="22"/>
      <c r="AB183" s="22"/>
      <c r="AC183" s="12">
        <f t="shared" si="66"/>
        <v>0</v>
      </c>
      <c r="AD183" s="22"/>
      <c r="AE183" s="22"/>
      <c r="AF183" s="22"/>
      <c r="AG183" s="12">
        <f t="shared" si="67"/>
        <v>0</v>
      </c>
      <c r="AH183" s="12">
        <f t="shared" si="68"/>
        <v>12540000</v>
      </c>
      <c r="AI183" s="23">
        <f t="shared" si="69"/>
        <v>0</v>
      </c>
      <c r="AJ183" s="23">
        <f t="shared" si="63"/>
        <v>2.411932719771501E-3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1:106" ht="24.95" customHeight="1" outlineLevel="1" x14ac:dyDescent="0.2">
      <c r="A184" s="18">
        <v>16</v>
      </c>
      <c r="B184" s="18"/>
      <c r="C184" s="32" t="s">
        <v>491</v>
      </c>
      <c r="D184" s="33">
        <v>45743</v>
      </c>
      <c r="E184" s="19" t="s">
        <v>250</v>
      </c>
      <c r="F184" s="13" t="s">
        <v>102</v>
      </c>
      <c r="G184" s="13" t="s">
        <v>101</v>
      </c>
      <c r="H184" s="20"/>
      <c r="I184" s="20"/>
      <c r="J184" s="86"/>
      <c r="K184" s="75">
        <v>9490000</v>
      </c>
      <c r="L184" s="19" t="s">
        <v>100</v>
      </c>
      <c r="M184" s="22"/>
      <c r="N184" s="22"/>
      <c r="O184" s="22"/>
      <c r="P184" s="19"/>
      <c r="Q184" s="19"/>
      <c r="R184" s="22"/>
      <c r="S184" s="22"/>
      <c r="T184" s="22"/>
      <c r="U184" s="12">
        <f t="shared" si="64"/>
        <v>0</v>
      </c>
      <c r="V184" s="77"/>
      <c r="W184" s="77">
        <v>9490000</v>
      </c>
      <c r="X184" s="22"/>
      <c r="Y184" s="12">
        <f t="shared" si="65"/>
        <v>9490000</v>
      </c>
      <c r="Z184" s="22"/>
      <c r="AA184" s="22"/>
      <c r="AB184" s="22"/>
      <c r="AC184" s="12">
        <f t="shared" si="66"/>
        <v>0</v>
      </c>
      <c r="AD184" s="22"/>
      <c r="AE184" s="22"/>
      <c r="AF184" s="22"/>
      <c r="AG184" s="12">
        <f t="shared" si="67"/>
        <v>0</v>
      </c>
      <c r="AH184" s="12">
        <f t="shared" si="68"/>
        <v>9490000</v>
      </c>
      <c r="AI184" s="23">
        <f t="shared" si="69"/>
        <v>0</v>
      </c>
      <c r="AJ184" s="23">
        <f t="shared" si="63"/>
        <v>1.8252983660790706E-3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</row>
    <row r="185" spans="1:106" ht="24.95" customHeight="1" outlineLevel="1" x14ac:dyDescent="0.2">
      <c r="A185" s="18">
        <v>17</v>
      </c>
      <c r="B185" s="18"/>
      <c r="C185" s="32" t="s">
        <v>500</v>
      </c>
      <c r="D185" s="33">
        <v>45733</v>
      </c>
      <c r="E185" s="19" t="s">
        <v>251</v>
      </c>
      <c r="F185" s="13" t="s">
        <v>102</v>
      </c>
      <c r="G185" s="13" t="s">
        <v>101</v>
      </c>
      <c r="H185" s="20"/>
      <c r="I185" s="20"/>
      <c r="J185" s="86"/>
      <c r="K185" s="75">
        <v>64750000</v>
      </c>
      <c r="L185" s="19" t="s">
        <v>100</v>
      </c>
      <c r="M185" s="22"/>
      <c r="N185" s="22"/>
      <c r="O185" s="22"/>
      <c r="P185" s="19"/>
      <c r="Q185" s="19"/>
      <c r="R185" s="22"/>
      <c r="S185" s="22"/>
      <c r="T185" s="22"/>
      <c r="U185" s="12">
        <f t="shared" si="64"/>
        <v>0</v>
      </c>
      <c r="V185" s="77">
        <v>64750000</v>
      </c>
      <c r="W185" s="77"/>
      <c r="X185" s="22"/>
      <c r="Y185" s="12">
        <f t="shared" si="65"/>
        <v>64750000</v>
      </c>
      <c r="Z185" s="22"/>
      <c r="AA185" s="22"/>
      <c r="AB185" s="22"/>
      <c r="AC185" s="12">
        <f t="shared" si="66"/>
        <v>0</v>
      </c>
      <c r="AD185" s="22"/>
      <c r="AE185" s="22"/>
      <c r="AF185" s="22"/>
      <c r="AG185" s="12">
        <f t="shared" si="67"/>
        <v>0</v>
      </c>
      <c r="AH185" s="12">
        <f t="shared" si="68"/>
        <v>64750000</v>
      </c>
      <c r="AI185" s="23">
        <f t="shared" si="69"/>
        <v>0</v>
      </c>
      <c r="AJ185" s="23">
        <f t="shared" si="63"/>
        <v>1.2453958820191763E-2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1:106" ht="24.95" customHeight="1" outlineLevel="1" x14ac:dyDescent="0.2">
      <c r="A186" s="18">
        <v>18</v>
      </c>
      <c r="B186" s="18"/>
      <c r="C186" s="32" t="s">
        <v>506</v>
      </c>
      <c r="D186" s="33">
        <v>45728</v>
      </c>
      <c r="E186" s="19" t="s">
        <v>252</v>
      </c>
      <c r="F186" s="13" t="s">
        <v>102</v>
      </c>
      <c r="G186" s="13" t="s">
        <v>101</v>
      </c>
      <c r="H186" s="20"/>
      <c r="I186" s="20"/>
      <c r="J186" s="86"/>
      <c r="K186" s="75">
        <v>16210000</v>
      </c>
      <c r="L186" s="19" t="s">
        <v>100</v>
      </c>
      <c r="M186" s="22"/>
      <c r="N186" s="22"/>
      <c r="O186" s="22"/>
      <c r="P186" s="19"/>
      <c r="Q186" s="19"/>
      <c r="R186" s="22"/>
      <c r="S186" s="22"/>
      <c r="T186" s="22"/>
      <c r="U186" s="12">
        <f t="shared" si="64"/>
        <v>0</v>
      </c>
      <c r="V186" s="77">
        <v>16210000</v>
      </c>
      <c r="W186" s="77"/>
      <c r="X186" s="22"/>
      <c r="Y186" s="12">
        <f t="shared" si="65"/>
        <v>16210000</v>
      </c>
      <c r="Z186" s="22"/>
      <c r="AA186" s="22"/>
      <c r="AB186" s="22"/>
      <c r="AC186" s="12">
        <f t="shared" si="66"/>
        <v>0</v>
      </c>
      <c r="AD186" s="22"/>
      <c r="AE186" s="22"/>
      <c r="AF186" s="22"/>
      <c r="AG186" s="12">
        <f t="shared" si="67"/>
        <v>0</v>
      </c>
      <c r="AH186" s="12">
        <f t="shared" si="68"/>
        <v>16210000</v>
      </c>
      <c r="AI186" s="23">
        <f t="shared" si="69"/>
        <v>0</v>
      </c>
      <c r="AJ186" s="23">
        <f t="shared" si="63"/>
        <v>3.1178173355259995E-3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</row>
    <row r="187" spans="1:106" ht="24.95" customHeight="1" outlineLevel="1" x14ac:dyDescent="0.2">
      <c r="A187" s="18">
        <v>19</v>
      </c>
      <c r="B187" s="18"/>
      <c r="C187" s="32" t="s">
        <v>422</v>
      </c>
      <c r="D187" s="33">
        <v>45728</v>
      </c>
      <c r="E187" s="19" t="s">
        <v>253</v>
      </c>
      <c r="F187" s="13" t="s">
        <v>102</v>
      </c>
      <c r="G187" s="13" t="s">
        <v>101</v>
      </c>
      <c r="H187" s="20"/>
      <c r="I187" s="20"/>
      <c r="J187" s="86"/>
      <c r="K187" s="75">
        <v>11030000</v>
      </c>
      <c r="L187" s="19" t="s">
        <v>100</v>
      </c>
      <c r="M187" s="22"/>
      <c r="N187" s="22"/>
      <c r="O187" s="22"/>
      <c r="P187" s="19"/>
      <c r="Q187" s="19"/>
      <c r="R187" s="22"/>
      <c r="S187" s="22"/>
      <c r="T187" s="22"/>
      <c r="U187" s="12">
        <f t="shared" si="64"/>
        <v>0</v>
      </c>
      <c r="V187" s="77">
        <v>11030000</v>
      </c>
      <c r="W187" s="77"/>
      <c r="X187" s="22"/>
      <c r="Y187" s="12">
        <f t="shared" si="65"/>
        <v>11030000</v>
      </c>
      <c r="Z187" s="22"/>
      <c r="AA187" s="22"/>
      <c r="AB187" s="22"/>
      <c r="AC187" s="12">
        <f t="shared" si="66"/>
        <v>0</v>
      </c>
      <c r="AD187" s="22"/>
      <c r="AE187" s="22"/>
      <c r="AF187" s="22"/>
      <c r="AG187" s="12">
        <f t="shared" si="67"/>
        <v>0</v>
      </c>
      <c r="AH187" s="12">
        <f t="shared" si="68"/>
        <v>11030000</v>
      </c>
      <c r="AI187" s="23">
        <f t="shared" si="69"/>
        <v>0</v>
      </c>
      <c r="AJ187" s="23">
        <f t="shared" si="63"/>
        <v>2.1215006299106585E-3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1:106" ht="24.95" customHeight="1" outlineLevel="1" x14ac:dyDescent="0.2">
      <c r="A188" s="18">
        <v>20</v>
      </c>
      <c r="B188" s="18"/>
      <c r="C188" s="32" t="s">
        <v>298</v>
      </c>
      <c r="D188" s="33">
        <v>45716</v>
      </c>
      <c r="E188" s="19" t="s">
        <v>254</v>
      </c>
      <c r="F188" s="13" t="s">
        <v>102</v>
      </c>
      <c r="G188" s="13" t="s">
        <v>101</v>
      </c>
      <c r="H188" s="20"/>
      <c r="I188" s="20"/>
      <c r="J188" s="86"/>
      <c r="K188" s="75">
        <v>9120000</v>
      </c>
      <c r="L188" s="19" t="s">
        <v>100</v>
      </c>
      <c r="M188" s="22"/>
      <c r="N188" s="22"/>
      <c r="O188" s="22"/>
      <c r="P188" s="19"/>
      <c r="Q188" s="19"/>
      <c r="R188" s="22"/>
      <c r="S188" s="22"/>
      <c r="T188" s="22"/>
      <c r="U188" s="12">
        <f t="shared" si="64"/>
        <v>0</v>
      </c>
      <c r="V188" s="77">
        <v>9120000</v>
      </c>
      <c r="W188" s="77"/>
      <c r="X188" s="22"/>
      <c r="Y188" s="12">
        <f t="shared" si="65"/>
        <v>9120000</v>
      </c>
      <c r="Z188" s="22"/>
      <c r="AA188" s="22"/>
      <c r="AB188" s="22"/>
      <c r="AC188" s="12">
        <f t="shared" si="66"/>
        <v>0</v>
      </c>
      <c r="AD188" s="22"/>
      <c r="AE188" s="22"/>
      <c r="AF188" s="22"/>
      <c r="AG188" s="12">
        <f t="shared" si="67"/>
        <v>0</v>
      </c>
      <c r="AH188" s="12">
        <f t="shared" si="68"/>
        <v>9120000</v>
      </c>
      <c r="AI188" s="23">
        <f t="shared" si="69"/>
        <v>0</v>
      </c>
      <c r="AJ188" s="23">
        <f t="shared" si="63"/>
        <v>1.7541328871065463E-3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1:106" ht="24.95" customHeight="1" outlineLevel="1" x14ac:dyDescent="0.2">
      <c r="A189" s="18">
        <v>21</v>
      </c>
      <c r="B189" s="18"/>
      <c r="C189" s="32" t="s">
        <v>499</v>
      </c>
      <c r="D189" s="33">
        <v>45728</v>
      </c>
      <c r="E189" s="19" t="s">
        <v>255</v>
      </c>
      <c r="F189" s="13" t="s">
        <v>102</v>
      </c>
      <c r="G189" s="13" t="s">
        <v>101</v>
      </c>
      <c r="H189" s="20"/>
      <c r="I189" s="20"/>
      <c r="J189" s="86"/>
      <c r="K189" s="75">
        <v>5840000</v>
      </c>
      <c r="L189" s="19" t="s">
        <v>100</v>
      </c>
      <c r="M189" s="22"/>
      <c r="N189" s="22"/>
      <c r="O189" s="22"/>
      <c r="P189" s="19"/>
      <c r="Q189" s="19"/>
      <c r="R189" s="22"/>
      <c r="S189" s="22"/>
      <c r="T189" s="22"/>
      <c r="U189" s="12">
        <f t="shared" si="64"/>
        <v>0</v>
      </c>
      <c r="V189" s="77">
        <v>5840000</v>
      </c>
      <c r="W189" s="77"/>
      <c r="X189" s="22"/>
      <c r="Y189" s="12">
        <f t="shared" si="65"/>
        <v>5840000</v>
      </c>
      <c r="Z189" s="22"/>
      <c r="AA189" s="22"/>
      <c r="AB189" s="22"/>
      <c r="AC189" s="12">
        <f t="shared" si="66"/>
        <v>0</v>
      </c>
      <c r="AD189" s="22"/>
      <c r="AE189" s="22"/>
      <c r="AF189" s="22"/>
      <c r="AG189" s="12">
        <f t="shared" si="67"/>
        <v>0</v>
      </c>
      <c r="AH189" s="12">
        <f t="shared" si="68"/>
        <v>5840000</v>
      </c>
      <c r="AI189" s="23">
        <f t="shared" si="69"/>
        <v>0</v>
      </c>
      <c r="AJ189" s="23">
        <f t="shared" si="63"/>
        <v>1.1232605329717358E-3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1:106" ht="24.95" customHeight="1" outlineLevel="1" x14ac:dyDescent="0.2">
      <c r="A190" s="18">
        <v>22</v>
      </c>
      <c r="B190" s="18"/>
      <c r="C190" s="32" t="s">
        <v>496</v>
      </c>
      <c r="D190" s="33">
        <v>45716</v>
      </c>
      <c r="E190" s="19" t="s">
        <v>256</v>
      </c>
      <c r="F190" s="13" t="s">
        <v>102</v>
      </c>
      <c r="G190" s="13" t="s">
        <v>101</v>
      </c>
      <c r="H190" s="20"/>
      <c r="I190" s="20"/>
      <c r="J190" s="86"/>
      <c r="K190" s="75">
        <v>18270000</v>
      </c>
      <c r="L190" s="19" t="s">
        <v>100</v>
      </c>
      <c r="M190" s="22"/>
      <c r="N190" s="22"/>
      <c r="O190" s="22"/>
      <c r="P190" s="19"/>
      <c r="Q190" s="19"/>
      <c r="R190" s="22"/>
      <c r="S190" s="22"/>
      <c r="T190" s="22"/>
      <c r="U190" s="12">
        <f t="shared" si="64"/>
        <v>0</v>
      </c>
      <c r="V190" s="77">
        <v>18270000</v>
      </c>
      <c r="W190" s="77"/>
      <c r="X190" s="22"/>
      <c r="Y190" s="12">
        <f t="shared" si="65"/>
        <v>18270000</v>
      </c>
      <c r="Z190" s="22"/>
      <c r="AA190" s="22"/>
      <c r="AB190" s="22"/>
      <c r="AC190" s="12">
        <f t="shared" si="66"/>
        <v>0</v>
      </c>
      <c r="AD190" s="22"/>
      <c r="AE190" s="22"/>
      <c r="AF190" s="22"/>
      <c r="AG190" s="12">
        <f t="shared" si="67"/>
        <v>0</v>
      </c>
      <c r="AH190" s="12">
        <f t="shared" si="68"/>
        <v>18270000</v>
      </c>
      <c r="AI190" s="23">
        <f t="shared" si="69"/>
        <v>0</v>
      </c>
      <c r="AJ190" s="23">
        <f t="shared" si="63"/>
        <v>3.5140359481838379E-3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</row>
    <row r="191" spans="1:106" ht="24.95" customHeight="1" outlineLevel="1" x14ac:dyDescent="0.2">
      <c r="A191" s="18">
        <v>23</v>
      </c>
      <c r="B191" s="18"/>
      <c r="C191" s="32" t="s">
        <v>461</v>
      </c>
      <c r="D191" s="33">
        <v>45728</v>
      </c>
      <c r="E191" s="19" t="s">
        <v>257</v>
      </c>
      <c r="F191" s="13" t="s">
        <v>102</v>
      </c>
      <c r="G191" s="13" t="s">
        <v>101</v>
      </c>
      <c r="H191" s="20"/>
      <c r="I191" s="20"/>
      <c r="J191" s="86"/>
      <c r="K191" s="75">
        <v>5850000</v>
      </c>
      <c r="L191" s="19" t="s">
        <v>100</v>
      </c>
      <c r="M191" s="22"/>
      <c r="N191" s="22"/>
      <c r="O191" s="22"/>
      <c r="P191" s="19"/>
      <c r="Q191" s="19"/>
      <c r="R191" s="22"/>
      <c r="S191" s="22"/>
      <c r="T191" s="22"/>
      <c r="U191" s="12">
        <f t="shared" si="64"/>
        <v>0</v>
      </c>
      <c r="V191" s="77">
        <v>5850000</v>
      </c>
      <c r="W191" s="77"/>
      <c r="X191" s="22"/>
      <c r="Y191" s="12">
        <f t="shared" si="65"/>
        <v>5850000</v>
      </c>
      <c r="Z191" s="22"/>
      <c r="AA191" s="22"/>
      <c r="AB191" s="22"/>
      <c r="AC191" s="12">
        <f t="shared" si="66"/>
        <v>0</v>
      </c>
      <c r="AD191" s="22"/>
      <c r="AE191" s="22"/>
      <c r="AF191" s="22"/>
      <c r="AG191" s="12">
        <f t="shared" si="67"/>
        <v>0</v>
      </c>
      <c r="AH191" s="12">
        <f t="shared" si="68"/>
        <v>5850000</v>
      </c>
      <c r="AI191" s="23">
        <f t="shared" si="69"/>
        <v>0</v>
      </c>
      <c r="AJ191" s="23">
        <f t="shared" si="63"/>
        <v>1.1251839242953175E-3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1:106" ht="24.95" customHeight="1" outlineLevel="1" x14ac:dyDescent="0.2">
      <c r="A192" s="18">
        <v>24</v>
      </c>
      <c r="B192" s="18"/>
      <c r="C192" s="32" t="s">
        <v>497</v>
      </c>
      <c r="D192" s="33">
        <v>45721</v>
      </c>
      <c r="E192" s="19" t="s">
        <v>258</v>
      </c>
      <c r="F192" s="13" t="s">
        <v>102</v>
      </c>
      <c r="G192" s="13" t="s">
        <v>101</v>
      </c>
      <c r="H192" s="20"/>
      <c r="I192" s="20"/>
      <c r="J192" s="86"/>
      <c r="K192" s="75">
        <v>6110000</v>
      </c>
      <c r="L192" s="19" t="s">
        <v>100</v>
      </c>
      <c r="M192" s="22"/>
      <c r="N192" s="22"/>
      <c r="O192" s="22"/>
      <c r="P192" s="19"/>
      <c r="Q192" s="19"/>
      <c r="R192" s="22"/>
      <c r="S192" s="22"/>
      <c r="T192" s="22"/>
      <c r="U192" s="12">
        <f t="shared" si="64"/>
        <v>0</v>
      </c>
      <c r="V192" s="77">
        <v>6110000</v>
      </c>
      <c r="W192" s="77"/>
      <c r="X192" s="22"/>
      <c r="Y192" s="12">
        <f t="shared" si="65"/>
        <v>6110000</v>
      </c>
      <c r="Z192" s="22"/>
      <c r="AA192" s="22"/>
      <c r="AB192" s="22"/>
      <c r="AC192" s="12">
        <f t="shared" si="66"/>
        <v>0</v>
      </c>
      <c r="AD192" s="22"/>
      <c r="AE192" s="22"/>
      <c r="AF192" s="22"/>
      <c r="AG192" s="12">
        <f t="shared" si="67"/>
        <v>0</v>
      </c>
      <c r="AH192" s="12">
        <f t="shared" si="68"/>
        <v>6110000</v>
      </c>
      <c r="AI192" s="23">
        <f t="shared" si="69"/>
        <v>0</v>
      </c>
      <c r="AJ192" s="23">
        <f t="shared" si="63"/>
        <v>1.1751920987084427E-3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</row>
    <row r="193" spans="1:106" ht="24.95" customHeight="1" outlineLevel="1" x14ac:dyDescent="0.2">
      <c r="A193" s="18">
        <v>25</v>
      </c>
      <c r="B193" s="18"/>
      <c r="C193" s="32" t="s">
        <v>422</v>
      </c>
      <c r="D193" s="33">
        <v>45728</v>
      </c>
      <c r="E193" s="19" t="s">
        <v>259</v>
      </c>
      <c r="F193" s="13" t="s">
        <v>102</v>
      </c>
      <c r="G193" s="13" t="s">
        <v>101</v>
      </c>
      <c r="H193" s="20"/>
      <c r="I193" s="20"/>
      <c r="J193" s="86"/>
      <c r="K193" s="75">
        <v>25440000</v>
      </c>
      <c r="L193" s="19" t="s">
        <v>100</v>
      </c>
      <c r="M193" s="22"/>
      <c r="N193" s="22"/>
      <c r="O193" s="22"/>
      <c r="P193" s="19"/>
      <c r="Q193" s="19"/>
      <c r="R193" s="22"/>
      <c r="S193" s="22"/>
      <c r="T193" s="22"/>
      <c r="U193" s="12">
        <f t="shared" si="64"/>
        <v>0</v>
      </c>
      <c r="V193" s="77">
        <v>25440000</v>
      </c>
      <c r="W193" s="77"/>
      <c r="X193" s="22"/>
      <c r="Y193" s="12">
        <f t="shared" si="65"/>
        <v>25440000</v>
      </c>
      <c r="Z193" s="22"/>
      <c r="AA193" s="22"/>
      <c r="AB193" s="22"/>
      <c r="AC193" s="12">
        <f t="shared" si="66"/>
        <v>0</v>
      </c>
      <c r="AD193" s="22"/>
      <c r="AE193" s="22"/>
      <c r="AF193" s="22"/>
      <c r="AG193" s="12">
        <f t="shared" si="67"/>
        <v>0</v>
      </c>
      <c r="AH193" s="12">
        <f t="shared" si="68"/>
        <v>25440000</v>
      </c>
      <c r="AI193" s="23">
        <f t="shared" si="69"/>
        <v>0</v>
      </c>
      <c r="AJ193" s="23">
        <f t="shared" si="63"/>
        <v>4.8931075271919445E-3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1:106" ht="24.95" customHeight="1" outlineLevel="1" x14ac:dyDescent="0.2">
      <c r="A194" s="18">
        <v>26</v>
      </c>
      <c r="B194" s="18"/>
      <c r="C194" s="32" t="s">
        <v>492</v>
      </c>
      <c r="D194" s="33">
        <v>45716</v>
      </c>
      <c r="E194" s="19" t="s">
        <v>260</v>
      </c>
      <c r="F194" s="13" t="s">
        <v>102</v>
      </c>
      <c r="G194" s="13" t="s">
        <v>101</v>
      </c>
      <c r="H194" s="20"/>
      <c r="I194" s="20"/>
      <c r="J194" s="86"/>
      <c r="K194" s="75">
        <v>4170000</v>
      </c>
      <c r="L194" s="19" t="s">
        <v>100</v>
      </c>
      <c r="M194" s="22"/>
      <c r="N194" s="22"/>
      <c r="O194" s="22"/>
      <c r="P194" s="19"/>
      <c r="Q194" s="19"/>
      <c r="R194" s="22"/>
      <c r="S194" s="22"/>
      <c r="T194" s="22"/>
      <c r="U194" s="12">
        <f t="shared" si="64"/>
        <v>0</v>
      </c>
      <c r="V194" s="77">
        <v>4170000</v>
      </c>
      <c r="W194" s="77"/>
      <c r="X194" s="22"/>
      <c r="Y194" s="12">
        <f t="shared" si="65"/>
        <v>4170000</v>
      </c>
      <c r="Z194" s="22"/>
      <c r="AA194" s="22"/>
      <c r="AB194" s="22"/>
      <c r="AC194" s="12">
        <f t="shared" si="66"/>
        <v>0</v>
      </c>
      <c r="AD194" s="22"/>
      <c r="AE194" s="22"/>
      <c r="AF194" s="22"/>
      <c r="AG194" s="12">
        <f t="shared" si="67"/>
        <v>0</v>
      </c>
      <c r="AH194" s="12">
        <f t="shared" si="68"/>
        <v>4170000</v>
      </c>
      <c r="AI194" s="23">
        <f t="shared" si="69"/>
        <v>0</v>
      </c>
      <c r="AJ194" s="23">
        <f t="shared" si="63"/>
        <v>8.0205418193358535E-4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</row>
    <row r="195" spans="1:106" ht="24.95" customHeight="1" outlineLevel="1" x14ac:dyDescent="0.2">
      <c r="A195" s="18">
        <v>27</v>
      </c>
      <c r="B195" s="18"/>
      <c r="C195" s="32" t="s">
        <v>417</v>
      </c>
      <c r="D195" s="33">
        <v>45736</v>
      </c>
      <c r="E195" s="19" t="s">
        <v>261</v>
      </c>
      <c r="F195" s="13" t="s">
        <v>102</v>
      </c>
      <c r="G195" s="13" t="s">
        <v>101</v>
      </c>
      <c r="H195" s="20"/>
      <c r="I195" s="20"/>
      <c r="J195" s="86"/>
      <c r="K195" s="75">
        <v>6960000</v>
      </c>
      <c r="L195" s="19" t="s">
        <v>100</v>
      </c>
      <c r="M195" s="22"/>
      <c r="N195" s="22"/>
      <c r="O195" s="22"/>
      <c r="P195" s="19"/>
      <c r="Q195" s="19"/>
      <c r="R195" s="22"/>
      <c r="S195" s="22"/>
      <c r="T195" s="22"/>
      <c r="U195" s="12">
        <f t="shared" si="64"/>
        <v>0</v>
      </c>
      <c r="V195" s="77"/>
      <c r="W195" s="77">
        <v>6960000</v>
      </c>
      <c r="X195" s="22"/>
      <c r="Y195" s="12">
        <f t="shared" si="65"/>
        <v>6960000</v>
      </c>
      <c r="Z195" s="22"/>
      <c r="AA195" s="22"/>
      <c r="AB195" s="22"/>
      <c r="AC195" s="12">
        <f t="shared" si="66"/>
        <v>0</v>
      </c>
      <c r="AD195" s="22"/>
      <c r="AE195" s="22"/>
      <c r="AF195" s="22"/>
      <c r="AG195" s="12">
        <f t="shared" si="67"/>
        <v>0</v>
      </c>
      <c r="AH195" s="12">
        <f t="shared" si="68"/>
        <v>6960000</v>
      </c>
      <c r="AI195" s="23">
        <f t="shared" si="69"/>
        <v>0</v>
      </c>
      <c r="AJ195" s="23">
        <f t="shared" si="63"/>
        <v>1.3386803612128906E-3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6" spans="1:106" ht="24.95" customHeight="1" outlineLevel="1" x14ac:dyDescent="0.2">
      <c r="A196" s="18">
        <v>28</v>
      </c>
      <c r="B196" s="18"/>
      <c r="C196" s="32" t="s">
        <v>489</v>
      </c>
      <c r="D196" s="33">
        <v>45736</v>
      </c>
      <c r="E196" s="19" t="s">
        <v>262</v>
      </c>
      <c r="F196" s="13" t="s">
        <v>102</v>
      </c>
      <c r="G196" s="13" t="s">
        <v>101</v>
      </c>
      <c r="H196" s="20"/>
      <c r="I196" s="20"/>
      <c r="J196" s="86"/>
      <c r="K196" s="75">
        <v>8140000</v>
      </c>
      <c r="L196" s="19" t="s">
        <v>100</v>
      </c>
      <c r="M196" s="22"/>
      <c r="N196" s="22"/>
      <c r="O196" s="22"/>
      <c r="P196" s="19"/>
      <c r="Q196" s="19"/>
      <c r="R196" s="22"/>
      <c r="S196" s="22"/>
      <c r="T196" s="22"/>
      <c r="U196" s="12">
        <f t="shared" si="64"/>
        <v>0</v>
      </c>
      <c r="V196" s="77"/>
      <c r="W196" s="77">
        <v>8140000</v>
      </c>
      <c r="X196" s="22"/>
      <c r="Y196" s="12">
        <f t="shared" si="65"/>
        <v>8140000</v>
      </c>
      <c r="Z196" s="22"/>
      <c r="AA196" s="22"/>
      <c r="AB196" s="22"/>
      <c r="AC196" s="12">
        <f t="shared" si="66"/>
        <v>0</v>
      </c>
      <c r="AD196" s="22"/>
      <c r="AE196" s="22"/>
      <c r="AF196" s="22"/>
      <c r="AG196" s="12">
        <f t="shared" si="67"/>
        <v>0</v>
      </c>
      <c r="AH196" s="12">
        <f t="shared" si="68"/>
        <v>8140000</v>
      </c>
      <c r="AI196" s="23">
        <f t="shared" si="69"/>
        <v>0</v>
      </c>
      <c r="AJ196" s="23">
        <f t="shared" si="63"/>
        <v>1.5656405373955357E-3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</row>
    <row r="197" spans="1:106" ht="24.95" customHeight="1" outlineLevel="1" x14ac:dyDescent="0.2">
      <c r="A197" s="18">
        <v>29</v>
      </c>
      <c r="B197" s="18"/>
      <c r="C197" s="32" t="s">
        <v>490</v>
      </c>
      <c r="D197" s="33">
        <v>45743</v>
      </c>
      <c r="E197" s="19" t="s">
        <v>263</v>
      </c>
      <c r="F197" s="13" t="s">
        <v>102</v>
      </c>
      <c r="G197" s="13" t="s">
        <v>101</v>
      </c>
      <c r="H197" s="20"/>
      <c r="I197" s="20"/>
      <c r="J197" s="86"/>
      <c r="K197" s="75">
        <v>47950000</v>
      </c>
      <c r="L197" s="19" t="s">
        <v>100</v>
      </c>
      <c r="M197" s="22"/>
      <c r="N197" s="22"/>
      <c r="O197" s="22"/>
      <c r="P197" s="19"/>
      <c r="Q197" s="19"/>
      <c r="R197" s="22"/>
      <c r="S197" s="22"/>
      <c r="T197" s="22"/>
      <c r="U197" s="12">
        <f t="shared" si="64"/>
        <v>0</v>
      </c>
      <c r="V197" s="77"/>
      <c r="W197" s="77">
        <v>47950000</v>
      </c>
      <c r="X197" s="22"/>
      <c r="Y197" s="12">
        <f t="shared" si="65"/>
        <v>47950000</v>
      </c>
      <c r="Z197" s="22"/>
      <c r="AA197" s="22"/>
      <c r="AB197" s="22"/>
      <c r="AC197" s="12">
        <f t="shared" si="66"/>
        <v>0</v>
      </c>
      <c r="AD197" s="22"/>
      <c r="AE197" s="22"/>
      <c r="AF197" s="22"/>
      <c r="AG197" s="12">
        <f t="shared" si="67"/>
        <v>0</v>
      </c>
      <c r="AH197" s="12">
        <f t="shared" si="68"/>
        <v>47950000</v>
      </c>
      <c r="AI197" s="23">
        <f t="shared" si="69"/>
        <v>0</v>
      </c>
      <c r="AJ197" s="23">
        <f t="shared" si="63"/>
        <v>9.22266139657444E-3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</row>
    <row r="198" spans="1:106" ht="24.95" customHeight="1" outlineLevel="1" x14ac:dyDescent="0.2">
      <c r="A198" s="18">
        <v>30</v>
      </c>
      <c r="B198" s="18"/>
      <c r="C198" s="32" t="s">
        <v>486</v>
      </c>
      <c r="D198" s="33">
        <v>45720</v>
      </c>
      <c r="E198" s="19" t="s">
        <v>264</v>
      </c>
      <c r="F198" s="13" t="s">
        <v>102</v>
      </c>
      <c r="G198" s="13" t="s">
        <v>101</v>
      </c>
      <c r="H198" s="20"/>
      <c r="I198" s="20"/>
      <c r="J198" s="86"/>
      <c r="K198" s="75">
        <v>9270000</v>
      </c>
      <c r="L198" s="19" t="s">
        <v>100</v>
      </c>
      <c r="M198" s="22"/>
      <c r="N198" s="22"/>
      <c r="O198" s="22"/>
      <c r="P198" s="19"/>
      <c r="Q198" s="19"/>
      <c r="R198" s="22"/>
      <c r="S198" s="22"/>
      <c r="T198" s="22"/>
      <c r="U198" s="12">
        <f t="shared" si="64"/>
        <v>0</v>
      </c>
      <c r="V198" s="77"/>
      <c r="W198" s="77">
        <v>9270000</v>
      </c>
      <c r="X198" s="22"/>
      <c r="Y198" s="12">
        <f t="shared" si="65"/>
        <v>9270000</v>
      </c>
      <c r="Z198" s="22"/>
      <c r="AA198" s="22"/>
      <c r="AB198" s="22"/>
      <c r="AC198" s="12">
        <f t="shared" si="66"/>
        <v>0</v>
      </c>
      <c r="AD198" s="22"/>
      <c r="AE198" s="22"/>
      <c r="AF198" s="22"/>
      <c r="AG198" s="12">
        <f t="shared" si="67"/>
        <v>0</v>
      </c>
      <c r="AH198" s="12">
        <f t="shared" si="68"/>
        <v>9270000</v>
      </c>
      <c r="AI198" s="23">
        <f t="shared" si="69"/>
        <v>0</v>
      </c>
      <c r="AJ198" s="23">
        <f t="shared" si="63"/>
        <v>1.7829837569602724E-3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ht="24.95" customHeight="1" outlineLevel="1" x14ac:dyDescent="0.2">
      <c r="A199" s="18">
        <v>31</v>
      </c>
      <c r="B199" s="18"/>
      <c r="C199" s="32" t="s">
        <v>501</v>
      </c>
      <c r="D199" s="33">
        <v>45736</v>
      </c>
      <c r="E199" s="19" t="s">
        <v>265</v>
      </c>
      <c r="F199" s="13" t="s">
        <v>102</v>
      </c>
      <c r="G199" s="13" t="s">
        <v>101</v>
      </c>
      <c r="H199" s="20"/>
      <c r="I199" s="20"/>
      <c r="J199" s="86"/>
      <c r="K199" s="75">
        <v>19660000</v>
      </c>
      <c r="L199" s="19" t="s">
        <v>100</v>
      </c>
      <c r="M199" s="22"/>
      <c r="N199" s="22"/>
      <c r="O199" s="22"/>
      <c r="P199" s="19"/>
      <c r="Q199" s="19"/>
      <c r="R199" s="22"/>
      <c r="S199" s="22"/>
      <c r="T199" s="22"/>
      <c r="U199" s="12">
        <f t="shared" si="64"/>
        <v>0</v>
      </c>
      <c r="V199" s="77">
        <v>19660000</v>
      </c>
      <c r="W199" s="77"/>
      <c r="X199" s="22"/>
      <c r="Y199" s="12">
        <f t="shared" si="65"/>
        <v>19660000</v>
      </c>
      <c r="Z199" s="22"/>
      <c r="AA199" s="22"/>
      <c r="AB199" s="22"/>
      <c r="AC199" s="12">
        <f t="shared" si="66"/>
        <v>0</v>
      </c>
      <c r="AD199" s="22"/>
      <c r="AE199" s="22"/>
      <c r="AF199" s="22"/>
      <c r="AG199" s="12">
        <f t="shared" si="67"/>
        <v>0</v>
      </c>
      <c r="AH199" s="12">
        <f t="shared" si="68"/>
        <v>19660000</v>
      </c>
      <c r="AI199" s="23">
        <f t="shared" si="69"/>
        <v>0</v>
      </c>
      <c r="AJ199" s="23">
        <f t="shared" si="63"/>
        <v>3.7813873421616994E-3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24.95" customHeight="1" outlineLevel="1" x14ac:dyDescent="0.2">
      <c r="A200" s="18">
        <v>32</v>
      </c>
      <c r="B200" s="18"/>
      <c r="C200" s="32" t="s">
        <v>503</v>
      </c>
      <c r="D200" s="33">
        <v>45736</v>
      </c>
      <c r="E200" s="19" t="s">
        <v>266</v>
      </c>
      <c r="F200" s="13" t="s">
        <v>102</v>
      </c>
      <c r="G200" s="13" t="s">
        <v>101</v>
      </c>
      <c r="H200" s="20"/>
      <c r="I200" s="20"/>
      <c r="J200" s="86"/>
      <c r="K200" s="75">
        <v>7470000</v>
      </c>
      <c r="L200" s="19" t="s">
        <v>100</v>
      </c>
      <c r="M200" s="22"/>
      <c r="N200" s="22"/>
      <c r="O200" s="22"/>
      <c r="P200" s="19"/>
      <c r="Q200" s="19"/>
      <c r="R200" s="22"/>
      <c r="S200" s="22"/>
      <c r="T200" s="22"/>
      <c r="U200" s="12">
        <f t="shared" si="64"/>
        <v>0</v>
      </c>
      <c r="V200" s="77">
        <v>7470000</v>
      </c>
      <c r="W200" s="77"/>
      <c r="X200" s="22"/>
      <c r="Y200" s="12">
        <f t="shared" si="65"/>
        <v>7470000</v>
      </c>
      <c r="Z200" s="22"/>
      <c r="AA200" s="22"/>
      <c r="AB200" s="22"/>
      <c r="AC200" s="12">
        <f t="shared" si="66"/>
        <v>0</v>
      </c>
      <c r="AD200" s="22"/>
      <c r="AE200" s="22"/>
      <c r="AF200" s="22"/>
      <c r="AG200" s="12">
        <f t="shared" si="67"/>
        <v>0</v>
      </c>
      <c r="AH200" s="12">
        <f t="shared" si="68"/>
        <v>7470000</v>
      </c>
      <c r="AI200" s="23">
        <f t="shared" si="69"/>
        <v>0</v>
      </c>
      <c r="AJ200" s="23">
        <f t="shared" si="63"/>
        <v>1.4367733187155593E-3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</row>
    <row r="201" spans="1:106" ht="24.95" customHeight="1" outlineLevel="1" x14ac:dyDescent="0.2">
      <c r="A201" s="18">
        <v>33</v>
      </c>
      <c r="B201" s="18"/>
      <c r="C201" s="32" t="s">
        <v>493</v>
      </c>
      <c r="D201" s="33">
        <v>45716</v>
      </c>
      <c r="E201" s="19" t="s">
        <v>267</v>
      </c>
      <c r="F201" s="13" t="s">
        <v>102</v>
      </c>
      <c r="G201" s="13" t="s">
        <v>101</v>
      </c>
      <c r="H201" s="20"/>
      <c r="I201" s="20"/>
      <c r="J201" s="86"/>
      <c r="K201" s="75">
        <v>10230000</v>
      </c>
      <c r="L201" s="19" t="s">
        <v>100</v>
      </c>
      <c r="M201" s="22"/>
      <c r="N201" s="22"/>
      <c r="O201" s="22"/>
      <c r="P201" s="19"/>
      <c r="Q201" s="19"/>
      <c r="R201" s="22"/>
      <c r="S201" s="22"/>
      <c r="T201" s="22"/>
      <c r="U201" s="12">
        <f t="shared" si="64"/>
        <v>0</v>
      </c>
      <c r="V201" s="77">
        <v>10230000</v>
      </c>
      <c r="W201" s="77"/>
      <c r="X201" s="22"/>
      <c r="Y201" s="12">
        <f t="shared" si="65"/>
        <v>10230000</v>
      </c>
      <c r="Z201" s="22"/>
      <c r="AA201" s="22"/>
      <c r="AB201" s="22"/>
      <c r="AC201" s="12">
        <f t="shared" si="66"/>
        <v>0</v>
      </c>
      <c r="AD201" s="22"/>
      <c r="AE201" s="22"/>
      <c r="AF201" s="22"/>
      <c r="AG201" s="12">
        <f t="shared" si="67"/>
        <v>0</v>
      </c>
      <c r="AH201" s="12">
        <f t="shared" si="68"/>
        <v>10230000</v>
      </c>
      <c r="AI201" s="23">
        <f t="shared" si="69"/>
        <v>0</v>
      </c>
      <c r="AJ201" s="23">
        <f t="shared" si="63"/>
        <v>1.9676293240241194E-3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</row>
    <row r="202" spans="1:106" ht="24.95" customHeight="1" outlineLevel="1" x14ac:dyDescent="0.2">
      <c r="A202" s="18">
        <v>34</v>
      </c>
      <c r="B202" s="18"/>
      <c r="C202" s="19"/>
      <c r="D202" s="20"/>
      <c r="E202" s="19"/>
      <c r="F202" s="19"/>
      <c r="G202" s="19"/>
      <c r="H202" s="20"/>
      <c r="I202" s="20"/>
      <c r="J202" s="86"/>
      <c r="K202" s="21"/>
      <c r="L202" s="19"/>
      <c r="M202" s="22"/>
      <c r="N202" s="22"/>
      <c r="O202" s="22"/>
      <c r="P202" s="19"/>
      <c r="Q202" s="19"/>
      <c r="R202" s="22"/>
      <c r="S202" s="22"/>
      <c r="T202" s="22"/>
      <c r="U202" s="12">
        <f>SUM(R202:T202)</f>
        <v>0</v>
      </c>
      <c r="V202" s="22"/>
      <c r="W202" s="22"/>
      <c r="X202" s="22"/>
      <c r="Y202" s="12">
        <f>SUM(V202:X202)</f>
        <v>0</v>
      </c>
      <c r="Z202" s="22"/>
      <c r="AA202" s="22"/>
      <c r="AB202" s="22"/>
      <c r="AC202" s="12">
        <f>SUM(Z202:AB202)</f>
        <v>0</v>
      </c>
      <c r="AD202" s="22"/>
      <c r="AE202" s="22"/>
      <c r="AF202" s="22"/>
      <c r="AG202" s="12">
        <f>SUM(AD202:AF202)</f>
        <v>0</v>
      </c>
      <c r="AH202" s="12">
        <f>SUM(U202,Y202,AC202,AG202)</f>
        <v>0</v>
      </c>
      <c r="AI202" s="23">
        <f>IF(ISERROR(AH202/J202),0,AH202/J202)</f>
        <v>0</v>
      </c>
      <c r="AJ202" s="23">
        <f t="shared" si="63"/>
        <v>0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</row>
    <row r="203" spans="1:106" s="30" customFormat="1" ht="24.95" customHeight="1" x14ac:dyDescent="0.25">
      <c r="A203" s="87" t="s">
        <v>59</v>
      </c>
      <c r="B203" s="87"/>
      <c r="C203" s="87"/>
      <c r="D203" s="87"/>
      <c r="E203" s="87"/>
      <c r="F203" s="87"/>
      <c r="G203" s="87"/>
      <c r="H203" s="87"/>
      <c r="I203" s="87"/>
      <c r="J203" s="25">
        <f>SUM(J169:J202)</f>
        <v>538000000</v>
      </c>
      <c r="K203" s="25">
        <f>SUM(K169:K202)</f>
        <v>538000000</v>
      </c>
      <c r="L203" s="26"/>
      <c r="M203" s="25">
        <f>SUM(M169:M202)</f>
        <v>0</v>
      </c>
      <c r="N203" s="25">
        <f>SUM(N169:N202)</f>
        <v>0</v>
      </c>
      <c r="O203" s="25">
        <f>SUM(O169:O202)</f>
        <v>0</v>
      </c>
      <c r="P203" s="27"/>
      <c r="Q203" s="28"/>
      <c r="R203" s="25">
        <f t="shared" ref="R203:AH203" si="70">SUM(R169:R202)</f>
        <v>0</v>
      </c>
      <c r="S203" s="25">
        <f t="shared" si="70"/>
        <v>0</v>
      </c>
      <c r="T203" s="25">
        <f t="shared" si="70"/>
        <v>0</v>
      </c>
      <c r="U203" s="25">
        <f t="shared" si="70"/>
        <v>0</v>
      </c>
      <c r="V203" s="25">
        <f t="shared" si="70"/>
        <v>380920000</v>
      </c>
      <c r="W203" s="25">
        <f t="shared" si="70"/>
        <v>157080000</v>
      </c>
      <c r="X203" s="25">
        <f t="shared" si="70"/>
        <v>0</v>
      </c>
      <c r="Y203" s="25">
        <f t="shared" si="70"/>
        <v>538000000</v>
      </c>
      <c r="Z203" s="25">
        <f t="shared" si="70"/>
        <v>0</v>
      </c>
      <c r="AA203" s="25">
        <f t="shared" si="70"/>
        <v>0</v>
      </c>
      <c r="AB203" s="25">
        <f t="shared" si="70"/>
        <v>0</v>
      </c>
      <c r="AC203" s="25">
        <f t="shared" si="70"/>
        <v>0</v>
      </c>
      <c r="AD203" s="25">
        <f t="shared" si="70"/>
        <v>0</v>
      </c>
      <c r="AE203" s="25">
        <f t="shared" si="70"/>
        <v>0</v>
      </c>
      <c r="AF203" s="25">
        <f t="shared" si="70"/>
        <v>0</v>
      </c>
      <c r="AG203" s="25">
        <f t="shared" si="70"/>
        <v>0</v>
      </c>
      <c r="AH203" s="25">
        <f t="shared" si="70"/>
        <v>538000000</v>
      </c>
      <c r="AI203" s="29">
        <f>IF(ISERROR(AH203/J203),0,AH203/J203)</f>
        <v>1</v>
      </c>
      <c r="AJ203" s="29">
        <f>IF(ISERROR(AH203/$AH$409),0,AH203/$AH$409)</f>
        <v>0.10347845320869757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ht="24.95" customHeight="1" x14ac:dyDescent="0.25">
      <c r="A204" s="85" t="s">
        <v>60</v>
      </c>
      <c r="B204" s="85"/>
      <c r="C204" s="85"/>
      <c r="D204" s="85"/>
      <c r="E204" s="85"/>
      <c r="F204" s="8"/>
      <c r="G204" s="9"/>
      <c r="H204" s="10"/>
      <c r="I204" s="10"/>
      <c r="J204" s="11"/>
      <c r="K204" s="12"/>
      <c r="L204" s="13"/>
      <c r="M204" s="14"/>
      <c r="N204" s="14"/>
      <c r="O204" s="14"/>
      <c r="P204" s="9"/>
      <c r="Q204" s="15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6"/>
      <c r="AJ204" s="17"/>
    </row>
    <row r="205" spans="1:106" ht="24.95" customHeight="1" outlineLevel="1" x14ac:dyDescent="0.25">
      <c r="A205" s="18">
        <v>1</v>
      </c>
      <c r="B205" s="18"/>
      <c r="C205" s="32" t="s">
        <v>559</v>
      </c>
      <c r="D205" s="33">
        <v>45727</v>
      </c>
      <c r="E205" s="34" t="s">
        <v>507</v>
      </c>
      <c r="F205" s="13" t="s">
        <v>102</v>
      </c>
      <c r="G205" s="13" t="s">
        <v>101</v>
      </c>
      <c r="H205" s="46"/>
      <c r="I205" s="46"/>
      <c r="J205" s="86">
        <v>433960000</v>
      </c>
      <c r="K205" s="37">
        <v>27880000</v>
      </c>
      <c r="L205" s="19" t="s">
        <v>100</v>
      </c>
      <c r="M205" s="39"/>
      <c r="N205" s="40"/>
      <c r="O205" s="39"/>
      <c r="P205" s="35"/>
      <c r="Q205" s="35"/>
      <c r="R205" s="22"/>
      <c r="S205" s="22"/>
      <c r="T205" s="22"/>
      <c r="U205" s="12">
        <f>SUM(R205:T205)</f>
        <v>0</v>
      </c>
      <c r="V205" s="37">
        <v>27880000</v>
      </c>
      <c r="W205" s="22"/>
      <c r="X205" s="22"/>
      <c r="Y205" s="12">
        <f>SUM(V205:X205)</f>
        <v>27880000</v>
      </c>
      <c r="Z205" s="22"/>
      <c r="AA205" s="22"/>
      <c r="AB205" s="22"/>
      <c r="AC205" s="12">
        <f>SUM(Z205:AB205)</f>
        <v>0</v>
      </c>
      <c r="AD205" s="22"/>
      <c r="AE205" s="22">
        <v>0</v>
      </c>
      <c r="AF205" s="22">
        <v>0</v>
      </c>
      <c r="AG205" s="12">
        <f>SUM(AD205:AF205)</f>
        <v>0</v>
      </c>
      <c r="AH205" s="12">
        <f>SUM(U205,Y205,AC205,AG205)</f>
        <v>27880000</v>
      </c>
      <c r="AI205" s="23">
        <f>IF(ISERROR(AH205/J205),0,AH205/J205)</f>
        <v>6.424555258549175E-2</v>
      </c>
      <c r="AJ205" s="23">
        <f t="shared" ref="AJ205:AJ238" si="71">IF(ISERROR(AH205/$AH$409),"-",AH205/$AH$409)</f>
        <v>5.3624150101458891E-3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</row>
    <row r="206" spans="1:106" ht="24.95" customHeight="1" outlineLevel="1" x14ac:dyDescent="0.25">
      <c r="A206" s="18">
        <v>2</v>
      </c>
      <c r="B206" s="18"/>
      <c r="C206" s="32" t="s">
        <v>546</v>
      </c>
      <c r="D206" s="33">
        <v>45713</v>
      </c>
      <c r="E206" s="34" t="s">
        <v>508</v>
      </c>
      <c r="F206" s="13" t="s">
        <v>102</v>
      </c>
      <c r="G206" s="13" t="s">
        <v>101</v>
      </c>
      <c r="H206" s="46"/>
      <c r="I206" s="46"/>
      <c r="J206" s="86"/>
      <c r="K206" s="37">
        <v>12350000</v>
      </c>
      <c r="L206" s="19" t="s">
        <v>100</v>
      </c>
      <c r="M206" s="39"/>
      <c r="N206" s="40"/>
      <c r="O206" s="39"/>
      <c r="P206" s="35"/>
      <c r="Q206" s="35"/>
      <c r="R206" s="22"/>
      <c r="S206" s="22"/>
      <c r="T206" s="22"/>
      <c r="U206" s="12">
        <f t="shared" ref="U206:U237" si="72">SUM(R206:T206)</f>
        <v>0</v>
      </c>
      <c r="V206" s="37">
        <v>12350000</v>
      </c>
      <c r="W206" s="22"/>
      <c r="X206" s="22"/>
      <c r="Y206" s="12">
        <f t="shared" ref="Y206:Y237" si="73">SUM(V206:X206)</f>
        <v>12350000</v>
      </c>
      <c r="Z206" s="22"/>
      <c r="AA206" s="22"/>
      <c r="AB206" s="22"/>
      <c r="AC206" s="12">
        <f t="shared" ref="AC206:AC237" si="74">SUM(Z206:AB206)</f>
        <v>0</v>
      </c>
      <c r="AD206" s="22"/>
      <c r="AE206" s="22">
        <v>0</v>
      </c>
      <c r="AF206" s="22">
        <v>0</v>
      </c>
      <c r="AG206" s="12">
        <f t="shared" ref="AG206:AG237" si="75">SUM(AD206:AF206)</f>
        <v>0</v>
      </c>
      <c r="AH206" s="12">
        <f t="shared" ref="AH206:AH237" si="76">SUM(U206,Y206,AC206,AG206)</f>
        <v>12350000</v>
      </c>
      <c r="AI206" s="23">
        <f t="shared" ref="AI206:AI237" si="77">IF(ISERROR(AH206/J206),0,AH206/J206)</f>
        <v>0</v>
      </c>
      <c r="AJ206" s="23">
        <f t="shared" si="71"/>
        <v>2.3753882846234481E-3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</row>
    <row r="207" spans="1:106" ht="24.95" customHeight="1" outlineLevel="1" x14ac:dyDescent="0.25">
      <c r="A207" s="18">
        <v>3</v>
      </c>
      <c r="B207" s="18"/>
      <c r="C207" s="32" t="s">
        <v>433</v>
      </c>
      <c r="D207" s="33">
        <v>45719</v>
      </c>
      <c r="E207" s="34" t="s">
        <v>509</v>
      </c>
      <c r="F207" s="13" t="s">
        <v>102</v>
      </c>
      <c r="G207" s="13" t="s">
        <v>101</v>
      </c>
      <c r="H207" s="46"/>
      <c r="I207" s="46"/>
      <c r="J207" s="86"/>
      <c r="K207" s="37">
        <v>8720000</v>
      </c>
      <c r="L207" s="19" t="s">
        <v>100</v>
      </c>
      <c r="M207" s="39"/>
      <c r="N207" s="40"/>
      <c r="O207" s="39"/>
      <c r="P207" s="35"/>
      <c r="Q207" s="35"/>
      <c r="R207" s="22"/>
      <c r="S207" s="22"/>
      <c r="T207" s="22"/>
      <c r="U207" s="12">
        <f t="shared" si="72"/>
        <v>0</v>
      </c>
      <c r="V207" s="3"/>
      <c r="W207" s="37">
        <v>8720000</v>
      </c>
      <c r="X207" s="22"/>
      <c r="Y207" s="12">
        <f>SUM(W207:X207)</f>
        <v>8720000</v>
      </c>
      <c r="Z207" s="22"/>
      <c r="AA207" s="22"/>
      <c r="AB207" s="22"/>
      <c r="AC207" s="12">
        <f t="shared" si="74"/>
        <v>0</v>
      </c>
      <c r="AD207" s="22"/>
      <c r="AE207" s="22">
        <v>0</v>
      </c>
      <c r="AF207" s="22">
        <v>0</v>
      </c>
      <c r="AG207" s="12">
        <f t="shared" si="75"/>
        <v>0</v>
      </c>
      <c r="AH207" s="12">
        <f t="shared" si="76"/>
        <v>8720000</v>
      </c>
      <c r="AI207" s="23">
        <f t="shared" si="77"/>
        <v>0</v>
      </c>
      <c r="AJ207" s="23">
        <f t="shared" si="71"/>
        <v>1.6771972341632767E-3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</row>
    <row r="208" spans="1:106" ht="24.95" customHeight="1" outlineLevel="1" x14ac:dyDescent="0.25">
      <c r="A208" s="18">
        <v>4</v>
      </c>
      <c r="B208" s="18"/>
      <c r="C208" s="32" t="s">
        <v>434</v>
      </c>
      <c r="D208" s="33">
        <v>45719</v>
      </c>
      <c r="E208" s="34" t="s">
        <v>510</v>
      </c>
      <c r="F208" s="13" t="s">
        <v>102</v>
      </c>
      <c r="G208" s="13" t="s">
        <v>101</v>
      </c>
      <c r="H208" s="46"/>
      <c r="I208" s="46"/>
      <c r="J208" s="86"/>
      <c r="K208" s="37">
        <v>10400000</v>
      </c>
      <c r="L208" s="19" t="s">
        <v>100</v>
      </c>
      <c r="M208" s="39"/>
      <c r="N208" s="40"/>
      <c r="O208" s="39"/>
      <c r="P208" s="35"/>
      <c r="Q208" s="35"/>
      <c r="R208" s="22"/>
      <c r="S208" s="22"/>
      <c r="T208" s="22"/>
      <c r="U208" s="12">
        <f t="shared" si="72"/>
        <v>0</v>
      </c>
      <c r="V208" s="37">
        <v>10400000</v>
      </c>
      <c r="W208" s="22"/>
      <c r="X208" s="22"/>
      <c r="Y208" s="12">
        <f t="shared" si="73"/>
        <v>10400000</v>
      </c>
      <c r="Z208" s="22"/>
      <c r="AA208" s="22"/>
      <c r="AB208" s="22"/>
      <c r="AC208" s="12">
        <f t="shared" si="74"/>
        <v>0</v>
      </c>
      <c r="AD208" s="22"/>
      <c r="AE208" s="22">
        <v>0</v>
      </c>
      <c r="AF208" s="22">
        <v>0</v>
      </c>
      <c r="AG208" s="12">
        <f t="shared" si="75"/>
        <v>0</v>
      </c>
      <c r="AH208" s="12">
        <f t="shared" si="76"/>
        <v>10400000</v>
      </c>
      <c r="AI208" s="23">
        <f t="shared" si="77"/>
        <v>0</v>
      </c>
      <c r="AJ208" s="23">
        <f t="shared" si="71"/>
        <v>2.000326976525009E-3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</row>
    <row r="209" spans="1:106" ht="24.95" customHeight="1" outlineLevel="1" x14ac:dyDescent="0.25">
      <c r="A209" s="18">
        <v>5</v>
      </c>
      <c r="B209" s="18"/>
      <c r="C209" s="32" t="s">
        <v>424</v>
      </c>
      <c r="D209" s="33">
        <v>45713</v>
      </c>
      <c r="E209" s="34" t="s">
        <v>511</v>
      </c>
      <c r="F209" s="13" t="s">
        <v>102</v>
      </c>
      <c r="G209" s="13" t="s">
        <v>101</v>
      </c>
      <c r="H209" s="46"/>
      <c r="I209" s="46"/>
      <c r="J209" s="86"/>
      <c r="K209" s="37">
        <v>10070000</v>
      </c>
      <c r="L209" s="19" t="s">
        <v>100</v>
      </c>
      <c r="M209" s="39"/>
      <c r="N209" s="40"/>
      <c r="O209" s="39"/>
      <c r="P209" s="35"/>
      <c r="Q209" s="35"/>
      <c r="R209" s="22"/>
      <c r="S209" s="22"/>
      <c r="T209" s="22"/>
      <c r="U209" s="12">
        <f t="shared" si="72"/>
        <v>0</v>
      </c>
      <c r="V209" s="37">
        <v>10070000</v>
      </c>
      <c r="W209" s="22"/>
      <c r="X209" s="22"/>
      <c r="Y209" s="12">
        <f t="shared" si="73"/>
        <v>10070000</v>
      </c>
      <c r="Z209" s="22"/>
      <c r="AA209" s="22"/>
      <c r="AB209" s="22"/>
      <c r="AC209" s="12">
        <f t="shared" si="74"/>
        <v>0</v>
      </c>
      <c r="AD209" s="22"/>
      <c r="AE209" s="22">
        <v>0</v>
      </c>
      <c r="AF209" s="22">
        <v>0</v>
      </c>
      <c r="AG209" s="12">
        <f t="shared" si="75"/>
        <v>0</v>
      </c>
      <c r="AH209" s="12">
        <f t="shared" si="76"/>
        <v>10070000</v>
      </c>
      <c r="AI209" s="23">
        <f t="shared" si="77"/>
        <v>0</v>
      </c>
      <c r="AJ209" s="23">
        <f t="shared" si="71"/>
        <v>1.9368550628468114E-3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</row>
    <row r="210" spans="1:106" ht="24.95" customHeight="1" outlineLevel="1" x14ac:dyDescent="0.25">
      <c r="A210" s="18">
        <v>6</v>
      </c>
      <c r="B210" s="18"/>
      <c r="C210" s="32" t="s">
        <v>540</v>
      </c>
      <c r="D210" s="33">
        <v>45713</v>
      </c>
      <c r="E210" s="34" t="s">
        <v>512</v>
      </c>
      <c r="F210" s="13" t="s">
        <v>102</v>
      </c>
      <c r="G210" s="13" t="s">
        <v>101</v>
      </c>
      <c r="H210" s="46"/>
      <c r="I210" s="46"/>
      <c r="J210" s="86"/>
      <c r="K210" s="37">
        <v>9390000</v>
      </c>
      <c r="L210" s="19" t="s">
        <v>100</v>
      </c>
      <c r="M210" s="39"/>
      <c r="N210" s="40"/>
      <c r="O210" s="39"/>
      <c r="P210" s="35"/>
      <c r="Q210" s="35"/>
      <c r="R210" s="22"/>
      <c r="S210" s="22"/>
      <c r="T210" s="22"/>
      <c r="U210" s="12">
        <f t="shared" si="72"/>
        <v>0</v>
      </c>
      <c r="V210" s="37">
        <v>9390000</v>
      </c>
      <c r="W210" s="22"/>
      <c r="X210" s="22"/>
      <c r="Y210" s="12">
        <f t="shared" si="73"/>
        <v>9390000</v>
      </c>
      <c r="Z210" s="22"/>
      <c r="AA210" s="22"/>
      <c r="AB210" s="22"/>
      <c r="AC210" s="12">
        <f t="shared" si="74"/>
        <v>0</v>
      </c>
      <c r="AD210" s="22"/>
      <c r="AE210" s="22">
        <v>0</v>
      </c>
      <c r="AF210" s="22">
        <v>0</v>
      </c>
      <c r="AG210" s="12">
        <f t="shared" si="75"/>
        <v>0</v>
      </c>
      <c r="AH210" s="12">
        <f t="shared" si="76"/>
        <v>9390000</v>
      </c>
      <c r="AI210" s="23">
        <f t="shared" si="77"/>
        <v>0</v>
      </c>
      <c r="AJ210" s="23">
        <f t="shared" si="71"/>
        <v>1.8060644528432532E-3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</row>
    <row r="211" spans="1:106" ht="24.95" customHeight="1" outlineLevel="1" x14ac:dyDescent="0.25">
      <c r="A211" s="18">
        <v>7</v>
      </c>
      <c r="B211" s="18"/>
      <c r="C211" s="32" t="s">
        <v>561</v>
      </c>
      <c r="D211" s="33">
        <v>45734</v>
      </c>
      <c r="E211" s="34" t="s">
        <v>513</v>
      </c>
      <c r="F211" s="13" t="s">
        <v>102</v>
      </c>
      <c r="G211" s="13" t="s">
        <v>101</v>
      </c>
      <c r="H211" s="46"/>
      <c r="I211" s="46"/>
      <c r="J211" s="86"/>
      <c r="K211" s="37">
        <v>7220000</v>
      </c>
      <c r="L211" s="19" t="s">
        <v>100</v>
      </c>
      <c r="M211" s="39"/>
      <c r="N211" s="40"/>
      <c r="O211" s="39"/>
      <c r="P211" s="35"/>
      <c r="Q211" s="35"/>
      <c r="R211" s="22"/>
      <c r="S211" s="22"/>
      <c r="T211" s="22"/>
      <c r="U211" s="12">
        <f t="shared" si="72"/>
        <v>0</v>
      </c>
      <c r="V211" s="37">
        <v>7220000</v>
      </c>
      <c r="W211" s="22"/>
      <c r="X211" s="22"/>
      <c r="Y211" s="12">
        <f t="shared" si="73"/>
        <v>7220000</v>
      </c>
      <c r="Z211" s="22"/>
      <c r="AA211" s="22"/>
      <c r="AB211" s="22"/>
      <c r="AC211" s="12">
        <f t="shared" si="74"/>
        <v>0</v>
      </c>
      <c r="AD211" s="22"/>
      <c r="AE211" s="22">
        <v>0</v>
      </c>
      <c r="AF211" s="22">
        <v>0</v>
      </c>
      <c r="AG211" s="12">
        <f t="shared" si="75"/>
        <v>0</v>
      </c>
      <c r="AH211" s="12">
        <f t="shared" si="76"/>
        <v>7220000</v>
      </c>
      <c r="AI211" s="23">
        <f t="shared" si="77"/>
        <v>0</v>
      </c>
      <c r="AJ211" s="23">
        <f t="shared" si="71"/>
        <v>1.3886885356260159E-3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</row>
    <row r="212" spans="1:106" ht="24.95" customHeight="1" outlineLevel="1" x14ac:dyDescent="0.25">
      <c r="A212" s="18">
        <v>8</v>
      </c>
      <c r="B212" s="18"/>
      <c r="C212" s="32" t="s">
        <v>375</v>
      </c>
      <c r="D212" s="33">
        <v>45714</v>
      </c>
      <c r="E212" s="34" t="s">
        <v>514</v>
      </c>
      <c r="F212" s="13" t="s">
        <v>102</v>
      </c>
      <c r="G212" s="13" t="s">
        <v>101</v>
      </c>
      <c r="H212" s="46"/>
      <c r="I212" s="46"/>
      <c r="J212" s="86"/>
      <c r="K212" s="37">
        <v>8150000</v>
      </c>
      <c r="L212" s="19" t="s">
        <v>100</v>
      </c>
      <c r="M212" s="39"/>
      <c r="N212" s="40"/>
      <c r="O212" s="39"/>
      <c r="P212" s="35"/>
      <c r="Q212" s="35"/>
      <c r="R212" s="22"/>
      <c r="S212" s="22"/>
      <c r="T212" s="22"/>
      <c r="U212" s="12">
        <f t="shared" si="72"/>
        <v>0</v>
      </c>
      <c r="V212" s="37">
        <v>8150000</v>
      </c>
      <c r="W212" s="22"/>
      <c r="X212" s="22"/>
      <c r="Y212" s="12">
        <f t="shared" si="73"/>
        <v>8150000</v>
      </c>
      <c r="Z212" s="22"/>
      <c r="AA212" s="22"/>
      <c r="AB212" s="22"/>
      <c r="AC212" s="12">
        <f t="shared" si="74"/>
        <v>0</v>
      </c>
      <c r="AD212" s="22"/>
      <c r="AE212" s="22">
        <v>0</v>
      </c>
      <c r="AF212" s="22">
        <v>0</v>
      </c>
      <c r="AG212" s="12">
        <f t="shared" si="75"/>
        <v>0</v>
      </c>
      <c r="AH212" s="12">
        <f t="shared" si="76"/>
        <v>8150000</v>
      </c>
      <c r="AI212" s="23">
        <f t="shared" si="77"/>
        <v>0</v>
      </c>
      <c r="AJ212" s="23">
        <f t="shared" si="71"/>
        <v>1.5675639287191176E-3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</row>
    <row r="213" spans="1:106" ht="24.95" customHeight="1" outlineLevel="1" x14ac:dyDescent="0.25">
      <c r="A213" s="18">
        <v>9</v>
      </c>
      <c r="B213" s="18"/>
      <c r="C213" s="32" t="s">
        <v>539</v>
      </c>
      <c r="D213" s="33">
        <v>45713</v>
      </c>
      <c r="E213" s="34" t="s">
        <v>515</v>
      </c>
      <c r="F213" s="13" t="s">
        <v>102</v>
      </c>
      <c r="G213" s="13" t="s">
        <v>101</v>
      </c>
      <c r="H213" s="46"/>
      <c r="I213" s="46"/>
      <c r="J213" s="86"/>
      <c r="K213" s="37">
        <v>14400000</v>
      </c>
      <c r="L213" s="19" t="s">
        <v>100</v>
      </c>
      <c r="M213" s="39"/>
      <c r="N213" s="40"/>
      <c r="O213" s="39"/>
      <c r="P213" s="35"/>
      <c r="Q213" s="35"/>
      <c r="R213" s="22"/>
      <c r="S213" s="22"/>
      <c r="T213" s="22"/>
      <c r="U213" s="12">
        <f t="shared" si="72"/>
        <v>0</v>
      </c>
      <c r="V213" s="37">
        <v>14400000</v>
      </c>
      <c r="W213" s="22"/>
      <c r="X213" s="22"/>
      <c r="Y213" s="12">
        <f t="shared" si="73"/>
        <v>14400000</v>
      </c>
      <c r="Z213" s="22"/>
      <c r="AA213" s="22"/>
      <c r="AB213" s="22"/>
      <c r="AC213" s="12">
        <f t="shared" si="74"/>
        <v>0</v>
      </c>
      <c r="AD213" s="22"/>
      <c r="AE213" s="22">
        <v>0</v>
      </c>
      <c r="AF213" s="22">
        <v>0</v>
      </c>
      <c r="AG213" s="12">
        <f t="shared" si="75"/>
        <v>0</v>
      </c>
      <c r="AH213" s="12">
        <f t="shared" si="76"/>
        <v>14400000</v>
      </c>
      <c r="AI213" s="23">
        <f t="shared" si="77"/>
        <v>0</v>
      </c>
      <c r="AJ213" s="23">
        <f t="shared" si="71"/>
        <v>2.7696835059577048E-3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</row>
    <row r="214" spans="1:106" ht="24.95" customHeight="1" outlineLevel="1" x14ac:dyDescent="0.25">
      <c r="A214" s="18">
        <v>10</v>
      </c>
      <c r="B214" s="18"/>
      <c r="C214" s="32" t="s">
        <v>553</v>
      </c>
      <c r="D214" s="33">
        <v>45727</v>
      </c>
      <c r="E214" s="34" t="s">
        <v>516</v>
      </c>
      <c r="F214" s="13" t="s">
        <v>102</v>
      </c>
      <c r="G214" s="13" t="s">
        <v>101</v>
      </c>
      <c r="H214" s="46"/>
      <c r="I214" s="46"/>
      <c r="J214" s="86"/>
      <c r="K214" s="37">
        <v>8150000</v>
      </c>
      <c r="L214" s="19" t="s">
        <v>100</v>
      </c>
      <c r="M214" s="39"/>
      <c r="N214" s="40"/>
      <c r="O214" s="39"/>
      <c r="P214" s="35"/>
      <c r="Q214" s="35"/>
      <c r="R214" s="22"/>
      <c r="S214" s="22"/>
      <c r="T214" s="22"/>
      <c r="U214" s="12">
        <f t="shared" si="72"/>
        <v>0</v>
      </c>
      <c r="V214" s="37">
        <v>8150000</v>
      </c>
      <c r="W214" s="22"/>
      <c r="X214" s="22"/>
      <c r="Y214" s="12">
        <f t="shared" si="73"/>
        <v>8150000</v>
      </c>
      <c r="Z214" s="22"/>
      <c r="AA214" s="22"/>
      <c r="AB214" s="22"/>
      <c r="AC214" s="12">
        <f t="shared" si="74"/>
        <v>0</v>
      </c>
      <c r="AD214" s="22"/>
      <c r="AE214" s="22">
        <v>0</v>
      </c>
      <c r="AF214" s="22">
        <v>0</v>
      </c>
      <c r="AG214" s="12">
        <f t="shared" si="75"/>
        <v>0</v>
      </c>
      <c r="AH214" s="12">
        <f t="shared" si="76"/>
        <v>8150000</v>
      </c>
      <c r="AI214" s="23">
        <f t="shared" si="77"/>
        <v>0</v>
      </c>
      <c r="AJ214" s="23">
        <f t="shared" si="71"/>
        <v>1.5675639287191176E-3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</row>
    <row r="215" spans="1:106" ht="24.95" customHeight="1" outlineLevel="1" x14ac:dyDescent="0.25">
      <c r="A215" s="18">
        <v>11</v>
      </c>
      <c r="B215" s="18"/>
      <c r="C215" s="32" t="s">
        <v>554</v>
      </c>
      <c r="D215" s="33">
        <v>45727</v>
      </c>
      <c r="E215" s="34" t="s">
        <v>517</v>
      </c>
      <c r="F215" s="13" t="s">
        <v>102</v>
      </c>
      <c r="G215" s="13" t="s">
        <v>101</v>
      </c>
      <c r="H215" s="46"/>
      <c r="I215" s="46"/>
      <c r="J215" s="86"/>
      <c r="K215" s="37">
        <v>9250000</v>
      </c>
      <c r="L215" s="19" t="s">
        <v>100</v>
      </c>
      <c r="M215" s="39"/>
      <c r="N215" s="40"/>
      <c r="O215" s="39"/>
      <c r="P215" s="35"/>
      <c r="Q215" s="35"/>
      <c r="R215" s="22"/>
      <c r="S215" s="22"/>
      <c r="T215" s="22"/>
      <c r="U215" s="12">
        <f t="shared" si="72"/>
        <v>0</v>
      </c>
      <c r="V215" s="37">
        <v>9250000</v>
      </c>
      <c r="W215" s="22"/>
      <c r="X215" s="22"/>
      <c r="Y215" s="12">
        <f t="shared" si="73"/>
        <v>9250000</v>
      </c>
      <c r="Z215" s="22"/>
      <c r="AA215" s="22"/>
      <c r="AB215" s="22"/>
      <c r="AC215" s="12">
        <f t="shared" si="74"/>
        <v>0</v>
      </c>
      <c r="AD215" s="22"/>
      <c r="AE215" s="22">
        <v>0</v>
      </c>
      <c r="AF215" s="22">
        <v>0</v>
      </c>
      <c r="AG215" s="12">
        <f t="shared" si="75"/>
        <v>0</v>
      </c>
      <c r="AH215" s="12">
        <f t="shared" si="76"/>
        <v>9250000</v>
      </c>
      <c r="AI215" s="23">
        <f t="shared" si="77"/>
        <v>0</v>
      </c>
      <c r="AJ215" s="23">
        <f t="shared" si="71"/>
        <v>1.7791369743131089E-3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</row>
    <row r="216" spans="1:106" ht="24.95" customHeight="1" outlineLevel="1" x14ac:dyDescent="0.25">
      <c r="A216" s="18">
        <v>12</v>
      </c>
      <c r="B216" s="18"/>
      <c r="C216" s="32" t="s">
        <v>558</v>
      </c>
      <c r="D216" s="33">
        <v>45727</v>
      </c>
      <c r="E216" s="34" t="s">
        <v>518</v>
      </c>
      <c r="F216" s="13" t="s">
        <v>102</v>
      </c>
      <c r="G216" s="13" t="s">
        <v>101</v>
      </c>
      <c r="H216" s="46"/>
      <c r="I216" s="46"/>
      <c r="J216" s="86"/>
      <c r="K216" s="37">
        <v>15500000</v>
      </c>
      <c r="L216" s="19" t="s">
        <v>100</v>
      </c>
      <c r="M216" s="39"/>
      <c r="N216" s="40"/>
      <c r="O216" s="39"/>
      <c r="P216" s="35"/>
      <c r="Q216" s="35"/>
      <c r="R216" s="22"/>
      <c r="S216" s="22"/>
      <c r="T216" s="22"/>
      <c r="U216" s="12">
        <f t="shared" si="72"/>
        <v>0</v>
      </c>
      <c r="V216" s="37">
        <v>15500000</v>
      </c>
      <c r="W216" s="22"/>
      <c r="X216" s="22"/>
      <c r="Y216" s="12">
        <f t="shared" si="73"/>
        <v>15500000</v>
      </c>
      <c r="Z216" s="22"/>
      <c r="AA216" s="22"/>
      <c r="AB216" s="22"/>
      <c r="AC216" s="12">
        <f t="shared" si="74"/>
        <v>0</v>
      </c>
      <c r="AD216" s="22"/>
      <c r="AE216" s="22">
        <v>0</v>
      </c>
      <c r="AF216" s="22">
        <v>0</v>
      </c>
      <c r="AG216" s="12">
        <f t="shared" si="75"/>
        <v>0</v>
      </c>
      <c r="AH216" s="12">
        <f t="shared" si="76"/>
        <v>15500000</v>
      </c>
      <c r="AI216" s="23">
        <f t="shared" si="77"/>
        <v>0</v>
      </c>
      <c r="AJ216" s="23">
        <f t="shared" si="71"/>
        <v>2.9812565515516961E-3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</row>
    <row r="217" spans="1:106" ht="24.95" customHeight="1" outlineLevel="1" x14ac:dyDescent="0.25">
      <c r="A217" s="18">
        <v>13</v>
      </c>
      <c r="B217" s="18"/>
      <c r="C217" s="32" t="s">
        <v>541</v>
      </c>
      <c r="D217" s="33">
        <v>45713</v>
      </c>
      <c r="E217" s="34" t="s">
        <v>519</v>
      </c>
      <c r="F217" s="13" t="s">
        <v>102</v>
      </c>
      <c r="G217" s="13" t="s">
        <v>101</v>
      </c>
      <c r="H217" s="46"/>
      <c r="I217" s="46"/>
      <c r="J217" s="86"/>
      <c r="K217" s="37">
        <v>11040000</v>
      </c>
      <c r="L217" s="19" t="s">
        <v>100</v>
      </c>
      <c r="M217" s="39"/>
      <c r="N217" s="40"/>
      <c r="O217" s="39"/>
      <c r="P217" s="35"/>
      <c r="Q217" s="35"/>
      <c r="R217" s="22"/>
      <c r="S217" s="22"/>
      <c r="T217" s="22"/>
      <c r="U217" s="12">
        <f t="shared" si="72"/>
        <v>0</v>
      </c>
      <c r="V217" s="37">
        <v>11040000</v>
      </c>
      <c r="W217" s="22"/>
      <c r="X217" s="22"/>
      <c r="Y217" s="12">
        <f t="shared" si="73"/>
        <v>11040000</v>
      </c>
      <c r="Z217" s="22"/>
      <c r="AA217" s="22"/>
      <c r="AB217" s="22"/>
      <c r="AC217" s="12">
        <f t="shared" si="74"/>
        <v>0</v>
      </c>
      <c r="AD217" s="22"/>
      <c r="AE217" s="22">
        <v>0</v>
      </c>
      <c r="AF217" s="22">
        <v>0</v>
      </c>
      <c r="AG217" s="12">
        <f t="shared" si="75"/>
        <v>0</v>
      </c>
      <c r="AH217" s="12">
        <f t="shared" si="76"/>
        <v>11040000</v>
      </c>
      <c r="AI217" s="23">
        <f t="shared" si="77"/>
        <v>0</v>
      </c>
      <c r="AJ217" s="23">
        <f t="shared" si="71"/>
        <v>2.1234240212342401E-3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</row>
    <row r="218" spans="1:106" ht="24.95" customHeight="1" outlineLevel="1" x14ac:dyDescent="0.25">
      <c r="A218" s="18">
        <v>14</v>
      </c>
      <c r="B218" s="18"/>
      <c r="C218" s="32" t="s">
        <v>381</v>
      </c>
      <c r="D218" s="33">
        <v>45714</v>
      </c>
      <c r="E218" s="34" t="s">
        <v>520</v>
      </c>
      <c r="F218" s="13" t="s">
        <v>102</v>
      </c>
      <c r="G218" s="13" t="s">
        <v>101</v>
      </c>
      <c r="H218" s="46"/>
      <c r="I218" s="46"/>
      <c r="J218" s="86"/>
      <c r="K218" s="37">
        <v>7800000</v>
      </c>
      <c r="L218" s="19" t="s">
        <v>100</v>
      </c>
      <c r="M218" s="39"/>
      <c r="N218" s="40"/>
      <c r="O218" s="39"/>
      <c r="P218" s="35"/>
      <c r="Q218" s="35"/>
      <c r="R218" s="22"/>
      <c r="S218" s="22"/>
      <c r="T218" s="22"/>
      <c r="U218" s="12">
        <f t="shared" si="72"/>
        <v>0</v>
      </c>
      <c r="V218" s="37">
        <v>7800000</v>
      </c>
      <c r="W218" s="22"/>
      <c r="X218" s="22"/>
      <c r="Y218" s="12">
        <f t="shared" si="73"/>
        <v>7800000</v>
      </c>
      <c r="Z218" s="22"/>
      <c r="AA218" s="22"/>
      <c r="AB218" s="22"/>
      <c r="AC218" s="12">
        <f t="shared" si="74"/>
        <v>0</v>
      </c>
      <c r="AD218" s="22"/>
      <c r="AE218" s="22">
        <v>0</v>
      </c>
      <c r="AF218" s="22">
        <v>0</v>
      </c>
      <c r="AG218" s="12">
        <f t="shared" si="75"/>
        <v>0</v>
      </c>
      <c r="AH218" s="12">
        <f t="shared" si="76"/>
        <v>7800000</v>
      </c>
      <c r="AI218" s="23">
        <f t="shared" si="77"/>
        <v>0</v>
      </c>
      <c r="AJ218" s="23">
        <f t="shared" si="71"/>
        <v>1.5002452323937567E-3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</row>
    <row r="219" spans="1:106" ht="24.95" customHeight="1" outlineLevel="1" x14ac:dyDescent="0.25">
      <c r="A219" s="18">
        <v>15</v>
      </c>
      <c r="B219" s="18"/>
      <c r="C219" s="32" t="s">
        <v>542</v>
      </c>
      <c r="D219" s="33">
        <v>45713</v>
      </c>
      <c r="E219" s="34" t="s">
        <v>521</v>
      </c>
      <c r="F219" s="13" t="s">
        <v>102</v>
      </c>
      <c r="G219" s="13" t="s">
        <v>101</v>
      </c>
      <c r="H219" s="46"/>
      <c r="I219" s="46"/>
      <c r="J219" s="86"/>
      <c r="K219" s="37">
        <v>6400000</v>
      </c>
      <c r="L219" s="19" t="s">
        <v>100</v>
      </c>
      <c r="M219" s="39"/>
      <c r="N219" s="40"/>
      <c r="O219" s="39"/>
      <c r="P219" s="35"/>
      <c r="Q219" s="35"/>
      <c r="R219" s="22"/>
      <c r="S219" s="22"/>
      <c r="T219" s="22"/>
      <c r="U219" s="12">
        <f t="shared" si="72"/>
        <v>0</v>
      </c>
      <c r="V219" s="37">
        <v>6400000</v>
      </c>
      <c r="W219" s="22"/>
      <c r="X219" s="22"/>
      <c r="Y219" s="12">
        <f t="shared" si="73"/>
        <v>6400000</v>
      </c>
      <c r="Z219" s="22"/>
      <c r="AA219" s="22"/>
      <c r="AB219" s="22"/>
      <c r="AC219" s="12">
        <f t="shared" si="74"/>
        <v>0</v>
      </c>
      <c r="AD219" s="22"/>
      <c r="AE219" s="22">
        <v>0</v>
      </c>
      <c r="AF219" s="22">
        <v>0</v>
      </c>
      <c r="AG219" s="12">
        <f t="shared" si="75"/>
        <v>0</v>
      </c>
      <c r="AH219" s="12">
        <f t="shared" si="76"/>
        <v>6400000</v>
      </c>
      <c r="AI219" s="23">
        <f t="shared" si="77"/>
        <v>0</v>
      </c>
      <c r="AJ219" s="23">
        <f t="shared" si="71"/>
        <v>1.2309704470923131E-3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</row>
    <row r="220" spans="1:106" ht="24.95" customHeight="1" outlineLevel="1" x14ac:dyDescent="0.25">
      <c r="A220" s="18">
        <v>16</v>
      </c>
      <c r="B220" s="18"/>
      <c r="C220" s="32" t="s">
        <v>547</v>
      </c>
      <c r="D220" s="33">
        <v>45714</v>
      </c>
      <c r="E220" s="34" t="s">
        <v>522</v>
      </c>
      <c r="F220" s="13" t="s">
        <v>102</v>
      </c>
      <c r="G220" s="13" t="s">
        <v>101</v>
      </c>
      <c r="H220" s="46"/>
      <c r="I220" s="46"/>
      <c r="J220" s="86"/>
      <c r="K220" s="37">
        <v>7400000</v>
      </c>
      <c r="L220" s="19" t="s">
        <v>100</v>
      </c>
      <c r="M220" s="39"/>
      <c r="N220" s="40"/>
      <c r="O220" s="39"/>
      <c r="P220" s="35"/>
      <c r="Q220" s="35"/>
      <c r="R220" s="22"/>
      <c r="S220" s="22"/>
      <c r="T220" s="22"/>
      <c r="U220" s="12">
        <f t="shared" si="72"/>
        <v>0</v>
      </c>
      <c r="V220" s="37">
        <v>7400000</v>
      </c>
      <c r="W220" s="22"/>
      <c r="X220" s="22"/>
      <c r="Y220" s="12">
        <f t="shared" si="73"/>
        <v>7400000</v>
      </c>
      <c r="Z220" s="22"/>
      <c r="AA220" s="22"/>
      <c r="AB220" s="22"/>
      <c r="AC220" s="12">
        <f t="shared" si="74"/>
        <v>0</v>
      </c>
      <c r="AD220" s="22"/>
      <c r="AE220" s="22">
        <v>0</v>
      </c>
      <c r="AF220" s="22">
        <v>0</v>
      </c>
      <c r="AG220" s="12">
        <f t="shared" si="75"/>
        <v>0</v>
      </c>
      <c r="AH220" s="12">
        <f t="shared" si="76"/>
        <v>7400000</v>
      </c>
      <c r="AI220" s="23">
        <f t="shared" si="77"/>
        <v>0</v>
      </c>
      <c r="AJ220" s="23">
        <f t="shared" si="71"/>
        <v>1.4233095794504871E-3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</row>
    <row r="221" spans="1:106" ht="24.95" customHeight="1" outlineLevel="1" x14ac:dyDescent="0.25">
      <c r="A221" s="18">
        <v>17</v>
      </c>
      <c r="B221" s="18"/>
      <c r="C221" s="32" t="s">
        <v>557</v>
      </c>
      <c r="D221" s="33">
        <v>45727</v>
      </c>
      <c r="E221" s="34" t="s">
        <v>523</v>
      </c>
      <c r="F221" s="13" t="s">
        <v>102</v>
      </c>
      <c r="G221" s="13" t="s">
        <v>101</v>
      </c>
      <c r="H221" s="46"/>
      <c r="I221" s="46"/>
      <c r="J221" s="86"/>
      <c r="K221" s="37">
        <v>5790000</v>
      </c>
      <c r="L221" s="19" t="s">
        <v>100</v>
      </c>
      <c r="M221" s="39"/>
      <c r="N221" s="40"/>
      <c r="O221" s="39"/>
      <c r="P221" s="35"/>
      <c r="Q221" s="35"/>
      <c r="R221" s="22"/>
      <c r="S221" s="22"/>
      <c r="T221" s="22"/>
      <c r="U221" s="12">
        <f t="shared" si="72"/>
        <v>0</v>
      </c>
      <c r="V221" s="37">
        <v>5790000</v>
      </c>
      <c r="W221" s="22"/>
      <c r="X221" s="22"/>
      <c r="Y221" s="12">
        <f t="shared" si="73"/>
        <v>5790000</v>
      </c>
      <c r="Z221" s="22"/>
      <c r="AA221" s="22"/>
      <c r="AB221" s="22"/>
      <c r="AC221" s="12">
        <f t="shared" si="74"/>
        <v>0</v>
      </c>
      <c r="AD221" s="22"/>
      <c r="AE221" s="22">
        <v>0</v>
      </c>
      <c r="AF221" s="22">
        <v>0</v>
      </c>
      <c r="AG221" s="12">
        <f t="shared" si="75"/>
        <v>0</v>
      </c>
      <c r="AH221" s="12">
        <f t="shared" si="76"/>
        <v>5790000</v>
      </c>
      <c r="AI221" s="23">
        <f t="shared" si="77"/>
        <v>0</v>
      </c>
      <c r="AJ221" s="23">
        <f t="shared" si="71"/>
        <v>1.1136435763538272E-3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</row>
    <row r="222" spans="1:106" ht="24.95" customHeight="1" outlineLevel="1" x14ac:dyDescent="0.25">
      <c r="A222" s="18">
        <v>18</v>
      </c>
      <c r="B222" s="18"/>
      <c r="C222" s="32" t="s">
        <v>549</v>
      </c>
      <c r="D222" s="33">
        <v>45715</v>
      </c>
      <c r="E222" s="34" t="s">
        <v>524</v>
      </c>
      <c r="F222" s="13" t="s">
        <v>102</v>
      </c>
      <c r="G222" s="13" t="s">
        <v>101</v>
      </c>
      <c r="H222" s="46"/>
      <c r="I222" s="46"/>
      <c r="J222" s="86"/>
      <c r="K222" s="37">
        <v>17500000</v>
      </c>
      <c r="L222" s="19" t="s">
        <v>100</v>
      </c>
      <c r="M222" s="39"/>
      <c r="N222" s="40"/>
      <c r="O222" s="39"/>
      <c r="P222" s="35"/>
      <c r="Q222" s="35"/>
      <c r="R222" s="22"/>
      <c r="S222" s="22"/>
      <c r="T222" s="22"/>
      <c r="U222" s="12">
        <f t="shared" si="72"/>
        <v>0</v>
      </c>
      <c r="V222" s="37">
        <v>17500000</v>
      </c>
      <c r="W222" s="22"/>
      <c r="X222" s="22"/>
      <c r="Y222" s="12">
        <f t="shared" si="73"/>
        <v>17500000</v>
      </c>
      <c r="Z222" s="22"/>
      <c r="AA222" s="22"/>
      <c r="AB222" s="22"/>
      <c r="AC222" s="12">
        <f t="shared" si="74"/>
        <v>0</v>
      </c>
      <c r="AD222" s="22"/>
      <c r="AE222" s="22">
        <v>0</v>
      </c>
      <c r="AF222" s="22">
        <v>0</v>
      </c>
      <c r="AG222" s="12">
        <f t="shared" si="75"/>
        <v>0</v>
      </c>
      <c r="AH222" s="12">
        <f t="shared" si="76"/>
        <v>17500000</v>
      </c>
      <c r="AI222" s="23">
        <f t="shared" si="77"/>
        <v>0</v>
      </c>
      <c r="AJ222" s="23">
        <f t="shared" si="71"/>
        <v>3.3659348162680437E-3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24.95" customHeight="1" outlineLevel="1" x14ac:dyDescent="0.25">
      <c r="A223" s="18">
        <v>19</v>
      </c>
      <c r="B223" s="18"/>
      <c r="C223" s="32" t="s">
        <v>544</v>
      </c>
      <c r="D223" s="33">
        <v>45734</v>
      </c>
      <c r="E223" s="34" t="s">
        <v>525</v>
      </c>
      <c r="F223" s="13" t="s">
        <v>102</v>
      </c>
      <c r="G223" s="13" t="s">
        <v>101</v>
      </c>
      <c r="H223" s="46"/>
      <c r="I223" s="46"/>
      <c r="J223" s="86"/>
      <c r="K223" s="37">
        <v>25000000</v>
      </c>
      <c r="L223" s="19" t="s">
        <v>100</v>
      </c>
      <c r="M223" s="39"/>
      <c r="N223" s="40"/>
      <c r="O223" s="39"/>
      <c r="P223" s="35"/>
      <c r="Q223" s="35"/>
      <c r="R223" s="22"/>
      <c r="S223" s="22"/>
      <c r="T223" s="22"/>
      <c r="U223" s="12">
        <f t="shared" si="72"/>
        <v>0</v>
      </c>
      <c r="V223" s="3"/>
      <c r="W223" s="37">
        <v>25000000</v>
      </c>
      <c r="X223" s="22"/>
      <c r="Y223" s="12">
        <f>SUM(W223:X223)</f>
        <v>25000000</v>
      </c>
      <c r="Z223" s="22"/>
      <c r="AA223" s="22"/>
      <c r="AB223" s="22"/>
      <c r="AC223" s="12">
        <f t="shared" si="74"/>
        <v>0</v>
      </c>
      <c r="AD223" s="22"/>
      <c r="AE223" s="22">
        <v>0</v>
      </c>
      <c r="AF223" s="22">
        <v>0</v>
      </c>
      <c r="AG223" s="12">
        <f t="shared" si="75"/>
        <v>0</v>
      </c>
      <c r="AH223" s="12">
        <f t="shared" si="76"/>
        <v>25000000</v>
      </c>
      <c r="AI223" s="23">
        <f t="shared" si="77"/>
        <v>0</v>
      </c>
      <c r="AJ223" s="23">
        <f t="shared" si="71"/>
        <v>4.8084783089543479E-3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</row>
    <row r="224" spans="1:106" ht="24.95" customHeight="1" outlineLevel="1" x14ac:dyDescent="0.25">
      <c r="A224" s="18">
        <v>20</v>
      </c>
      <c r="B224" s="18"/>
      <c r="C224" s="32" t="s">
        <v>545</v>
      </c>
      <c r="D224" s="33">
        <v>45713</v>
      </c>
      <c r="E224" s="34" t="s">
        <v>526</v>
      </c>
      <c r="F224" s="13" t="s">
        <v>102</v>
      </c>
      <c r="G224" s="13" t="s">
        <v>101</v>
      </c>
      <c r="H224" s="46"/>
      <c r="I224" s="46"/>
      <c r="J224" s="86"/>
      <c r="K224" s="37">
        <v>5470000</v>
      </c>
      <c r="L224" s="19" t="s">
        <v>100</v>
      </c>
      <c r="M224" s="39"/>
      <c r="N224" s="40"/>
      <c r="O224" s="39"/>
      <c r="P224" s="35"/>
      <c r="Q224" s="35"/>
      <c r="R224" s="22"/>
      <c r="S224" s="22"/>
      <c r="T224" s="22"/>
      <c r="U224" s="12">
        <f t="shared" si="72"/>
        <v>0</v>
      </c>
      <c r="V224" s="37">
        <v>5470000</v>
      </c>
      <c r="W224" s="22"/>
      <c r="X224" s="22"/>
      <c r="Y224" s="12">
        <f t="shared" si="73"/>
        <v>5470000</v>
      </c>
      <c r="Z224" s="22"/>
      <c r="AA224" s="22"/>
      <c r="AB224" s="22"/>
      <c r="AC224" s="12">
        <f t="shared" si="74"/>
        <v>0</v>
      </c>
      <c r="AD224" s="22"/>
      <c r="AE224" s="22">
        <v>0</v>
      </c>
      <c r="AF224" s="22">
        <v>0</v>
      </c>
      <c r="AG224" s="12">
        <f t="shared" si="75"/>
        <v>0</v>
      </c>
      <c r="AH224" s="12">
        <f t="shared" si="76"/>
        <v>5470000</v>
      </c>
      <c r="AI224" s="23">
        <f t="shared" si="77"/>
        <v>0</v>
      </c>
      <c r="AJ224" s="23">
        <f t="shared" si="71"/>
        <v>1.0520950539992114E-3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ht="24.95" customHeight="1" outlineLevel="1" x14ac:dyDescent="0.25">
      <c r="A225" s="18">
        <v>21</v>
      </c>
      <c r="B225" s="18"/>
      <c r="C225" s="32" t="s">
        <v>377</v>
      </c>
      <c r="D225" s="33">
        <v>45714</v>
      </c>
      <c r="E225" s="34" t="s">
        <v>527</v>
      </c>
      <c r="F225" s="13" t="s">
        <v>102</v>
      </c>
      <c r="G225" s="13" t="s">
        <v>101</v>
      </c>
      <c r="H225" s="46"/>
      <c r="I225" s="46"/>
      <c r="J225" s="86"/>
      <c r="K225" s="37">
        <v>12310000</v>
      </c>
      <c r="L225" s="19" t="s">
        <v>100</v>
      </c>
      <c r="M225" s="39"/>
      <c r="N225" s="40"/>
      <c r="O225" s="39"/>
      <c r="P225" s="35"/>
      <c r="Q225" s="35"/>
      <c r="R225" s="22"/>
      <c r="S225" s="22"/>
      <c r="T225" s="22"/>
      <c r="U225" s="12">
        <f t="shared" si="72"/>
        <v>0</v>
      </c>
      <c r="V225" s="37">
        <v>12310000</v>
      </c>
      <c r="W225" s="22"/>
      <c r="X225" s="22"/>
      <c r="Y225" s="12">
        <f t="shared" si="73"/>
        <v>12310000</v>
      </c>
      <c r="Z225" s="22"/>
      <c r="AA225" s="22"/>
      <c r="AB225" s="22"/>
      <c r="AC225" s="12">
        <f t="shared" si="74"/>
        <v>0</v>
      </c>
      <c r="AD225" s="22"/>
      <c r="AE225" s="22">
        <v>0</v>
      </c>
      <c r="AF225" s="22">
        <v>0</v>
      </c>
      <c r="AG225" s="12">
        <f t="shared" si="75"/>
        <v>0</v>
      </c>
      <c r="AH225" s="12">
        <f t="shared" si="76"/>
        <v>12310000</v>
      </c>
      <c r="AI225" s="23">
        <f t="shared" si="77"/>
        <v>0</v>
      </c>
      <c r="AJ225" s="23">
        <f t="shared" si="71"/>
        <v>2.3676947193291211E-3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</row>
    <row r="226" spans="1:106" ht="24.95" customHeight="1" outlineLevel="1" x14ac:dyDescent="0.25">
      <c r="A226" s="18">
        <v>22</v>
      </c>
      <c r="B226" s="18"/>
      <c r="C226" s="32" t="s">
        <v>551</v>
      </c>
      <c r="D226" s="33">
        <v>45715</v>
      </c>
      <c r="E226" s="34" t="s">
        <v>528</v>
      </c>
      <c r="F226" s="13" t="s">
        <v>102</v>
      </c>
      <c r="G226" s="13" t="s">
        <v>101</v>
      </c>
      <c r="H226" s="46"/>
      <c r="I226" s="46"/>
      <c r="J226" s="86"/>
      <c r="K226" s="37">
        <v>8050000</v>
      </c>
      <c r="L226" s="19" t="s">
        <v>100</v>
      </c>
      <c r="M226" s="39"/>
      <c r="N226" s="40"/>
      <c r="O226" s="39"/>
      <c r="P226" s="35"/>
      <c r="Q226" s="35"/>
      <c r="R226" s="22"/>
      <c r="S226" s="22"/>
      <c r="T226" s="22"/>
      <c r="U226" s="12">
        <f t="shared" si="72"/>
        <v>0</v>
      </c>
      <c r="V226" s="37">
        <v>8050000</v>
      </c>
      <c r="W226" s="22"/>
      <c r="X226" s="22"/>
      <c r="Y226" s="12">
        <f t="shared" si="73"/>
        <v>8050000</v>
      </c>
      <c r="Z226" s="22"/>
      <c r="AA226" s="22"/>
      <c r="AB226" s="22"/>
      <c r="AC226" s="12">
        <f t="shared" si="74"/>
        <v>0</v>
      </c>
      <c r="AD226" s="22"/>
      <c r="AE226" s="22">
        <v>0</v>
      </c>
      <c r="AF226" s="22">
        <v>0</v>
      </c>
      <c r="AG226" s="12">
        <f t="shared" si="75"/>
        <v>0</v>
      </c>
      <c r="AH226" s="12">
        <f t="shared" si="76"/>
        <v>8050000</v>
      </c>
      <c r="AI226" s="23">
        <f t="shared" si="77"/>
        <v>0</v>
      </c>
      <c r="AJ226" s="23">
        <f t="shared" si="71"/>
        <v>1.5483300154833001E-3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24.95" customHeight="1" outlineLevel="1" x14ac:dyDescent="0.25">
      <c r="A227" s="18">
        <v>23</v>
      </c>
      <c r="B227" s="18"/>
      <c r="C227" s="32" t="s">
        <v>555</v>
      </c>
      <c r="D227" s="33">
        <v>45727</v>
      </c>
      <c r="E227" s="34" t="s">
        <v>529</v>
      </c>
      <c r="F227" s="13" t="s">
        <v>102</v>
      </c>
      <c r="G227" s="13" t="s">
        <v>101</v>
      </c>
      <c r="H227" s="46"/>
      <c r="I227" s="46"/>
      <c r="J227" s="86"/>
      <c r="K227" s="37">
        <v>8570000</v>
      </c>
      <c r="L227" s="19" t="s">
        <v>100</v>
      </c>
      <c r="M227" s="39"/>
      <c r="N227" s="40"/>
      <c r="O227" s="39"/>
      <c r="P227" s="35"/>
      <c r="Q227" s="35"/>
      <c r="R227" s="22"/>
      <c r="S227" s="22"/>
      <c r="T227" s="22"/>
      <c r="U227" s="12">
        <f t="shared" si="72"/>
        <v>0</v>
      </c>
      <c r="V227" s="37">
        <v>8570000</v>
      </c>
      <c r="W227" s="22"/>
      <c r="X227" s="22"/>
      <c r="Y227" s="12">
        <f t="shared" si="73"/>
        <v>8570000</v>
      </c>
      <c r="Z227" s="22"/>
      <c r="AA227" s="22"/>
      <c r="AB227" s="22"/>
      <c r="AC227" s="12">
        <f t="shared" si="74"/>
        <v>0</v>
      </c>
      <c r="AD227" s="22"/>
      <c r="AE227" s="22">
        <v>0</v>
      </c>
      <c r="AF227" s="22">
        <v>0</v>
      </c>
      <c r="AG227" s="12">
        <f t="shared" si="75"/>
        <v>0</v>
      </c>
      <c r="AH227" s="12">
        <f t="shared" si="76"/>
        <v>8570000</v>
      </c>
      <c r="AI227" s="23">
        <f t="shared" si="77"/>
        <v>0</v>
      </c>
      <c r="AJ227" s="23">
        <f t="shared" si="71"/>
        <v>1.6483463643095506E-3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</row>
    <row r="228" spans="1:106" ht="24.95" customHeight="1" outlineLevel="1" x14ac:dyDescent="0.25">
      <c r="A228" s="18">
        <v>24</v>
      </c>
      <c r="B228" s="18"/>
      <c r="C228" s="32" t="s">
        <v>552</v>
      </c>
      <c r="D228" s="33">
        <v>45727</v>
      </c>
      <c r="E228" s="34" t="s">
        <v>530</v>
      </c>
      <c r="F228" s="13" t="s">
        <v>102</v>
      </c>
      <c r="G228" s="13" t="s">
        <v>101</v>
      </c>
      <c r="H228" s="46"/>
      <c r="I228" s="46"/>
      <c r="J228" s="86"/>
      <c r="K228" s="37">
        <v>5990000</v>
      </c>
      <c r="L228" s="19" t="s">
        <v>100</v>
      </c>
      <c r="M228" s="39"/>
      <c r="N228" s="40"/>
      <c r="O228" s="39"/>
      <c r="P228" s="35"/>
      <c r="Q228" s="35"/>
      <c r="R228" s="22"/>
      <c r="S228" s="22"/>
      <c r="T228" s="22"/>
      <c r="U228" s="12">
        <f t="shared" si="72"/>
        <v>0</v>
      </c>
      <c r="V228" s="37">
        <v>5990000</v>
      </c>
      <c r="W228" s="22"/>
      <c r="X228" s="22"/>
      <c r="Y228" s="12">
        <f t="shared" si="73"/>
        <v>5990000</v>
      </c>
      <c r="Z228" s="22"/>
      <c r="AA228" s="22"/>
      <c r="AB228" s="22"/>
      <c r="AC228" s="12">
        <f t="shared" si="74"/>
        <v>0</v>
      </c>
      <c r="AD228" s="22"/>
      <c r="AE228" s="22">
        <v>0</v>
      </c>
      <c r="AF228" s="22">
        <v>0</v>
      </c>
      <c r="AG228" s="12">
        <f t="shared" si="75"/>
        <v>0</v>
      </c>
      <c r="AH228" s="12">
        <f t="shared" si="76"/>
        <v>5990000</v>
      </c>
      <c r="AI228" s="23">
        <f t="shared" si="77"/>
        <v>0</v>
      </c>
      <c r="AJ228" s="23">
        <f t="shared" si="71"/>
        <v>1.1521114028254619E-3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</row>
    <row r="229" spans="1:106" ht="24.95" customHeight="1" outlineLevel="1" x14ac:dyDescent="0.25">
      <c r="A229" s="18">
        <v>25</v>
      </c>
      <c r="B229" s="18"/>
      <c r="C229" s="32" t="s">
        <v>376</v>
      </c>
      <c r="D229" s="33">
        <v>45714</v>
      </c>
      <c r="E229" s="34" t="s">
        <v>531</v>
      </c>
      <c r="F229" s="13" t="s">
        <v>102</v>
      </c>
      <c r="G229" s="13" t="s">
        <v>101</v>
      </c>
      <c r="H229" s="46"/>
      <c r="I229" s="46"/>
      <c r="J229" s="86"/>
      <c r="K229" s="37">
        <v>8420000</v>
      </c>
      <c r="L229" s="19" t="s">
        <v>100</v>
      </c>
      <c r="M229" s="39"/>
      <c r="N229" s="40"/>
      <c r="O229" s="39"/>
      <c r="P229" s="35"/>
      <c r="Q229" s="35"/>
      <c r="R229" s="22"/>
      <c r="S229" s="22"/>
      <c r="T229" s="22"/>
      <c r="U229" s="12">
        <f t="shared" si="72"/>
        <v>0</v>
      </c>
      <c r="V229" s="37">
        <v>8420000</v>
      </c>
      <c r="W229" s="22"/>
      <c r="X229" s="22"/>
      <c r="Y229" s="12">
        <f t="shared" si="73"/>
        <v>8420000</v>
      </c>
      <c r="Z229" s="22"/>
      <c r="AA229" s="22"/>
      <c r="AB229" s="22"/>
      <c r="AC229" s="12">
        <f t="shared" si="74"/>
        <v>0</v>
      </c>
      <c r="AD229" s="22"/>
      <c r="AE229" s="22">
        <v>0</v>
      </c>
      <c r="AF229" s="22">
        <v>0</v>
      </c>
      <c r="AG229" s="12">
        <f t="shared" si="75"/>
        <v>0</v>
      </c>
      <c r="AH229" s="12">
        <f t="shared" si="76"/>
        <v>8420000</v>
      </c>
      <c r="AI229" s="23">
        <f t="shared" si="77"/>
        <v>0</v>
      </c>
      <c r="AJ229" s="23">
        <f t="shared" si="71"/>
        <v>1.6194954944558245E-3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</row>
    <row r="230" spans="1:106" ht="24.95" customHeight="1" outlineLevel="1" x14ac:dyDescent="0.25">
      <c r="A230" s="18">
        <v>26</v>
      </c>
      <c r="B230" s="18"/>
      <c r="C230" s="32" t="s">
        <v>562</v>
      </c>
      <c r="D230" s="33">
        <v>45734</v>
      </c>
      <c r="E230" s="34" t="s">
        <v>532</v>
      </c>
      <c r="F230" s="13" t="s">
        <v>102</v>
      </c>
      <c r="G230" s="13" t="s">
        <v>101</v>
      </c>
      <c r="H230" s="46"/>
      <c r="I230" s="46"/>
      <c r="J230" s="86"/>
      <c r="K230" s="37">
        <v>76600000</v>
      </c>
      <c r="L230" s="19" t="s">
        <v>100</v>
      </c>
      <c r="M230" s="39"/>
      <c r="N230" s="40"/>
      <c r="O230" s="39"/>
      <c r="P230" s="35"/>
      <c r="Q230" s="35"/>
      <c r="R230" s="22"/>
      <c r="S230" s="22"/>
      <c r="T230" s="22"/>
      <c r="U230" s="12">
        <f t="shared" si="72"/>
        <v>0</v>
      </c>
      <c r="V230" s="37">
        <v>76600000</v>
      </c>
      <c r="W230" s="22"/>
      <c r="X230" s="22"/>
      <c r="Y230" s="12">
        <f t="shared" si="73"/>
        <v>76600000</v>
      </c>
      <c r="Z230" s="22"/>
      <c r="AA230" s="22"/>
      <c r="AB230" s="22"/>
      <c r="AC230" s="12">
        <f t="shared" si="74"/>
        <v>0</v>
      </c>
      <c r="AD230" s="22"/>
      <c r="AE230" s="22">
        <v>0</v>
      </c>
      <c r="AF230" s="22">
        <v>0</v>
      </c>
      <c r="AG230" s="12">
        <f t="shared" si="75"/>
        <v>0</v>
      </c>
      <c r="AH230" s="12">
        <f t="shared" si="76"/>
        <v>76600000</v>
      </c>
      <c r="AI230" s="23">
        <f t="shared" si="77"/>
        <v>0</v>
      </c>
      <c r="AJ230" s="23">
        <f t="shared" si="71"/>
        <v>1.4733177538636124E-2</v>
      </c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</row>
    <row r="231" spans="1:106" ht="24.95" customHeight="1" outlineLevel="1" x14ac:dyDescent="0.25">
      <c r="A231" s="18">
        <v>27</v>
      </c>
      <c r="B231" s="18"/>
      <c r="C231" s="32" t="s">
        <v>543</v>
      </c>
      <c r="D231" s="33">
        <v>45709</v>
      </c>
      <c r="E231" s="34" t="s">
        <v>533</v>
      </c>
      <c r="F231" s="13" t="s">
        <v>102</v>
      </c>
      <c r="G231" s="13" t="s">
        <v>101</v>
      </c>
      <c r="H231" s="46"/>
      <c r="I231" s="46"/>
      <c r="J231" s="86"/>
      <c r="K231" s="37">
        <v>8210000</v>
      </c>
      <c r="L231" s="19" t="s">
        <v>100</v>
      </c>
      <c r="M231" s="39"/>
      <c r="N231" s="40"/>
      <c r="O231" s="39"/>
      <c r="P231" s="35"/>
      <c r="Q231" s="35"/>
      <c r="R231" s="22"/>
      <c r="S231" s="22"/>
      <c r="T231" s="22"/>
      <c r="U231" s="12">
        <f t="shared" si="72"/>
        <v>0</v>
      </c>
      <c r="V231" s="3"/>
      <c r="W231" s="37">
        <v>8210000</v>
      </c>
      <c r="X231" s="22"/>
      <c r="Y231" s="12">
        <f>SUM(W231:X231)</f>
        <v>8210000</v>
      </c>
      <c r="Z231" s="22"/>
      <c r="AA231" s="22"/>
      <c r="AB231" s="22"/>
      <c r="AC231" s="12">
        <f t="shared" si="74"/>
        <v>0</v>
      </c>
      <c r="AD231" s="22"/>
      <c r="AE231" s="22">
        <v>0</v>
      </c>
      <c r="AF231" s="22">
        <v>0</v>
      </c>
      <c r="AG231" s="12">
        <f t="shared" si="75"/>
        <v>0</v>
      </c>
      <c r="AH231" s="12">
        <f t="shared" si="76"/>
        <v>8210000</v>
      </c>
      <c r="AI231" s="23">
        <f t="shared" si="77"/>
        <v>0</v>
      </c>
      <c r="AJ231" s="23">
        <f t="shared" si="71"/>
        <v>1.5791042766606081E-3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</row>
    <row r="232" spans="1:106" ht="24.95" customHeight="1" outlineLevel="1" x14ac:dyDescent="0.25">
      <c r="A232" s="18">
        <v>28</v>
      </c>
      <c r="B232" s="18"/>
      <c r="C232" s="32" t="s">
        <v>563</v>
      </c>
      <c r="D232" s="33">
        <v>45740</v>
      </c>
      <c r="E232" s="34" t="s">
        <v>534</v>
      </c>
      <c r="F232" s="13" t="s">
        <v>102</v>
      </c>
      <c r="G232" s="13" t="s">
        <v>101</v>
      </c>
      <c r="H232" s="46"/>
      <c r="I232" s="46"/>
      <c r="J232" s="86"/>
      <c r="K232" s="37">
        <v>6310000</v>
      </c>
      <c r="L232" s="19" t="s">
        <v>100</v>
      </c>
      <c r="M232" s="39"/>
      <c r="N232" s="40"/>
      <c r="O232" s="39"/>
      <c r="P232" s="35"/>
      <c r="Q232" s="35"/>
      <c r="R232" s="22"/>
      <c r="S232" s="22"/>
      <c r="T232" s="22"/>
      <c r="U232" s="12">
        <f t="shared" si="72"/>
        <v>0</v>
      </c>
      <c r="V232" s="37">
        <v>6310000</v>
      </c>
      <c r="W232" s="22"/>
      <c r="X232" s="22"/>
      <c r="Y232" s="12">
        <f t="shared" si="73"/>
        <v>6310000</v>
      </c>
      <c r="Z232" s="22"/>
      <c r="AA232" s="22"/>
      <c r="AB232" s="22"/>
      <c r="AC232" s="12">
        <f t="shared" si="74"/>
        <v>0</v>
      </c>
      <c r="AD232" s="22"/>
      <c r="AE232" s="22">
        <v>0</v>
      </c>
      <c r="AF232" s="22">
        <v>0</v>
      </c>
      <c r="AG232" s="12">
        <f t="shared" si="75"/>
        <v>0</v>
      </c>
      <c r="AH232" s="12">
        <f t="shared" si="76"/>
        <v>6310000</v>
      </c>
      <c r="AI232" s="23">
        <f t="shared" si="77"/>
        <v>0</v>
      </c>
      <c r="AJ232" s="23">
        <f t="shared" si="71"/>
        <v>1.2136599251800775E-3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</row>
    <row r="233" spans="1:106" ht="24.95" customHeight="1" outlineLevel="1" x14ac:dyDescent="0.25">
      <c r="A233" s="18">
        <v>29</v>
      </c>
      <c r="B233" s="18"/>
      <c r="C233" s="32" t="s">
        <v>550</v>
      </c>
      <c r="D233" s="33">
        <v>45715</v>
      </c>
      <c r="E233" s="34" t="s">
        <v>535</v>
      </c>
      <c r="F233" s="13" t="s">
        <v>102</v>
      </c>
      <c r="G233" s="13" t="s">
        <v>101</v>
      </c>
      <c r="H233" s="46"/>
      <c r="I233" s="46"/>
      <c r="J233" s="86"/>
      <c r="K233" s="37">
        <v>16200000</v>
      </c>
      <c r="L233" s="19" t="s">
        <v>100</v>
      </c>
      <c r="M233" s="39"/>
      <c r="N233" s="40"/>
      <c r="O233" s="39"/>
      <c r="P233" s="35"/>
      <c r="Q233" s="35"/>
      <c r="R233" s="22"/>
      <c r="S233" s="22"/>
      <c r="T233" s="22"/>
      <c r="U233" s="12">
        <f t="shared" si="72"/>
        <v>0</v>
      </c>
      <c r="V233" s="37">
        <v>16200000</v>
      </c>
      <c r="W233" s="22"/>
      <c r="X233" s="22"/>
      <c r="Y233" s="12">
        <f t="shared" si="73"/>
        <v>16200000</v>
      </c>
      <c r="Z233" s="22"/>
      <c r="AA233" s="22"/>
      <c r="AB233" s="22"/>
      <c r="AC233" s="12">
        <f t="shared" si="74"/>
        <v>0</v>
      </c>
      <c r="AD233" s="22"/>
      <c r="AE233" s="22">
        <v>0</v>
      </c>
      <c r="AF233" s="22">
        <v>0</v>
      </c>
      <c r="AG233" s="12">
        <f t="shared" si="75"/>
        <v>0</v>
      </c>
      <c r="AH233" s="12">
        <f t="shared" si="76"/>
        <v>16200000</v>
      </c>
      <c r="AI233" s="23">
        <f t="shared" si="77"/>
        <v>0</v>
      </c>
      <c r="AJ233" s="23">
        <f t="shared" si="71"/>
        <v>3.1158939442024179E-3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</row>
    <row r="234" spans="1:106" ht="24.95" customHeight="1" outlineLevel="1" x14ac:dyDescent="0.25">
      <c r="A234" s="18">
        <v>30</v>
      </c>
      <c r="B234" s="18"/>
      <c r="C234" s="32" t="s">
        <v>560</v>
      </c>
      <c r="D234" s="33">
        <v>45734</v>
      </c>
      <c r="E234" s="34" t="s">
        <v>536</v>
      </c>
      <c r="F234" s="13" t="s">
        <v>102</v>
      </c>
      <c r="G234" s="13" t="s">
        <v>101</v>
      </c>
      <c r="H234" s="46"/>
      <c r="I234" s="46"/>
      <c r="J234" s="86"/>
      <c r="K234" s="37">
        <v>13420000</v>
      </c>
      <c r="L234" s="19" t="s">
        <v>100</v>
      </c>
      <c r="M234" s="39"/>
      <c r="N234" s="40"/>
      <c r="O234" s="39"/>
      <c r="P234" s="35"/>
      <c r="Q234" s="35"/>
      <c r="R234" s="22"/>
      <c r="S234" s="22"/>
      <c r="T234" s="22"/>
      <c r="U234" s="12">
        <f t="shared" si="72"/>
        <v>0</v>
      </c>
      <c r="V234" s="37">
        <v>13420000</v>
      </c>
      <c r="W234" s="22"/>
      <c r="X234" s="22"/>
      <c r="Y234" s="12">
        <f t="shared" si="73"/>
        <v>13420000</v>
      </c>
      <c r="Z234" s="22"/>
      <c r="AA234" s="22"/>
      <c r="AB234" s="22"/>
      <c r="AC234" s="12">
        <f t="shared" si="74"/>
        <v>0</v>
      </c>
      <c r="AD234" s="22"/>
      <c r="AE234" s="22">
        <v>0</v>
      </c>
      <c r="AF234" s="22">
        <v>0</v>
      </c>
      <c r="AG234" s="12">
        <f t="shared" si="75"/>
        <v>0</v>
      </c>
      <c r="AH234" s="12">
        <f t="shared" si="76"/>
        <v>13420000</v>
      </c>
      <c r="AI234" s="23">
        <f t="shared" si="77"/>
        <v>0</v>
      </c>
      <c r="AJ234" s="23">
        <f t="shared" si="71"/>
        <v>2.581191156246694E-3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</row>
    <row r="235" spans="1:106" ht="24.95" customHeight="1" outlineLevel="1" x14ac:dyDescent="0.25">
      <c r="A235" s="18">
        <v>31</v>
      </c>
      <c r="B235" s="18"/>
      <c r="C235" s="32" t="s">
        <v>548</v>
      </c>
      <c r="D235" s="33">
        <v>45715</v>
      </c>
      <c r="E235" s="34" t="s">
        <v>537</v>
      </c>
      <c r="F235" s="13" t="s">
        <v>102</v>
      </c>
      <c r="G235" s="13" t="s">
        <v>101</v>
      </c>
      <c r="H235" s="46"/>
      <c r="I235" s="46"/>
      <c r="J235" s="86"/>
      <c r="K235" s="37">
        <v>10000000</v>
      </c>
      <c r="L235" s="19" t="s">
        <v>100</v>
      </c>
      <c r="M235" s="39"/>
      <c r="N235" s="40"/>
      <c r="O235" s="39"/>
      <c r="P235" s="35"/>
      <c r="Q235" s="35"/>
      <c r="R235" s="22"/>
      <c r="S235" s="22"/>
      <c r="T235" s="22"/>
      <c r="U235" s="12">
        <f t="shared" si="72"/>
        <v>0</v>
      </c>
      <c r="V235" s="37">
        <v>10000000</v>
      </c>
      <c r="W235" s="22"/>
      <c r="X235" s="22"/>
      <c r="Y235" s="12">
        <f t="shared" si="73"/>
        <v>10000000</v>
      </c>
      <c r="Z235" s="22"/>
      <c r="AA235" s="22"/>
      <c r="AB235" s="22"/>
      <c r="AC235" s="12">
        <f t="shared" si="74"/>
        <v>0</v>
      </c>
      <c r="AD235" s="22"/>
      <c r="AE235" s="22">
        <v>0</v>
      </c>
      <c r="AF235" s="22">
        <v>0</v>
      </c>
      <c r="AG235" s="12">
        <f t="shared" si="75"/>
        <v>0</v>
      </c>
      <c r="AH235" s="12">
        <f t="shared" si="76"/>
        <v>10000000</v>
      </c>
      <c r="AI235" s="23">
        <f t="shared" si="77"/>
        <v>0</v>
      </c>
      <c r="AJ235" s="23">
        <f t="shared" si="71"/>
        <v>1.9233913235817393E-3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</row>
    <row r="236" spans="1:106" ht="24.95" customHeight="1" outlineLevel="1" x14ac:dyDescent="0.25">
      <c r="A236" s="18">
        <v>32</v>
      </c>
      <c r="B236" s="18"/>
      <c r="C236" s="32" t="s">
        <v>556</v>
      </c>
      <c r="D236" s="33">
        <v>45727</v>
      </c>
      <c r="E236" s="34" t="s">
        <v>538</v>
      </c>
      <c r="F236" s="13" t="s">
        <v>102</v>
      </c>
      <c r="G236" s="13" t="s">
        <v>101</v>
      </c>
      <c r="H236" s="46"/>
      <c r="I236" s="46"/>
      <c r="J236" s="86"/>
      <c r="K236" s="37">
        <v>32000000</v>
      </c>
      <c r="L236" s="19" t="s">
        <v>100</v>
      </c>
      <c r="M236" s="39"/>
      <c r="N236" s="40"/>
      <c r="O236" s="39"/>
      <c r="P236" s="35"/>
      <c r="Q236" s="35"/>
      <c r="R236" s="22"/>
      <c r="S236" s="22"/>
      <c r="T236" s="22"/>
      <c r="U236" s="12">
        <f t="shared" si="72"/>
        <v>0</v>
      </c>
      <c r="V236" s="37">
        <v>32000000</v>
      </c>
      <c r="W236" s="22"/>
      <c r="X236" s="22"/>
      <c r="Y236" s="12">
        <f t="shared" si="73"/>
        <v>32000000</v>
      </c>
      <c r="Z236" s="22"/>
      <c r="AA236" s="22"/>
      <c r="AB236" s="22"/>
      <c r="AC236" s="12">
        <f t="shared" si="74"/>
        <v>0</v>
      </c>
      <c r="AD236" s="22"/>
      <c r="AE236" s="22">
        <v>0</v>
      </c>
      <c r="AF236" s="22">
        <v>0</v>
      </c>
      <c r="AG236" s="12">
        <f t="shared" si="75"/>
        <v>0</v>
      </c>
      <c r="AH236" s="12">
        <f t="shared" si="76"/>
        <v>32000000</v>
      </c>
      <c r="AI236" s="23">
        <f t="shared" si="77"/>
        <v>0</v>
      </c>
      <c r="AJ236" s="23">
        <f t="shared" si="71"/>
        <v>6.1548522354615658E-3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</row>
    <row r="237" spans="1:106" ht="24.95" customHeight="1" outlineLevel="1" x14ac:dyDescent="0.25">
      <c r="A237" s="18">
        <v>33</v>
      </c>
      <c r="B237" s="18"/>
      <c r="C237" s="32"/>
      <c r="D237" s="33"/>
      <c r="E237" s="34"/>
      <c r="F237" s="35"/>
      <c r="G237" s="35"/>
      <c r="H237" s="46"/>
      <c r="I237" s="46"/>
      <c r="J237" s="86"/>
      <c r="K237" s="37"/>
      <c r="L237" s="38"/>
      <c r="M237" s="39"/>
      <c r="N237" s="40"/>
      <c r="O237" s="39"/>
      <c r="P237" s="35"/>
      <c r="Q237" s="35"/>
      <c r="R237" s="22"/>
      <c r="S237" s="22"/>
      <c r="T237" s="22"/>
      <c r="U237" s="12">
        <f t="shared" si="72"/>
        <v>0</v>
      </c>
      <c r="V237" s="22"/>
      <c r="W237" s="22"/>
      <c r="X237" s="22"/>
      <c r="Y237" s="12">
        <f t="shared" si="73"/>
        <v>0</v>
      </c>
      <c r="Z237" s="22"/>
      <c r="AA237" s="22"/>
      <c r="AB237" s="22"/>
      <c r="AC237" s="12">
        <f t="shared" si="74"/>
        <v>0</v>
      </c>
      <c r="AD237" s="22"/>
      <c r="AE237" s="22">
        <v>0</v>
      </c>
      <c r="AF237" s="22">
        <v>0</v>
      </c>
      <c r="AG237" s="12">
        <f t="shared" si="75"/>
        <v>0</v>
      </c>
      <c r="AH237" s="12">
        <f t="shared" si="76"/>
        <v>0</v>
      </c>
      <c r="AI237" s="23">
        <f t="shared" si="77"/>
        <v>0</v>
      </c>
      <c r="AJ237" s="23">
        <f t="shared" si="71"/>
        <v>0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</row>
    <row r="238" spans="1:106" ht="24.95" customHeight="1" outlineLevel="1" x14ac:dyDescent="0.2">
      <c r="A238" s="18">
        <v>34</v>
      </c>
      <c r="B238" s="18"/>
      <c r="C238" s="19"/>
      <c r="D238" s="20"/>
      <c r="E238" s="19"/>
      <c r="F238" s="19"/>
      <c r="G238" s="19"/>
      <c r="H238" s="20"/>
      <c r="I238" s="20"/>
      <c r="J238" s="86"/>
      <c r="K238" s="21"/>
      <c r="L238" s="19"/>
      <c r="M238" s="22"/>
      <c r="N238" s="22"/>
      <c r="O238" s="22"/>
      <c r="P238" s="19"/>
      <c r="Q238" s="19"/>
      <c r="R238" s="22"/>
      <c r="S238" s="22"/>
      <c r="T238" s="22"/>
      <c r="U238" s="12">
        <f>SUM(R238:T238)</f>
        <v>0</v>
      </c>
      <c r="V238" s="22"/>
      <c r="W238" s="22"/>
      <c r="X238" s="22"/>
      <c r="Y238" s="12">
        <f>SUM(V238:X238)</f>
        <v>0</v>
      </c>
      <c r="Z238" s="22"/>
      <c r="AA238" s="22"/>
      <c r="AB238" s="22"/>
      <c r="AC238" s="12">
        <f>SUM(Z238:AB238)</f>
        <v>0</v>
      </c>
      <c r="AD238" s="22"/>
      <c r="AE238" s="22"/>
      <c r="AF238" s="22"/>
      <c r="AG238" s="12">
        <f>SUM(AD238:AF238)</f>
        <v>0</v>
      </c>
      <c r="AH238" s="12">
        <f>SUM(U238,Y238,AC238,AG238)</f>
        <v>0</v>
      </c>
      <c r="AI238" s="23">
        <f>IF(ISERROR(AH238/J238),0,AH238/J238)</f>
        <v>0</v>
      </c>
      <c r="AJ238" s="23">
        <f t="shared" si="71"/>
        <v>0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</row>
    <row r="239" spans="1:106" s="30" customFormat="1" ht="24.95" customHeight="1" x14ac:dyDescent="0.25">
      <c r="A239" s="87" t="s">
        <v>61</v>
      </c>
      <c r="B239" s="87"/>
      <c r="C239" s="87"/>
      <c r="D239" s="87"/>
      <c r="E239" s="87"/>
      <c r="F239" s="87"/>
      <c r="G239" s="87"/>
      <c r="H239" s="87"/>
      <c r="I239" s="87"/>
      <c r="J239" s="25">
        <f>SUM(J205:J238)</f>
        <v>433960000</v>
      </c>
      <c r="K239" s="25">
        <f>SUM(K205:K238)</f>
        <v>433960000</v>
      </c>
      <c r="L239" s="26"/>
      <c r="M239" s="25">
        <f>SUM(M205:M238)</f>
        <v>0</v>
      </c>
      <c r="N239" s="25">
        <f>SUM(N205:N238)</f>
        <v>0</v>
      </c>
      <c r="O239" s="25">
        <f>SUM(O205:O238)</f>
        <v>0</v>
      </c>
      <c r="P239" s="27"/>
      <c r="Q239" s="28"/>
      <c r="R239" s="25">
        <f t="shared" ref="R239:AH239" si="78">SUM(R205:R238)</f>
        <v>0</v>
      </c>
      <c r="S239" s="25">
        <f t="shared" si="78"/>
        <v>0</v>
      </c>
      <c r="T239" s="25">
        <f t="shared" si="78"/>
        <v>0</v>
      </c>
      <c r="U239" s="25">
        <f t="shared" si="78"/>
        <v>0</v>
      </c>
      <c r="V239" s="25">
        <f t="shared" si="78"/>
        <v>392030000</v>
      </c>
      <c r="W239" s="25">
        <f t="shared" si="78"/>
        <v>41930000</v>
      </c>
      <c r="X239" s="25">
        <f t="shared" si="78"/>
        <v>0</v>
      </c>
      <c r="Y239" s="25">
        <f t="shared" si="78"/>
        <v>433960000</v>
      </c>
      <c r="Z239" s="25">
        <f t="shared" si="78"/>
        <v>0</v>
      </c>
      <c r="AA239" s="25">
        <f t="shared" si="78"/>
        <v>0</v>
      </c>
      <c r="AB239" s="25">
        <f t="shared" si="78"/>
        <v>0</v>
      </c>
      <c r="AC239" s="25">
        <f t="shared" si="78"/>
        <v>0</v>
      </c>
      <c r="AD239" s="25">
        <f t="shared" si="78"/>
        <v>0</v>
      </c>
      <c r="AE239" s="25">
        <f t="shared" si="78"/>
        <v>0</v>
      </c>
      <c r="AF239" s="25">
        <f t="shared" si="78"/>
        <v>0</v>
      </c>
      <c r="AG239" s="25">
        <f t="shared" si="78"/>
        <v>0</v>
      </c>
      <c r="AH239" s="25">
        <f t="shared" si="78"/>
        <v>433960000</v>
      </c>
      <c r="AI239" s="29">
        <f>IF(ISERROR(AH239/J239),0,AH239/J239)</f>
        <v>1</v>
      </c>
      <c r="AJ239" s="29">
        <f>IF(ISERROR(AH239/$AH$409),0,AH239/$AH$409)</f>
        <v>8.3467489878153153E-2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</row>
    <row r="240" spans="1:106" ht="24.95" customHeight="1" x14ac:dyDescent="0.25">
      <c r="A240" s="85" t="s">
        <v>62</v>
      </c>
      <c r="B240" s="85"/>
      <c r="C240" s="85"/>
      <c r="D240" s="85"/>
      <c r="E240" s="85"/>
      <c r="F240" s="8"/>
      <c r="G240" s="9"/>
      <c r="H240" s="10"/>
      <c r="I240" s="10"/>
      <c r="J240" s="11"/>
      <c r="K240" s="12"/>
      <c r="L240" s="13"/>
      <c r="M240" s="14"/>
      <c r="N240" s="14"/>
      <c r="O240" s="14"/>
      <c r="P240" s="9"/>
      <c r="Q240" s="15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6"/>
      <c r="AJ240" s="17"/>
    </row>
    <row r="241" spans="1:106" ht="24.95" customHeight="1" outlineLevel="1" x14ac:dyDescent="0.25">
      <c r="A241" s="18">
        <v>1</v>
      </c>
      <c r="B241" s="18"/>
      <c r="C241" s="32" t="s">
        <v>603</v>
      </c>
      <c r="D241" s="33">
        <v>45755</v>
      </c>
      <c r="E241" s="34" t="s">
        <v>564</v>
      </c>
      <c r="F241" s="13" t="s">
        <v>102</v>
      </c>
      <c r="G241" s="13" t="s">
        <v>101</v>
      </c>
      <c r="H241" s="46"/>
      <c r="I241" s="46"/>
      <c r="J241" s="86">
        <v>303940000</v>
      </c>
      <c r="K241" s="37">
        <v>13730000</v>
      </c>
      <c r="L241" s="19" t="s">
        <v>100</v>
      </c>
      <c r="M241" s="39"/>
      <c r="N241" s="40"/>
      <c r="O241" s="39"/>
      <c r="P241" s="35"/>
      <c r="Q241" s="35"/>
      <c r="R241" s="22">
        <v>0</v>
      </c>
      <c r="S241" s="22">
        <v>0</v>
      </c>
      <c r="T241" s="22">
        <v>0</v>
      </c>
      <c r="U241" s="12">
        <f>SUM(R241:T241)</f>
        <v>0</v>
      </c>
      <c r="V241" s="50">
        <v>13730000</v>
      </c>
      <c r="W241" s="50"/>
      <c r="X241" s="50"/>
      <c r="Y241" s="12">
        <f>SUM(V241:X241)</f>
        <v>13730000</v>
      </c>
      <c r="Z241" s="22">
        <v>0</v>
      </c>
      <c r="AA241" s="22">
        <v>0</v>
      </c>
      <c r="AB241" s="22">
        <v>0</v>
      </c>
      <c r="AC241" s="12">
        <f>SUM(Z241:AB241)</f>
        <v>0</v>
      </c>
      <c r="AD241" s="22">
        <v>0</v>
      </c>
      <c r="AE241" s="22">
        <v>0</v>
      </c>
      <c r="AF241" s="22">
        <v>0</v>
      </c>
      <c r="AG241" s="12">
        <f>SUM(AD241:AF241)</f>
        <v>0</v>
      </c>
      <c r="AH241" s="12">
        <f>SUM(U241,Y241,AC241,AG241)</f>
        <v>13730000</v>
      </c>
      <c r="AI241" s="23">
        <f>IF(ISERROR(AH241/J241),0,AH241/J241)</f>
        <v>4.5173389484766728E-2</v>
      </c>
      <c r="AJ241" s="23">
        <f>IF(ISERROR(AH241/$AH$409),"-",AH241/$AH$409)</f>
        <v>2.6408162872777279E-3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</row>
    <row r="242" spans="1:106" ht="24.95" customHeight="1" outlineLevel="1" x14ac:dyDescent="0.25">
      <c r="A242" s="18">
        <v>2</v>
      </c>
      <c r="B242" s="18"/>
      <c r="C242" s="32" t="s">
        <v>605</v>
      </c>
      <c r="D242" s="33">
        <v>45734</v>
      </c>
      <c r="E242" s="34" t="s">
        <v>565</v>
      </c>
      <c r="F242" s="13" t="s">
        <v>102</v>
      </c>
      <c r="G242" s="13" t="s">
        <v>101</v>
      </c>
      <c r="H242" s="46"/>
      <c r="I242" s="46"/>
      <c r="J242" s="86"/>
      <c r="K242" s="37">
        <v>11100000</v>
      </c>
      <c r="L242" s="19" t="s">
        <v>100</v>
      </c>
      <c r="M242" s="39"/>
      <c r="N242" s="40"/>
      <c r="O242" s="39"/>
      <c r="P242" s="35"/>
      <c r="Q242" s="35"/>
      <c r="R242" s="22">
        <v>0</v>
      </c>
      <c r="S242" s="22">
        <v>0</v>
      </c>
      <c r="T242" s="22">
        <v>0</v>
      </c>
      <c r="U242" s="12">
        <f t="shared" ref="U242:U271" si="79">SUM(R242:T242)</f>
        <v>0</v>
      </c>
      <c r="V242" s="50"/>
      <c r="W242" s="50">
        <v>11100000</v>
      </c>
      <c r="X242" s="50"/>
      <c r="Y242" s="12">
        <f t="shared" ref="Y242:Y271" si="80">SUM(V242:X242)</f>
        <v>11100000</v>
      </c>
      <c r="Z242" s="22">
        <v>0</v>
      </c>
      <c r="AA242" s="22">
        <v>0</v>
      </c>
      <c r="AB242" s="22">
        <v>0</v>
      </c>
      <c r="AC242" s="12">
        <f t="shared" ref="AC242:AC271" si="81">SUM(Z242:AB242)</f>
        <v>0</v>
      </c>
      <c r="AD242" s="22">
        <v>0</v>
      </c>
      <c r="AE242" s="22">
        <v>0</v>
      </c>
      <c r="AF242" s="22">
        <v>0</v>
      </c>
      <c r="AG242" s="12">
        <f t="shared" ref="AG242:AG271" si="82">SUM(AD242:AF242)</f>
        <v>0</v>
      </c>
      <c r="AH242" s="12">
        <f t="shared" ref="AH242:AH271" si="83">SUM(U242,Y242,AC242,AG242)</f>
        <v>11100000</v>
      </c>
      <c r="AI242" s="23">
        <f t="shared" ref="AI242:AI271" si="84">IF(ISERROR(AH242/J242),0,AH242/J242)</f>
        <v>0</v>
      </c>
      <c r="AJ242" s="23">
        <f t="shared" ref="AJ242:AJ271" si="85">IF(ISERROR(AH242/$AH$409),"-",AH242/$AH$409)</f>
        <v>2.1349643691757308E-3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</row>
    <row r="243" spans="1:106" ht="24.95" customHeight="1" outlineLevel="1" x14ac:dyDescent="0.25">
      <c r="A243" s="18">
        <v>3</v>
      </c>
      <c r="B243" s="18"/>
      <c r="C243" s="32" t="s">
        <v>599</v>
      </c>
      <c r="D243" s="33">
        <v>45734</v>
      </c>
      <c r="E243" s="34" t="s">
        <v>566</v>
      </c>
      <c r="F243" s="13" t="s">
        <v>102</v>
      </c>
      <c r="G243" s="13" t="s">
        <v>101</v>
      </c>
      <c r="H243" s="46"/>
      <c r="I243" s="46"/>
      <c r="J243" s="86"/>
      <c r="K243" s="37">
        <v>14730000</v>
      </c>
      <c r="L243" s="19" t="s">
        <v>100</v>
      </c>
      <c r="M243" s="39"/>
      <c r="N243" s="40"/>
      <c r="O243" s="39"/>
      <c r="P243" s="35"/>
      <c r="Q243" s="35"/>
      <c r="R243" s="22">
        <v>0</v>
      </c>
      <c r="S243" s="22">
        <v>0</v>
      </c>
      <c r="T243" s="22">
        <v>0</v>
      </c>
      <c r="U243" s="12">
        <f t="shared" si="79"/>
        <v>0</v>
      </c>
      <c r="V243" s="50">
        <v>14730000</v>
      </c>
      <c r="W243" s="50"/>
      <c r="X243" s="50"/>
      <c r="Y243" s="12">
        <f t="shared" si="80"/>
        <v>14730000</v>
      </c>
      <c r="Z243" s="22">
        <v>0</v>
      </c>
      <c r="AA243" s="22">
        <v>0</v>
      </c>
      <c r="AB243" s="22">
        <v>0</v>
      </c>
      <c r="AC243" s="12">
        <f t="shared" si="81"/>
        <v>0</v>
      </c>
      <c r="AD243" s="22">
        <v>0</v>
      </c>
      <c r="AE243" s="22">
        <v>0</v>
      </c>
      <c r="AF243" s="22">
        <v>0</v>
      </c>
      <c r="AG243" s="12">
        <f t="shared" si="82"/>
        <v>0</v>
      </c>
      <c r="AH243" s="12">
        <f t="shared" si="83"/>
        <v>14730000</v>
      </c>
      <c r="AI243" s="23">
        <f t="shared" si="84"/>
        <v>0</v>
      </c>
      <c r="AJ243" s="23">
        <f t="shared" si="85"/>
        <v>2.8331554196359019E-3</v>
      </c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</row>
    <row r="244" spans="1:106" ht="24.95" customHeight="1" outlineLevel="1" x14ac:dyDescent="0.25">
      <c r="A244" s="18">
        <v>4</v>
      </c>
      <c r="B244" s="18"/>
      <c r="C244" s="32" t="s">
        <v>563</v>
      </c>
      <c r="D244" s="33">
        <v>45734</v>
      </c>
      <c r="E244" s="34" t="s">
        <v>567</v>
      </c>
      <c r="F244" s="13" t="s">
        <v>102</v>
      </c>
      <c r="G244" s="13" t="s">
        <v>101</v>
      </c>
      <c r="H244" s="46"/>
      <c r="I244" s="46"/>
      <c r="J244" s="86"/>
      <c r="K244" s="37">
        <v>4010000</v>
      </c>
      <c r="L244" s="19" t="s">
        <v>100</v>
      </c>
      <c r="M244" s="39"/>
      <c r="N244" s="40"/>
      <c r="O244" s="39"/>
      <c r="P244" s="35"/>
      <c r="Q244" s="35"/>
      <c r="R244" s="22">
        <v>0</v>
      </c>
      <c r="S244" s="22">
        <v>0</v>
      </c>
      <c r="T244" s="22">
        <v>0</v>
      </c>
      <c r="U244" s="12">
        <f t="shared" si="79"/>
        <v>0</v>
      </c>
      <c r="V244" s="50"/>
      <c r="W244" s="50"/>
      <c r="X244" s="50">
        <v>4010000</v>
      </c>
      <c r="Y244" s="12">
        <f t="shared" si="80"/>
        <v>4010000</v>
      </c>
      <c r="Z244" s="22">
        <v>0</v>
      </c>
      <c r="AA244" s="22">
        <v>0</v>
      </c>
      <c r="AB244" s="22">
        <v>0</v>
      </c>
      <c r="AC244" s="12">
        <f t="shared" si="81"/>
        <v>0</v>
      </c>
      <c r="AD244" s="22">
        <v>0</v>
      </c>
      <c r="AE244" s="22">
        <v>0</v>
      </c>
      <c r="AF244" s="22">
        <v>0</v>
      </c>
      <c r="AG244" s="12">
        <f t="shared" si="82"/>
        <v>0</v>
      </c>
      <c r="AH244" s="12">
        <f t="shared" si="83"/>
        <v>4010000</v>
      </c>
      <c r="AI244" s="23">
        <f t="shared" si="84"/>
        <v>0</v>
      </c>
      <c r="AJ244" s="23">
        <f t="shared" si="85"/>
        <v>7.7127992075627747E-4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</row>
    <row r="245" spans="1:106" ht="24.95" customHeight="1" outlineLevel="1" x14ac:dyDescent="0.25">
      <c r="A245" s="18">
        <v>5</v>
      </c>
      <c r="B245" s="18"/>
      <c r="C245" s="32" t="s">
        <v>594</v>
      </c>
      <c r="D245" s="33">
        <v>45734</v>
      </c>
      <c r="E245" s="34" t="s">
        <v>568</v>
      </c>
      <c r="F245" s="13" t="s">
        <v>102</v>
      </c>
      <c r="G245" s="13" t="s">
        <v>101</v>
      </c>
      <c r="H245" s="46"/>
      <c r="I245" s="46"/>
      <c r="J245" s="86"/>
      <c r="K245" s="37">
        <v>5000000</v>
      </c>
      <c r="L245" s="19" t="s">
        <v>100</v>
      </c>
      <c r="M245" s="39"/>
      <c r="N245" s="40"/>
      <c r="O245" s="39"/>
      <c r="P245" s="35"/>
      <c r="Q245" s="35"/>
      <c r="R245" s="22">
        <v>0</v>
      </c>
      <c r="S245" s="22">
        <v>0</v>
      </c>
      <c r="T245" s="22">
        <v>0</v>
      </c>
      <c r="U245" s="12">
        <f t="shared" si="79"/>
        <v>0</v>
      </c>
      <c r="V245" s="50">
        <v>5000000</v>
      </c>
      <c r="W245" s="50"/>
      <c r="X245" s="50"/>
      <c r="Y245" s="12">
        <f t="shared" si="80"/>
        <v>5000000</v>
      </c>
      <c r="Z245" s="22">
        <v>0</v>
      </c>
      <c r="AA245" s="22">
        <v>0</v>
      </c>
      <c r="AB245" s="22">
        <v>0</v>
      </c>
      <c r="AC245" s="12">
        <f t="shared" si="81"/>
        <v>0</v>
      </c>
      <c r="AD245" s="22">
        <v>0</v>
      </c>
      <c r="AE245" s="22">
        <v>0</v>
      </c>
      <c r="AF245" s="22">
        <v>0</v>
      </c>
      <c r="AG245" s="12">
        <f t="shared" si="82"/>
        <v>0</v>
      </c>
      <c r="AH245" s="12">
        <f t="shared" si="83"/>
        <v>5000000</v>
      </c>
      <c r="AI245" s="23">
        <f t="shared" si="84"/>
        <v>0</v>
      </c>
      <c r="AJ245" s="23">
        <f t="shared" si="85"/>
        <v>9.6169566179086965E-4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</row>
    <row r="246" spans="1:106" ht="24.95" customHeight="1" outlineLevel="1" x14ac:dyDescent="0.25">
      <c r="A246" s="18">
        <v>6</v>
      </c>
      <c r="B246" s="18"/>
      <c r="C246" s="32" t="s">
        <v>600</v>
      </c>
      <c r="D246" s="33">
        <v>45734</v>
      </c>
      <c r="E246" s="34" t="s">
        <v>569</v>
      </c>
      <c r="F246" s="13" t="s">
        <v>102</v>
      </c>
      <c r="G246" s="13" t="s">
        <v>101</v>
      </c>
      <c r="H246" s="46"/>
      <c r="I246" s="46"/>
      <c r="J246" s="86"/>
      <c r="K246" s="37">
        <v>4690000</v>
      </c>
      <c r="L246" s="19" t="s">
        <v>100</v>
      </c>
      <c r="M246" s="39"/>
      <c r="N246" s="40"/>
      <c r="O246" s="39"/>
      <c r="P246" s="35"/>
      <c r="Q246" s="35"/>
      <c r="R246" s="22">
        <v>0</v>
      </c>
      <c r="S246" s="22">
        <v>0</v>
      </c>
      <c r="T246" s="22">
        <v>0</v>
      </c>
      <c r="U246" s="12">
        <f t="shared" si="79"/>
        <v>0</v>
      </c>
      <c r="V246" s="50">
        <v>4690000</v>
      </c>
      <c r="W246" s="50"/>
      <c r="X246" s="50"/>
      <c r="Y246" s="12">
        <f t="shared" si="80"/>
        <v>4690000</v>
      </c>
      <c r="Z246" s="22">
        <v>0</v>
      </c>
      <c r="AA246" s="22">
        <v>0</v>
      </c>
      <c r="AB246" s="22">
        <v>0</v>
      </c>
      <c r="AC246" s="12">
        <f t="shared" si="81"/>
        <v>0</v>
      </c>
      <c r="AD246" s="22">
        <v>0</v>
      </c>
      <c r="AE246" s="22">
        <v>0</v>
      </c>
      <c r="AF246" s="22">
        <v>0</v>
      </c>
      <c r="AG246" s="12">
        <f t="shared" si="82"/>
        <v>0</v>
      </c>
      <c r="AH246" s="12">
        <f t="shared" si="83"/>
        <v>4690000</v>
      </c>
      <c r="AI246" s="23">
        <f t="shared" si="84"/>
        <v>0</v>
      </c>
      <c r="AJ246" s="23">
        <f t="shared" si="85"/>
        <v>9.0207053075983575E-4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</row>
    <row r="247" spans="1:106" ht="24.95" customHeight="1" outlineLevel="1" x14ac:dyDescent="0.25">
      <c r="A247" s="18">
        <v>7</v>
      </c>
      <c r="B247" s="18"/>
      <c r="C247" s="32" t="s">
        <v>611</v>
      </c>
      <c r="D247" s="33">
        <v>45761</v>
      </c>
      <c r="E247" s="34" t="s">
        <v>570</v>
      </c>
      <c r="F247" s="13" t="s">
        <v>102</v>
      </c>
      <c r="G247" s="13" t="s">
        <v>101</v>
      </c>
      <c r="H247" s="46"/>
      <c r="I247" s="46"/>
      <c r="J247" s="86"/>
      <c r="K247" s="37">
        <v>4160000</v>
      </c>
      <c r="L247" s="19" t="s">
        <v>100</v>
      </c>
      <c r="M247" s="39"/>
      <c r="N247" s="40"/>
      <c r="O247" s="39"/>
      <c r="P247" s="35"/>
      <c r="Q247" s="35"/>
      <c r="R247" s="22">
        <v>0</v>
      </c>
      <c r="S247" s="22">
        <v>0</v>
      </c>
      <c r="T247" s="22">
        <v>0</v>
      </c>
      <c r="U247" s="12">
        <f t="shared" si="79"/>
        <v>0</v>
      </c>
      <c r="V247" s="50">
        <v>4160000</v>
      </c>
      <c r="W247" s="50"/>
      <c r="X247" s="50"/>
      <c r="Y247" s="12">
        <f t="shared" si="80"/>
        <v>4160000</v>
      </c>
      <c r="Z247" s="22">
        <v>0</v>
      </c>
      <c r="AA247" s="22">
        <v>0</v>
      </c>
      <c r="AB247" s="22">
        <v>0</v>
      </c>
      <c r="AC247" s="12">
        <f t="shared" si="81"/>
        <v>0</v>
      </c>
      <c r="AD247" s="22">
        <v>0</v>
      </c>
      <c r="AE247" s="22">
        <v>0</v>
      </c>
      <c r="AF247" s="22">
        <v>0</v>
      </c>
      <c r="AG247" s="12">
        <f t="shared" si="82"/>
        <v>0</v>
      </c>
      <c r="AH247" s="12">
        <f t="shared" si="83"/>
        <v>4160000</v>
      </c>
      <c r="AI247" s="23">
        <f t="shared" si="84"/>
        <v>0</v>
      </c>
      <c r="AJ247" s="23">
        <f t="shared" si="85"/>
        <v>8.001307906100036E-4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</row>
    <row r="248" spans="1:106" ht="24.95" customHeight="1" outlineLevel="1" x14ac:dyDescent="0.25">
      <c r="A248" s="18">
        <v>8</v>
      </c>
      <c r="B248" s="18"/>
      <c r="C248" s="32" t="s">
        <v>439</v>
      </c>
      <c r="D248" s="33">
        <v>45734</v>
      </c>
      <c r="E248" s="34" t="s">
        <v>571</v>
      </c>
      <c r="F248" s="13" t="s">
        <v>102</v>
      </c>
      <c r="G248" s="13" t="s">
        <v>101</v>
      </c>
      <c r="H248" s="46"/>
      <c r="I248" s="46"/>
      <c r="J248" s="86"/>
      <c r="K248" s="37">
        <v>6310000</v>
      </c>
      <c r="L248" s="19" t="s">
        <v>100</v>
      </c>
      <c r="M248" s="39"/>
      <c r="N248" s="40"/>
      <c r="O248" s="39"/>
      <c r="P248" s="35"/>
      <c r="Q248" s="35"/>
      <c r="R248" s="22">
        <v>0</v>
      </c>
      <c r="S248" s="22">
        <v>0</v>
      </c>
      <c r="T248" s="22">
        <v>0</v>
      </c>
      <c r="U248" s="12">
        <f t="shared" si="79"/>
        <v>0</v>
      </c>
      <c r="V248" s="50">
        <v>6310000</v>
      </c>
      <c r="W248" s="50"/>
      <c r="X248" s="50"/>
      <c r="Y248" s="12">
        <f t="shared" si="80"/>
        <v>6310000</v>
      </c>
      <c r="Z248" s="22">
        <v>0</v>
      </c>
      <c r="AA248" s="22">
        <v>0</v>
      </c>
      <c r="AB248" s="22">
        <v>0</v>
      </c>
      <c r="AC248" s="12">
        <f t="shared" si="81"/>
        <v>0</v>
      </c>
      <c r="AD248" s="22">
        <v>0</v>
      </c>
      <c r="AE248" s="22">
        <v>0</v>
      </c>
      <c r="AF248" s="22">
        <v>0</v>
      </c>
      <c r="AG248" s="12">
        <f t="shared" si="82"/>
        <v>0</v>
      </c>
      <c r="AH248" s="12">
        <f t="shared" si="83"/>
        <v>6310000</v>
      </c>
      <c r="AI248" s="23">
        <f t="shared" si="84"/>
        <v>0</v>
      </c>
      <c r="AJ248" s="23">
        <f t="shared" si="85"/>
        <v>1.2136599251800775E-3</v>
      </c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</row>
    <row r="249" spans="1:106" ht="24.95" customHeight="1" outlineLevel="1" x14ac:dyDescent="0.25">
      <c r="A249" s="18">
        <v>9</v>
      </c>
      <c r="B249" s="18"/>
      <c r="C249" s="32" t="s">
        <v>120</v>
      </c>
      <c r="D249" s="33">
        <v>45734</v>
      </c>
      <c r="E249" s="34" t="s">
        <v>572</v>
      </c>
      <c r="F249" s="13" t="s">
        <v>102</v>
      </c>
      <c r="G249" s="13" t="s">
        <v>101</v>
      </c>
      <c r="H249" s="46"/>
      <c r="I249" s="46"/>
      <c r="J249" s="86"/>
      <c r="K249" s="37">
        <v>5720000</v>
      </c>
      <c r="L249" s="19" t="s">
        <v>100</v>
      </c>
      <c r="M249" s="39"/>
      <c r="N249" s="40"/>
      <c r="O249" s="39"/>
      <c r="P249" s="35"/>
      <c r="Q249" s="35"/>
      <c r="R249" s="22">
        <v>0</v>
      </c>
      <c r="S249" s="22">
        <v>0</v>
      </c>
      <c r="T249" s="22">
        <v>0</v>
      </c>
      <c r="U249" s="12">
        <f t="shared" si="79"/>
        <v>0</v>
      </c>
      <c r="V249" s="50">
        <v>5720000</v>
      </c>
      <c r="W249" s="50"/>
      <c r="X249" s="50"/>
      <c r="Y249" s="12">
        <f t="shared" si="80"/>
        <v>5720000</v>
      </c>
      <c r="Z249" s="22">
        <v>0</v>
      </c>
      <c r="AA249" s="22">
        <v>0</v>
      </c>
      <c r="AB249" s="22">
        <v>0</v>
      </c>
      <c r="AC249" s="12">
        <f t="shared" si="81"/>
        <v>0</v>
      </c>
      <c r="AD249" s="22">
        <v>0</v>
      </c>
      <c r="AE249" s="22">
        <v>0</v>
      </c>
      <c r="AF249" s="22">
        <v>0</v>
      </c>
      <c r="AG249" s="12">
        <f t="shared" si="82"/>
        <v>0</v>
      </c>
      <c r="AH249" s="12">
        <f t="shared" si="83"/>
        <v>5720000</v>
      </c>
      <c r="AI249" s="23">
        <f t="shared" si="84"/>
        <v>0</v>
      </c>
      <c r="AJ249" s="23">
        <f t="shared" si="85"/>
        <v>1.1001798370887548E-3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</row>
    <row r="250" spans="1:106" ht="24.95" customHeight="1" outlineLevel="1" x14ac:dyDescent="0.25">
      <c r="A250" s="18">
        <v>10</v>
      </c>
      <c r="B250" s="18"/>
      <c r="C250" s="32" t="s">
        <v>597</v>
      </c>
      <c r="D250" s="33">
        <v>45734</v>
      </c>
      <c r="E250" s="34" t="s">
        <v>573</v>
      </c>
      <c r="F250" s="13" t="s">
        <v>102</v>
      </c>
      <c r="G250" s="13" t="s">
        <v>101</v>
      </c>
      <c r="H250" s="46"/>
      <c r="I250" s="46"/>
      <c r="J250" s="86"/>
      <c r="K250" s="37">
        <v>7050000</v>
      </c>
      <c r="L250" s="19" t="s">
        <v>100</v>
      </c>
      <c r="M250" s="39"/>
      <c r="N250" s="40"/>
      <c r="O250" s="39"/>
      <c r="P250" s="35"/>
      <c r="Q250" s="35"/>
      <c r="R250" s="22">
        <v>0</v>
      </c>
      <c r="S250" s="22">
        <v>0</v>
      </c>
      <c r="T250" s="22">
        <v>0</v>
      </c>
      <c r="U250" s="12">
        <f t="shared" si="79"/>
        <v>0</v>
      </c>
      <c r="V250" s="50">
        <v>7050000</v>
      </c>
      <c r="W250" s="50"/>
      <c r="X250" s="50"/>
      <c r="Y250" s="12">
        <f t="shared" si="80"/>
        <v>7050000</v>
      </c>
      <c r="Z250" s="22">
        <v>0</v>
      </c>
      <c r="AA250" s="22">
        <v>0</v>
      </c>
      <c r="AB250" s="22">
        <v>0</v>
      </c>
      <c r="AC250" s="12">
        <f t="shared" si="81"/>
        <v>0</v>
      </c>
      <c r="AD250" s="22">
        <v>0</v>
      </c>
      <c r="AE250" s="22">
        <v>0</v>
      </c>
      <c r="AF250" s="22">
        <v>0</v>
      </c>
      <c r="AG250" s="12">
        <f t="shared" si="82"/>
        <v>0</v>
      </c>
      <c r="AH250" s="12">
        <f t="shared" si="83"/>
        <v>7050000</v>
      </c>
      <c r="AI250" s="23">
        <f t="shared" si="84"/>
        <v>0</v>
      </c>
      <c r="AJ250" s="23">
        <f t="shared" si="85"/>
        <v>1.3559908831251263E-3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</row>
    <row r="251" spans="1:106" ht="24.95" customHeight="1" outlineLevel="1" x14ac:dyDescent="0.25">
      <c r="A251" s="18">
        <v>11</v>
      </c>
      <c r="B251" s="18"/>
      <c r="C251" s="32" t="s">
        <v>331</v>
      </c>
      <c r="D251" s="33">
        <v>45737</v>
      </c>
      <c r="E251" s="34" t="s">
        <v>574</v>
      </c>
      <c r="F251" s="13" t="s">
        <v>102</v>
      </c>
      <c r="G251" s="13" t="s">
        <v>101</v>
      </c>
      <c r="H251" s="46"/>
      <c r="I251" s="46"/>
      <c r="J251" s="86"/>
      <c r="K251" s="37">
        <v>5020000</v>
      </c>
      <c r="L251" s="19" t="s">
        <v>100</v>
      </c>
      <c r="M251" s="39"/>
      <c r="N251" s="40"/>
      <c r="O251" s="39"/>
      <c r="P251" s="35"/>
      <c r="Q251" s="35"/>
      <c r="R251" s="22">
        <v>0</v>
      </c>
      <c r="S251" s="22">
        <v>0</v>
      </c>
      <c r="T251" s="22">
        <v>0</v>
      </c>
      <c r="U251" s="12">
        <f t="shared" si="79"/>
        <v>0</v>
      </c>
      <c r="V251" s="50">
        <v>5020000</v>
      </c>
      <c r="W251" s="50"/>
      <c r="X251" s="50"/>
      <c r="Y251" s="12">
        <f t="shared" si="80"/>
        <v>5020000</v>
      </c>
      <c r="Z251" s="22">
        <v>0</v>
      </c>
      <c r="AA251" s="22">
        <v>0</v>
      </c>
      <c r="AB251" s="22">
        <v>0</v>
      </c>
      <c r="AC251" s="12">
        <f t="shared" si="81"/>
        <v>0</v>
      </c>
      <c r="AD251" s="22">
        <v>0</v>
      </c>
      <c r="AE251" s="22">
        <v>0</v>
      </c>
      <c r="AF251" s="22">
        <v>0</v>
      </c>
      <c r="AG251" s="12">
        <f t="shared" si="82"/>
        <v>0</v>
      </c>
      <c r="AH251" s="12">
        <f t="shared" si="83"/>
        <v>5020000</v>
      </c>
      <c r="AI251" s="23">
        <f t="shared" si="84"/>
        <v>0</v>
      </c>
      <c r="AJ251" s="23">
        <f t="shared" si="85"/>
        <v>9.6554244443803315E-4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</row>
    <row r="252" spans="1:106" ht="24.95" customHeight="1" outlineLevel="1" x14ac:dyDescent="0.25">
      <c r="A252" s="18">
        <v>12</v>
      </c>
      <c r="B252" s="18"/>
      <c r="C252" s="32"/>
      <c r="D252" s="33"/>
      <c r="E252" s="34" t="s">
        <v>575</v>
      </c>
      <c r="F252" s="13" t="s">
        <v>102</v>
      </c>
      <c r="G252" s="13" t="s">
        <v>101</v>
      </c>
      <c r="H252" s="46"/>
      <c r="I252" s="46"/>
      <c r="J252" s="86"/>
      <c r="K252" s="79"/>
      <c r="L252" s="19" t="s">
        <v>100</v>
      </c>
      <c r="M252" s="39"/>
      <c r="N252" s="40"/>
      <c r="O252" s="39"/>
      <c r="P252" s="35"/>
      <c r="Q252" s="35"/>
      <c r="R252" s="22">
        <v>0</v>
      </c>
      <c r="S252" s="22">
        <v>0</v>
      </c>
      <c r="T252" s="22">
        <v>0</v>
      </c>
      <c r="U252" s="12">
        <f t="shared" si="79"/>
        <v>0</v>
      </c>
      <c r="V252" s="50"/>
      <c r="W252" s="50"/>
      <c r="X252" s="50"/>
      <c r="Y252" s="12">
        <f t="shared" si="80"/>
        <v>0</v>
      </c>
      <c r="Z252" s="22">
        <v>0</v>
      </c>
      <c r="AA252" s="22">
        <v>0</v>
      </c>
      <c r="AB252" s="22">
        <v>0</v>
      </c>
      <c r="AC252" s="12">
        <f t="shared" si="81"/>
        <v>0</v>
      </c>
      <c r="AD252" s="22">
        <v>0</v>
      </c>
      <c r="AE252" s="22">
        <v>0</v>
      </c>
      <c r="AF252" s="22">
        <v>0</v>
      </c>
      <c r="AG252" s="12">
        <f t="shared" si="82"/>
        <v>0</v>
      </c>
      <c r="AH252" s="12">
        <f t="shared" si="83"/>
        <v>0</v>
      </c>
      <c r="AI252" s="23">
        <f t="shared" si="84"/>
        <v>0</v>
      </c>
      <c r="AJ252" s="23">
        <f t="shared" si="85"/>
        <v>0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</row>
    <row r="253" spans="1:106" ht="24.95" customHeight="1" outlineLevel="1" x14ac:dyDescent="0.25">
      <c r="A253" s="18">
        <v>13</v>
      </c>
      <c r="B253" s="18"/>
      <c r="C253" s="32" t="s">
        <v>613</v>
      </c>
      <c r="D253" s="33">
        <v>45769</v>
      </c>
      <c r="E253" s="34" t="s">
        <v>576</v>
      </c>
      <c r="F253" s="13" t="s">
        <v>102</v>
      </c>
      <c r="G253" s="13" t="s">
        <v>101</v>
      </c>
      <c r="H253" s="46"/>
      <c r="I253" s="46"/>
      <c r="J253" s="86"/>
      <c r="K253" s="37">
        <v>5640000</v>
      </c>
      <c r="L253" s="19" t="s">
        <v>100</v>
      </c>
      <c r="M253" s="39"/>
      <c r="N253" s="40"/>
      <c r="O253" s="39"/>
      <c r="P253" s="35"/>
      <c r="Q253" s="35"/>
      <c r="R253" s="22">
        <v>0</v>
      </c>
      <c r="S253" s="22">
        <v>0</v>
      </c>
      <c r="T253" s="22">
        <v>0</v>
      </c>
      <c r="U253" s="12">
        <f t="shared" si="79"/>
        <v>0</v>
      </c>
      <c r="V253" s="50"/>
      <c r="W253" s="50">
        <v>5640000</v>
      </c>
      <c r="X253" s="50"/>
      <c r="Y253" s="12">
        <f t="shared" si="80"/>
        <v>5640000</v>
      </c>
      <c r="Z253" s="22">
        <v>0</v>
      </c>
      <c r="AA253" s="22">
        <v>0</v>
      </c>
      <c r="AB253" s="22">
        <v>0</v>
      </c>
      <c r="AC253" s="12">
        <f t="shared" si="81"/>
        <v>0</v>
      </c>
      <c r="AD253" s="22">
        <v>0</v>
      </c>
      <c r="AE253" s="22">
        <v>0</v>
      </c>
      <c r="AF253" s="22">
        <v>0</v>
      </c>
      <c r="AG253" s="12">
        <f t="shared" si="82"/>
        <v>0</v>
      </c>
      <c r="AH253" s="12">
        <f t="shared" si="83"/>
        <v>5640000</v>
      </c>
      <c r="AI253" s="23">
        <f t="shared" si="84"/>
        <v>0</v>
      </c>
      <c r="AJ253" s="23">
        <f t="shared" si="85"/>
        <v>1.084792706500101E-3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</row>
    <row r="254" spans="1:106" ht="24.95" customHeight="1" outlineLevel="1" x14ac:dyDescent="0.25">
      <c r="A254" s="18">
        <v>14</v>
      </c>
      <c r="B254" s="18"/>
      <c r="C254" s="32" t="s">
        <v>608</v>
      </c>
      <c r="D254" s="33">
        <v>45755</v>
      </c>
      <c r="E254" s="34" t="s">
        <v>577</v>
      </c>
      <c r="F254" s="13" t="s">
        <v>102</v>
      </c>
      <c r="G254" s="13" t="s">
        <v>101</v>
      </c>
      <c r="H254" s="46"/>
      <c r="I254" s="46"/>
      <c r="J254" s="86"/>
      <c r="K254" s="37">
        <v>8610000</v>
      </c>
      <c r="L254" s="19" t="s">
        <v>100</v>
      </c>
      <c r="M254" s="39"/>
      <c r="N254" s="40"/>
      <c r="O254" s="39"/>
      <c r="P254" s="35"/>
      <c r="Q254" s="35"/>
      <c r="R254" s="22">
        <v>0</v>
      </c>
      <c r="S254" s="22">
        <v>0</v>
      </c>
      <c r="T254" s="22">
        <v>0</v>
      </c>
      <c r="U254" s="12">
        <f t="shared" si="79"/>
        <v>0</v>
      </c>
      <c r="V254" s="50"/>
      <c r="W254" s="50">
        <v>8610000</v>
      </c>
      <c r="X254" s="50"/>
      <c r="Y254" s="12">
        <f t="shared" si="80"/>
        <v>8610000</v>
      </c>
      <c r="Z254" s="22">
        <v>0</v>
      </c>
      <c r="AA254" s="22">
        <v>0</v>
      </c>
      <c r="AB254" s="22">
        <v>0</v>
      </c>
      <c r="AC254" s="12">
        <f t="shared" si="81"/>
        <v>0</v>
      </c>
      <c r="AD254" s="22">
        <v>0</v>
      </c>
      <c r="AE254" s="22">
        <v>0</v>
      </c>
      <c r="AF254" s="22">
        <v>0</v>
      </c>
      <c r="AG254" s="12">
        <f t="shared" si="82"/>
        <v>0</v>
      </c>
      <c r="AH254" s="12">
        <f t="shared" si="83"/>
        <v>8610000</v>
      </c>
      <c r="AI254" s="23">
        <f t="shared" si="84"/>
        <v>0</v>
      </c>
      <c r="AJ254" s="23">
        <f t="shared" si="85"/>
        <v>1.6560399296038776E-3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</row>
    <row r="255" spans="1:106" ht="24.95" customHeight="1" outlineLevel="1" x14ac:dyDescent="0.25">
      <c r="A255" s="18">
        <v>15</v>
      </c>
      <c r="B255" s="18"/>
      <c r="C255" s="32" t="s">
        <v>615</v>
      </c>
      <c r="D255" s="33">
        <v>45734</v>
      </c>
      <c r="E255" s="34" t="s">
        <v>578</v>
      </c>
      <c r="F255" s="13" t="s">
        <v>102</v>
      </c>
      <c r="G255" s="13" t="s">
        <v>101</v>
      </c>
      <c r="H255" s="46"/>
      <c r="I255" s="46"/>
      <c r="J255" s="86"/>
      <c r="K255" s="37">
        <v>7490000</v>
      </c>
      <c r="L255" s="19" t="s">
        <v>100</v>
      </c>
      <c r="M255" s="39"/>
      <c r="N255" s="40"/>
      <c r="O255" s="39"/>
      <c r="P255" s="35"/>
      <c r="Q255" s="35"/>
      <c r="R255" s="22">
        <v>0</v>
      </c>
      <c r="S255" s="22">
        <v>0</v>
      </c>
      <c r="T255" s="22">
        <v>0</v>
      </c>
      <c r="U255" s="12">
        <f t="shared" si="79"/>
        <v>0</v>
      </c>
      <c r="V255" s="50"/>
      <c r="W255" s="50"/>
      <c r="X255" s="50">
        <v>7490000</v>
      </c>
      <c r="Y255" s="12">
        <f t="shared" si="80"/>
        <v>7490000</v>
      </c>
      <c r="Z255" s="22">
        <v>0</v>
      </c>
      <c r="AA255" s="22">
        <v>0</v>
      </c>
      <c r="AB255" s="22">
        <v>0</v>
      </c>
      <c r="AC255" s="12">
        <f t="shared" si="81"/>
        <v>0</v>
      </c>
      <c r="AD255" s="22">
        <v>0</v>
      </c>
      <c r="AE255" s="22">
        <v>0</v>
      </c>
      <c r="AF255" s="22">
        <v>0</v>
      </c>
      <c r="AG255" s="12">
        <f t="shared" si="82"/>
        <v>0</v>
      </c>
      <c r="AH255" s="12">
        <f t="shared" si="83"/>
        <v>7490000</v>
      </c>
      <c r="AI255" s="23">
        <f t="shared" si="84"/>
        <v>0</v>
      </c>
      <c r="AJ255" s="23">
        <f t="shared" si="85"/>
        <v>1.4406201013627228E-3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</row>
    <row r="256" spans="1:106" ht="24.95" customHeight="1" outlineLevel="1" x14ac:dyDescent="0.25">
      <c r="A256" s="18">
        <v>16</v>
      </c>
      <c r="B256" s="18"/>
      <c r="C256" s="32" t="s">
        <v>609</v>
      </c>
      <c r="D256" s="33">
        <v>45755</v>
      </c>
      <c r="E256" s="34" t="s">
        <v>579</v>
      </c>
      <c r="F256" s="13" t="s">
        <v>102</v>
      </c>
      <c r="G256" s="13" t="s">
        <v>101</v>
      </c>
      <c r="H256" s="46"/>
      <c r="I256" s="46"/>
      <c r="J256" s="86"/>
      <c r="K256" s="37">
        <v>45370000</v>
      </c>
      <c r="L256" s="19" t="s">
        <v>100</v>
      </c>
      <c r="M256" s="39"/>
      <c r="N256" s="40"/>
      <c r="O256" s="39"/>
      <c r="P256" s="35"/>
      <c r="Q256" s="35"/>
      <c r="R256" s="22">
        <v>0</v>
      </c>
      <c r="S256" s="22">
        <v>0</v>
      </c>
      <c r="T256" s="22">
        <v>0</v>
      </c>
      <c r="U256" s="12">
        <f t="shared" si="79"/>
        <v>0</v>
      </c>
      <c r="V256" s="50"/>
      <c r="W256" s="50">
        <v>45370000</v>
      </c>
      <c r="X256" s="50"/>
      <c r="Y256" s="12">
        <f t="shared" si="80"/>
        <v>45370000</v>
      </c>
      <c r="Z256" s="22">
        <v>0</v>
      </c>
      <c r="AA256" s="22">
        <v>0</v>
      </c>
      <c r="AB256" s="22">
        <v>0</v>
      </c>
      <c r="AC256" s="12">
        <f t="shared" si="81"/>
        <v>0</v>
      </c>
      <c r="AD256" s="22">
        <v>0</v>
      </c>
      <c r="AE256" s="22">
        <v>0</v>
      </c>
      <c r="AF256" s="22">
        <v>0</v>
      </c>
      <c r="AG256" s="12">
        <f t="shared" si="82"/>
        <v>0</v>
      </c>
      <c r="AH256" s="12">
        <f t="shared" si="83"/>
        <v>45370000</v>
      </c>
      <c r="AI256" s="23">
        <f t="shared" si="84"/>
        <v>0</v>
      </c>
      <c r="AJ256" s="23">
        <f t="shared" si="85"/>
        <v>8.7264264350903516E-3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</row>
    <row r="257" spans="1:106" ht="24.95" customHeight="1" outlineLevel="1" x14ac:dyDescent="0.25">
      <c r="A257" s="18">
        <v>17</v>
      </c>
      <c r="B257" s="18"/>
      <c r="C257" s="32" t="s">
        <v>601</v>
      </c>
      <c r="D257" s="33">
        <v>45737</v>
      </c>
      <c r="E257" s="34" t="s">
        <v>580</v>
      </c>
      <c r="F257" s="13" t="s">
        <v>102</v>
      </c>
      <c r="G257" s="13" t="s">
        <v>101</v>
      </c>
      <c r="H257" s="46"/>
      <c r="I257" s="46"/>
      <c r="J257" s="86"/>
      <c r="K257" s="37">
        <v>4930000</v>
      </c>
      <c r="L257" s="19" t="s">
        <v>100</v>
      </c>
      <c r="M257" s="39"/>
      <c r="N257" s="40"/>
      <c r="O257" s="39"/>
      <c r="P257" s="35"/>
      <c r="Q257" s="35"/>
      <c r="R257" s="22">
        <v>0</v>
      </c>
      <c r="S257" s="22">
        <v>0</v>
      </c>
      <c r="T257" s="22">
        <v>0</v>
      </c>
      <c r="U257" s="12">
        <f t="shared" si="79"/>
        <v>0</v>
      </c>
      <c r="V257" s="50">
        <v>4930000</v>
      </c>
      <c r="W257" s="50"/>
      <c r="X257" s="50"/>
      <c r="Y257" s="12">
        <f t="shared" si="80"/>
        <v>4930000</v>
      </c>
      <c r="Z257" s="22">
        <v>0</v>
      </c>
      <c r="AA257" s="22">
        <v>0</v>
      </c>
      <c r="AB257" s="22">
        <v>0</v>
      </c>
      <c r="AC257" s="12">
        <f t="shared" si="81"/>
        <v>0</v>
      </c>
      <c r="AD257" s="22">
        <v>0</v>
      </c>
      <c r="AE257" s="22">
        <v>0</v>
      </c>
      <c r="AF257" s="22">
        <v>0</v>
      </c>
      <c r="AG257" s="12">
        <f t="shared" si="82"/>
        <v>0</v>
      </c>
      <c r="AH257" s="12">
        <f t="shared" si="83"/>
        <v>4930000</v>
      </c>
      <c r="AI257" s="23">
        <f t="shared" si="84"/>
        <v>0</v>
      </c>
      <c r="AJ257" s="23">
        <f t="shared" si="85"/>
        <v>9.4823192252579752E-4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</row>
    <row r="258" spans="1:106" ht="24.95" customHeight="1" outlineLevel="1" x14ac:dyDescent="0.25">
      <c r="A258" s="18">
        <v>18</v>
      </c>
      <c r="B258" s="18"/>
      <c r="C258" s="32" t="s">
        <v>612</v>
      </c>
      <c r="D258" s="33">
        <v>45761</v>
      </c>
      <c r="E258" s="34" t="s">
        <v>581</v>
      </c>
      <c r="F258" s="13" t="s">
        <v>102</v>
      </c>
      <c r="G258" s="13" t="s">
        <v>101</v>
      </c>
      <c r="H258" s="46"/>
      <c r="I258" s="46"/>
      <c r="J258" s="86"/>
      <c r="K258" s="37">
        <v>67630000</v>
      </c>
      <c r="L258" s="19" t="s">
        <v>100</v>
      </c>
      <c r="M258" s="39"/>
      <c r="N258" s="40"/>
      <c r="O258" s="39"/>
      <c r="P258" s="35"/>
      <c r="Q258" s="35"/>
      <c r="R258" s="22">
        <v>0</v>
      </c>
      <c r="S258" s="22">
        <v>0</v>
      </c>
      <c r="T258" s="22">
        <v>0</v>
      </c>
      <c r="U258" s="12">
        <f t="shared" si="79"/>
        <v>0</v>
      </c>
      <c r="V258" s="50"/>
      <c r="W258" s="50">
        <v>67630000</v>
      </c>
      <c r="X258" s="50"/>
      <c r="Y258" s="12">
        <f t="shared" si="80"/>
        <v>67630000</v>
      </c>
      <c r="Z258" s="22">
        <v>0</v>
      </c>
      <c r="AA258" s="22">
        <v>0</v>
      </c>
      <c r="AB258" s="22">
        <v>0</v>
      </c>
      <c r="AC258" s="12">
        <f t="shared" si="81"/>
        <v>0</v>
      </c>
      <c r="AD258" s="22">
        <v>0</v>
      </c>
      <c r="AE258" s="22">
        <v>0</v>
      </c>
      <c r="AF258" s="22">
        <v>0</v>
      </c>
      <c r="AG258" s="12">
        <f t="shared" si="82"/>
        <v>0</v>
      </c>
      <c r="AH258" s="12">
        <f t="shared" si="83"/>
        <v>67630000</v>
      </c>
      <c r="AI258" s="23">
        <f t="shared" si="84"/>
        <v>0</v>
      </c>
      <c r="AJ258" s="23">
        <f t="shared" si="85"/>
        <v>1.3007895521383303E-2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</row>
    <row r="259" spans="1:106" ht="24.95" customHeight="1" outlineLevel="1" x14ac:dyDescent="0.25">
      <c r="A259" s="18">
        <v>19</v>
      </c>
      <c r="B259" s="18"/>
      <c r="C259" s="32" t="s">
        <v>596</v>
      </c>
      <c r="D259" s="33">
        <v>45734</v>
      </c>
      <c r="E259" s="34" t="s">
        <v>582</v>
      </c>
      <c r="F259" s="13" t="s">
        <v>102</v>
      </c>
      <c r="G259" s="13" t="s">
        <v>101</v>
      </c>
      <c r="H259" s="46"/>
      <c r="I259" s="46"/>
      <c r="J259" s="86"/>
      <c r="K259" s="37">
        <v>5080000</v>
      </c>
      <c r="L259" s="19" t="s">
        <v>100</v>
      </c>
      <c r="M259" s="39"/>
      <c r="N259" s="40"/>
      <c r="O259" s="39"/>
      <c r="P259" s="35"/>
      <c r="Q259" s="35"/>
      <c r="R259" s="22">
        <v>0</v>
      </c>
      <c r="S259" s="22">
        <v>0</v>
      </c>
      <c r="T259" s="22">
        <v>0</v>
      </c>
      <c r="U259" s="12">
        <f t="shared" si="79"/>
        <v>0</v>
      </c>
      <c r="V259" s="50">
        <v>5080000</v>
      </c>
      <c r="W259" s="50"/>
      <c r="X259" s="50"/>
      <c r="Y259" s="12">
        <f t="shared" si="80"/>
        <v>5080000</v>
      </c>
      <c r="Z259" s="22">
        <v>0</v>
      </c>
      <c r="AA259" s="22">
        <v>0</v>
      </c>
      <c r="AB259" s="22">
        <v>0</v>
      </c>
      <c r="AC259" s="12">
        <f t="shared" si="81"/>
        <v>0</v>
      </c>
      <c r="AD259" s="22">
        <v>0</v>
      </c>
      <c r="AE259" s="22">
        <v>0</v>
      </c>
      <c r="AF259" s="22">
        <v>0</v>
      </c>
      <c r="AG259" s="12">
        <f t="shared" si="82"/>
        <v>0</v>
      </c>
      <c r="AH259" s="12">
        <f t="shared" si="83"/>
        <v>5080000</v>
      </c>
      <c r="AI259" s="23">
        <f t="shared" si="84"/>
        <v>0</v>
      </c>
      <c r="AJ259" s="23">
        <f t="shared" si="85"/>
        <v>9.7708279237952353E-4</v>
      </c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</row>
    <row r="260" spans="1:106" ht="24.95" customHeight="1" outlineLevel="1" x14ac:dyDescent="0.25">
      <c r="A260" s="18">
        <v>20</v>
      </c>
      <c r="B260" s="18"/>
      <c r="C260" s="32" t="s">
        <v>616</v>
      </c>
      <c r="D260" s="33">
        <v>45771</v>
      </c>
      <c r="E260" s="34" t="s">
        <v>583</v>
      </c>
      <c r="F260" s="13" t="s">
        <v>102</v>
      </c>
      <c r="G260" s="13" t="s">
        <v>101</v>
      </c>
      <c r="H260" s="46"/>
      <c r="I260" s="46"/>
      <c r="J260" s="86"/>
      <c r="K260" s="37">
        <v>9300000</v>
      </c>
      <c r="L260" s="19" t="s">
        <v>100</v>
      </c>
      <c r="M260" s="39"/>
      <c r="N260" s="40"/>
      <c r="O260" s="39"/>
      <c r="P260" s="35"/>
      <c r="Q260" s="35"/>
      <c r="R260" s="22">
        <v>0</v>
      </c>
      <c r="S260" s="22">
        <v>0</v>
      </c>
      <c r="T260" s="22">
        <v>0</v>
      </c>
      <c r="U260" s="12">
        <f t="shared" si="79"/>
        <v>0</v>
      </c>
      <c r="V260" s="50"/>
      <c r="W260" s="50"/>
      <c r="X260" s="50">
        <v>9300000</v>
      </c>
      <c r="Y260" s="12">
        <f t="shared" si="80"/>
        <v>9300000</v>
      </c>
      <c r="Z260" s="22">
        <v>0</v>
      </c>
      <c r="AA260" s="22">
        <v>0</v>
      </c>
      <c r="AB260" s="22">
        <v>0</v>
      </c>
      <c r="AC260" s="12">
        <f t="shared" si="81"/>
        <v>0</v>
      </c>
      <c r="AD260" s="22">
        <v>0</v>
      </c>
      <c r="AE260" s="22">
        <v>0</v>
      </c>
      <c r="AF260" s="22">
        <v>0</v>
      </c>
      <c r="AG260" s="12">
        <f t="shared" si="82"/>
        <v>0</v>
      </c>
      <c r="AH260" s="12">
        <f t="shared" si="83"/>
        <v>9300000</v>
      </c>
      <c r="AI260" s="23">
        <f t="shared" si="84"/>
        <v>0</v>
      </c>
      <c r="AJ260" s="23">
        <f t="shared" si="85"/>
        <v>1.7887539309310175E-3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</row>
    <row r="261" spans="1:106" ht="24.95" customHeight="1" outlineLevel="1" x14ac:dyDescent="0.25">
      <c r="A261" s="18">
        <v>21</v>
      </c>
      <c r="B261" s="18"/>
      <c r="C261" s="32" t="s">
        <v>610</v>
      </c>
      <c r="D261" s="33">
        <v>45755</v>
      </c>
      <c r="E261" s="34" t="s">
        <v>584</v>
      </c>
      <c r="F261" s="13" t="s">
        <v>102</v>
      </c>
      <c r="G261" s="13" t="s">
        <v>101</v>
      </c>
      <c r="H261" s="46"/>
      <c r="I261" s="46"/>
      <c r="J261" s="86"/>
      <c r="K261" s="37">
        <v>4580000</v>
      </c>
      <c r="L261" s="19" t="s">
        <v>100</v>
      </c>
      <c r="M261" s="39"/>
      <c r="N261" s="40"/>
      <c r="O261" s="39"/>
      <c r="P261" s="35"/>
      <c r="Q261" s="35"/>
      <c r="R261" s="22">
        <v>0</v>
      </c>
      <c r="S261" s="22">
        <v>0</v>
      </c>
      <c r="T261" s="22">
        <v>0</v>
      </c>
      <c r="U261" s="12">
        <f t="shared" si="79"/>
        <v>0</v>
      </c>
      <c r="V261" s="50"/>
      <c r="W261" s="50">
        <v>4580000</v>
      </c>
      <c r="X261" s="50"/>
      <c r="Y261" s="12">
        <f t="shared" si="80"/>
        <v>4580000</v>
      </c>
      <c r="Z261" s="22">
        <v>0</v>
      </c>
      <c r="AA261" s="22">
        <v>0</v>
      </c>
      <c r="AB261" s="22">
        <v>0</v>
      </c>
      <c r="AC261" s="12">
        <f t="shared" si="81"/>
        <v>0</v>
      </c>
      <c r="AD261" s="22">
        <v>0</v>
      </c>
      <c r="AE261" s="22">
        <v>0</v>
      </c>
      <c r="AF261" s="22">
        <v>0</v>
      </c>
      <c r="AG261" s="12">
        <f t="shared" si="82"/>
        <v>0</v>
      </c>
      <c r="AH261" s="12">
        <f t="shared" si="83"/>
        <v>4580000</v>
      </c>
      <c r="AI261" s="23">
        <f t="shared" si="84"/>
        <v>0</v>
      </c>
      <c r="AJ261" s="23">
        <f t="shared" si="85"/>
        <v>8.8091322620043662E-4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</row>
    <row r="262" spans="1:106" ht="24.95" customHeight="1" outlineLevel="1" x14ac:dyDescent="0.25">
      <c r="A262" s="18">
        <v>22</v>
      </c>
      <c r="B262" s="18"/>
      <c r="C262" s="32" t="s">
        <v>595</v>
      </c>
      <c r="D262" s="33">
        <v>45734</v>
      </c>
      <c r="E262" s="34" t="s">
        <v>585</v>
      </c>
      <c r="F262" s="13" t="s">
        <v>102</v>
      </c>
      <c r="G262" s="13" t="s">
        <v>101</v>
      </c>
      <c r="H262" s="46"/>
      <c r="I262" s="46"/>
      <c r="J262" s="86"/>
      <c r="K262" s="37">
        <v>11110000</v>
      </c>
      <c r="L262" s="19" t="s">
        <v>100</v>
      </c>
      <c r="M262" s="39"/>
      <c r="N262" s="40"/>
      <c r="O262" s="39"/>
      <c r="P262" s="35"/>
      <c r="Q262" s="35"/>
      <c r="R262" s="22">
        <v>0</v>
      </c>
      <c r="S262" s="22">
        <v>0</v>
      </c>
      <c r="T262" s="22">
        <v>0</v>
      </c>
      <c r="U262" s="12">
        <f t="shared" si="79"/>
        <v>0</v>
      </c>
      <c r="V262" s="50">
        <v>11110000</v>
      </c>
      <c r="W262" s="50"/>
      <c r="X262" s="50"/>
      <c r="Y262" s="12">
        <f t="shared" si="80"/>
        <v>11110000</v>
      </c>
      <c r="Z262" s="22">
        <v>0</v>
      </c>
      <c r="AA262" s="22">
        <v>0</v>
      </c>
      <c r="AB262" s="22">
        <v>0</v>
      </c>
      <c r="AC262" s="12">
        <f t="shared" si="81"/>
        <v>0</v>
      </c>
      <c r="AD262" s="22">
        <v>0</v>
      </c>
      <c r="AE262" s="22">
        <v>0</v>
      </c>
      <c r="AF262" s="22">
        <v>0</v>
      </c>
      <c r="AG262" s="12">
        <f t="shared" si="82"/>
        <v>0</v>
      </c>
      <c r="AH262" s="12">
        <f t="shared" si="83"/>
        <v>11110000</v>
      </c>
      <c r="AI262" s="23">
        <f t="shared" si="84"/>
        <v>0</v>
      </c>
      <c r="AJ262" s="23">
        <f t="shared" si="85"/>
        <v>2.1368877604993125E-3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</row>
    <row r="263" spans="1:106" ht="24.95" customHeight="1" outlineLevel="1" x14ac:dyDescent="0.25">
      <c r="A263" s="18">
        <v>23</v>
      </c>
      <c r="B263" s="18"/>
      <c r="C263" s="32" t="s">
        <v>409</v>
      </c>
      <c r="D263" s="33">
        <v>45734</v>
      </c>
      <c r="E263" s="34" t="s">
        <v>586</v>
      </c>
      <c r="F263" s="13" t="s">
        <v>102</v>
      </c>
      <c r="G263" s="13" t="s">
        <v>101</v>
      </c>
      <c r="H263" s="46"/>
      <c r="I263" s="46"/>
      <c r="J263" s="86"/>
      <c r="K263" s="37">
        <v>5470000</v>
      </c>
      <c r="L263" s="19" t="s">
        <v>100</v>
      </c>
      <c r="M263" s="39"/>
      <c r="N263" s="40"/>
      <c r="O263" s="39"/>
      <c r="P263" s="35"/>
      <c r="Q263" s="35"/>
      <c r="R263" s="22">
        <v>0</v>
      </c>
      <c r="S263" s="22">
        <v>0</v>
      </c>
      <c r="T263" s="22">
        <v>0</v>
      </c>
      <c r="U263" s="12">
        <f t="shared" si="79"/>
        <v>0</v>
      </c>
      <c r="V263" s="50"/>
      <c r="W263" s="50"/>
      <c r="X263" s="50">
        <v>5470000</v>
      </c>
      <c r="Y263" s="12">
        <f t="shared" si="80"/>
        <v>5470000</v>
      </c>
      <c r="Z263" s="22">
        <v>0</v>
      </c>
      <c r="AA263" s="22">
        <v>0</v>
      </c>
      <c r="AB263" s="22">
        <v>0</v>
      </c>
      <c r="AC263" s="12">
        <f t="shared" si="81"/>
        <v>0</v>
      </c>
      <c r="AD263" s="22">
        <v>0</v>
      </c>
      <c r="AE263" s="22">
        <v>0</v>
      </c>
      <c r="AF263" s="22">
        <v>0</v>
      </c>
      <c r="AG263" s="12">
        <f t="shared" si="82"/>
        <v>0</v>
      </c>
      <c r="AH263" s="12">
        <f t="shared" si="83"/>
        <v>5470000</v>
      </c>
      <c r="AI263" s="23">
        <f t="shared" si="84"/>
        <v>0</v>
      </c>
      <c r="AJ263" s="23">
        <f t="shared" si="85"/>
        <v>1.0520950539992114E-3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</row>
    <row r="264" spans="1:106" ht="24.95" customHeight="1" outlineLevel="1" x14ac:dyDescent="0.25">
      <c r="A264" s="18">
        <v>24</v>
      </c>
      <c r="B264" s="18"/>
      <c r="C264" s="32" t="s">
        <v>607</v>
      </c>
      <c r="D264" s="33">
        <v>45742</v>
      </c>
      <c r="E264" s="34" t="s">
        <v>587</v>
      </c>
      <c r="F264" s="13" t="s">
        <v>102</v>
      </c>
      <c r="G264" s="13" t="s">
        <v>101</v>
      </c>
      <c r="H264" s="46"/>
      <c r="I264" s="46"/>
      <c r="J264" s="86"/>
      <c r="K264" s="37">
        <v>3300000</v>
      </c>
      <c r="L264" s="19" t="s">
        <v>100</v>
      </c>
      <c r="M264" s="39"/>
      <c r="N264" s="40"/>
      <c r="O264" s="39"/>
      <c r="P264" s="35"/>
      <c r="Q264" s="35"/>
      <c r="R264" s="22">
        <v>0</v>
      </c>
      <c r="S264" s="22">
        <v>0</v>
      </c>
      <c r="T264" s="22">
        <v>0</v>
      </c>
      <c r="U264" s="12">
        <f t="shared" si="79"/>
        <v>0</v>
      </c>
      <c r="V264" s="50">
        <v>3300000</v>
      </c>
      <c r="W264" s="50"/>
      <c r="X264" s="50"/>
      <c r="Y264" s="12">
        <f t="shared" si="80"/>
        <v>3300000</v>
      </c>
      <c r="Z264" s="22">
        <v>0</v>
      </c>
      <c r="AA264" s="22">
        <v>0</v>
      </c>
      <c r="AB264" s="22">
        <v>0</v>
      </c>
      <c r="AC264" s="12">
        <f t="shared" si="81"/>
        <v>0</v>
      </c>
      <c r="AD264" s="22">
        <v>0</v>
      </c>
      <c r="AE264" s="22">
        <v>0</v>
      </c>
      <c r="AF264" s="22">
        <v>0</v>
      </c>
      <c r="AG264" s="12">
        <f t="shared" si="82"/>
        <v>0</v>
      </c>
      <c r="AH264" s="12">
        <f t="shared" si="83"/>
        <v>3300000</v>
      </c>
      <c r="AI264" s="23">
        <f t="shared" si="84"/>
        <v>0</v>
      </c>
      <c r="AJ264" s="23">
        <f t="shared" si="85"/>
        <v>6.3471913678197394E-4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</row>
    <row r="265" spans="1:106" ht="24.95" customHeight="1" outlineLevel="1" x14ac:dyDescent="0.25">
      <c r="A265" s="18">
        <v>25</v>
      </c>
      <c r="B265" s="18"/>
      <c r="C265" s="32" t="s">
        <v>606</v>
      </c>
      <c r="D265" s="33">
        <v>45737</v>
      </c>
      <c r="E265" s="34" t="s">
        <v>588</v>
      </c>
      <c r="F265" s="13" t="s">
        <v>102</v>
      </c>
      <c r="G265" s="13" t="s">
        <v>101</v>
      </c>
      <c r="H265" s="46"/>
      <c r="I265" s="46"/>
      <c r="J265" s="86"/>
      <c r="K265" s="37">
        <v>7510000</v>
      </c>
      <c r="L265" s="19" t="s">
        <v>100</v>
      </c>
      <c r="M265" s="39"/>
      <c r="N265" s="40"/>
      <c r="O265" s="39"/>
      <c r="P265" s="35"/>
      <c r="Q265" s="35"/>
      <c r="R265" s="22">
        <v>0</v>
      </c>
      <c r="S265" s="22">
        <v>0</v>
      </c>
      <c r="T265" s="22">
        <v>0</v>
      </c>
      <c r="U265" s="12">
        <f t="shared" si="79"/>
        <v>0</v>
      </c>
      <c r="V265" s="50"/>
      <c r="W265" s="50">
        <v>7510000</v>
      </c>
      <c r="X265" s="50"/>
      <c r="Y265" s="12">
        <f t="shared" si="80"/>
        <v>7510000</v>
      </c>
      <c r="Z265" s="22">
        <v>0</v>
      </c>
      <c r="AA265" s="22">
        <v>0</v>
      </c>
      <c r="AB265" s="22">
        <v>0</v>
      </c>
      <c r="AC265" s="12">
        <f t="shared" si="81"/>
        <v>0</v>
      </c>
      <c r="AD265" s="22">
        <v>0</v>
      </c>
      <c r="AE265" s="22">
        <v>0</v>
      </c>
      <c r="AF265" s="22">
        <v>0</v>
      </c>
      <c r="AG265" s="12">
        <f t="shared" si="82"/>
        <v>0</v>
      </c>
      <c r="AH265" s="12">
        <f t="shared" si="83"/>
        <v>7510000</v>
      </c>
      <c r="AI265" s="23">
        <f t="shared" si="84"/>
        <v>0</v>
      </c>
      <c r="AJ265" s="23">
        <f t="shared" si="85"/>
        <v>1.4444668840098863E-3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</row>
    <row r="266" spans="1:106" ht="24.95" customHeight="1" outlineLevel="1" x14ac:dyDescent="0.25">
      <c r="A266" s="18">
        <v>26</v>
      </c>
      <c r="B266" s="18"/>
      <c r="C266" s="32" t="s">
        <v>401</v>
      </c>
      <c r="D266" s="33">
        <v>45734</v>
      </c>
      <c r="E266" s="34" t="s">
        <v>589</v>
      </c>
      <c r="F266" s="13" t="s">
        <v>102</v>
      </c>
      <c r="G266" s="13" t="s">
        <v>101</v>
      </c>
      <c r="H266" s="46"/>
      <c r="I266" s="46"/>
      <c r="J266" s="86"/>
      <c r="K266" s="37">
        <v>5690000</v>
      </c>
      <c r="L266" s="19" t="s">
        <v>100</v>
      </c>
      <c r="M266" s="39"/>
      <c r="N266" s="40"/>
      <c r="O266" s="39"/>
      <c r="P266" s="35"/>
      <c r="Q266" s="35"/>
      <c r="R266" s="22">
        <v>0</v>
      </c>
      <c r="S266" s="22">
        <v>0</v>
      </c>
      <c r="T266" s="22">
        <v>0</v>
      </c>
      <c r="U266" s="12">
        <f t="shared" si="79"/>
        <v>0</v>
      </c>
      <c r="V266" s="50">
        <v>5690000</v>
      </c>
      <c r="W266" s="50"/>
      <c r="X266" s="50"/>
      <c r="Y266" s="12">
        <f t="shared" si="80"/>
        <v>5690000</v>
      </c>
      <c r="Z266" s="22">
        <v>0</v>
      </c>
      <c r="AA266" s="22">
        <v>0</v>
      </c>
      <c r="AB266" s="22">
        <v>0</v>
      </c>
      <c r="AC266" s="12">
        <f t="shared" si="81"/>
        <v>0</v>
      </c>
      <c r="AD266" s="22">
        <v>0</v>
      </c>
      <c r="AE266" s="22">
        <v>0</v>
      </c>
      <c r="AF266" s="22">
        <v>0</v>
      </c>
      <c r="AG266" s="12">
        <f t="shared" si="82"/>
        <v>0</v>
      </c>
      <c r="AH266" s="12">
        <f t="shared" si="83"/>
        <v>5690000</v>
      </c>
      <c r="AI266" s="23">
        <f t="shared" si="84"/>
        <v>0</v>
      </c>
      <c r="AJ266" s="23">
        <f t="shared" si="85"/>
        <v>1.0944096631180097E-3</v>
      </c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</row>
    <row r="267" spans="1:106" ht="24.95" customHeight="1" outlineLevel="1" x14ac:dyDescent="0.25">
      <c r="A267" s="18">
        <v>27</v>
      </c>
      <c r="B267" s="18"/>
      <c r="C267" s="32" t="s">
        <v>598</v>
      </c>
      <c r="D267" s="33">
        <v>45734</v>
      </c>
      <c r="E267" s="34" t="s">
        <v>590</v>
      </c>
      <c r="F267" s="13" t="s">
        <v>102</v>
      </c>
      <c r="G267" s="13" t="s">
        <v>101</v>
      </c>
      <c r="H267" s="46"/>
      <c r="I267" s="46"/>
      <c r="J267" s="86"/>
      <c r="K267" s="37">
        <v>4310000</v>
      </c>
      <c r="L267" s="19" t="s">
        <v>100</v>
      </c>
      <c r="M267" s="39"/>
      <c r="N267" s="40"/>
      <c r="O267" s="39"/>
      <c r="P267" s="35"/>
      <c r="Q267" s="35"/>
      <c r="R267" s="22">
        <v>0</v>
      </c>
      <c r="S267" s="22">
        <v>0</v>
      </c>
      <c r="T267" s="22">
        <v>0</v>
      </c>
      <c r="U267" s="12">
        <f t="shared" si="79"/>
        <v>0</v>
      </c>
      <c r="V267" s="50">
        <v>4310000</v>
      </c>
      <c r="W267" s="50"/>
      <c r="X267" s="50"/>
      <c r="Y267" s="12">
        <f t="shared" si="80"/>
        <v>4310000</v>
      </c>
      <c r="Z267" s="22">
        <v>0</v>
      </c>
      <c r="AA267" s="22">
        <v>0</v>
      </c>
      <c r="AB267" s="22">
        <v>0</v>
      </c>
      <c r="AC267" s="12">
        <f t="shared" si="81"/>
        <v>0</v>
      </c>
      <c r="AD267" s="22">
        <v>0</v>
      </c>
      <c r="AE267" s="22">
        <v>0</v>
      </c>
      <c r="AF267" s="22">
        <v>0</v>
      </c>
      <c r="AG267" s="12">
        <f t="shared" si="82"/>
        <v>0</v>
      </c>
      <c r="AH267" s="12">
        <f t="shared" si="83"/>
        <v>4310000</v>
      </c>
      <c r="AI267" s="23">
        <f t="shared" si="84"/>
        <v>0</v>
      </c>
      <c r="AJ267" s="23">
        <f t="shared" si="85"/>
        <v>8.2898166046372962E-4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</row>
    <row r="268" spans="1:106" ht="24.95" customHeight="1" outlineLevel="1" x14ac:dyDescent="0.25">
      <c r="A268" s="18">
        <v>28</v>
      </c>
      <c r="B268" s="18"/>
      <c r="C268" s="32" t="s">
        <v>604</v>
      </c>
      <c r="D268" s="33">
        <v>45734</v>
      </c>
      <c r="E268" s="34" t="s">
        <v>591</v>
      </c>
      <c r="F268" s="13" t="s">
        <v>102</v>
      </c>
      <c r="G268" s="13" t="s">
        <v>101</v>
      </c>
      <c r="H268" s="46"/>
      <c r="I268" s="46"/>
      <c r="J268" s="86"/>
      <c r="K268" s="37">
        <v>7170000</v>
      </c>
      <c r="L268" s="19" t="s">
        <v>100</v>
      </c>
      <c r="M268" s="39"/>
      <c r="N268" s="40"/>
      <c r="O268" s="39"/>
      <c r="P268" s="35"/>
      <c r="Q268" s="35"/>
      <c r="R268" s="22">
        <v>0</v>
      </c>
      <c r="S268" s="22">
        <v>0</v>
      </c>
      <c r="T268" s="22">
        <v>0</v>
      </c>
      <c r="U268" s="12">
        <f t="shared" si="79"/>
        <v>0</v>
      </c>
      <c r="V268" s="50">
        <v>7170000</v>
      </c>
      <c r="W268" s="50"/>
      <c r="X268" s="50"/>
      <c r="Y268" s="12">
        <f t="shared" si="80"/>
        <v>7170000</v>
      </c>
      <c r="Z268" s="22">
        <v>0</v>
      </c>
      <c r="AA268" s="22">
        <v>0</v>
      </c>
      <c r="AB268" s="22">
        <v>0</v>
      </c>
      <c r="AC268" s="12">
        <f t="shared" si="81"/>
        <v>0</v>
      </c>
      <c r="AD268" s="22">
        <v>0</v>
      </c>
      <c r="AE268" s="22">
        <v>0</v>
      </c>
      <c r="AF268" s="22">
        <v>0</v>
      </c>
      <c r="AG268" s="12">
        <f t="shared" si="82"/>
        <v>0</v>
      </c>
      <c r="AH268" s="12">
        <f t="shared" si="83"/>
        <v>7170000</v>
      </c>
      <c r="AI268" s="23">
        <f t="shared" si="84"/>
        <v>0</v>
      </c>
      <c r="AJ268" s="23">
        <f t="shared" si="85"/>
        <v>1.379071579008107E-3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</row>
    <row r="269" spans="1:106" ht="24.95" customHeight="1" outlineLevel="1" x14ac:dyDescent="0.25">
      <c r="A269" s="18">
        <v>29</v>
      </c>
      <c r="B269" s="18"/>
      <c r="C269" s="32" t="s">
        <v>602</v>
      </c>
      <c r="D269" s="33">
        <v>45742</v>
      </c>
      <c r="E269" s="34" t="s">
        <v>592</v>
      </c>
      <c r="F269" s="13" t="s">
        <v>102</v>
      </c>
      <c r="G269" s="13" t="s">
        <v>101</v>
      </c>
      <c r="H269" s="46"/>
      <c r="I269" s="46"/>
      <c r="J269" s="86"/>
      <c r="K269" s="37">
        <v>8370000</v>
      </c>
      <c r="L269" s="19" t="s">
        <v>100</v>
      </c>
      <c r="M269" s="39"/>
      <c r="N269" s="40"/>
      <c r="O269" s="39"/>
      <c r="P269" s="35"/>
      <c r="Q269" s="35"/>
      <c r="R269" s="22">
        <v>0</v>
      </c>
      <c r="S269" s="22">
        <v>0</v>
      </c>
      <c r="T269" s="22">
        <v>0</v>
      </c>
      <c r="U269" s="12">
        <f t="shared" si="79"/>
        <v>0</v>
      </c>
      <c r="V269" s="50">
        <v>8370000</v>
      </c>
      <c r="W269" s="50"/>
      <c r="X269" s="50"/>
      <c r="Y269" s="12">
        <f t="shared" si="80"/>
        <v>8370000</v>
      </c>
      <c r="Z269" s="22">
        <v>0</v>
      </c>
      <c r="AA269" s="22">
        <v>0</v>
      </c>
      <c r="AB269" s="22">
        <v>0</v>
      </c>
      <c r="AC269" s="12">
        <f t="shared" si="81"/>
        <v>0</v>
      </c>
      <c r="AD269" s="22">
        <v>0</v>
      </c>
      <c r="AE269" s="22">
        <v>0</v>
      </c>
      <c r="AF269" s="22">
        <v>0</v>
      </c>
      <c r="AG269" s="12">
        <f t="shared" si="82"/>
        <v>0</v>
      </c>
      <c r="AH269" s="12">
        <f t="shared" si="83"/>
        <v>8370000</v>
      </c>
      <c r="AI269" s="23">
        <f t="shared" si="84"/>
        <v>0</v>
      </c>
      <c r="AJ269" s="23">
        <f t="shared" si="85"/>
        <v>1.6098785378379158E-3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</row>
    <row r="270" spans="1:106" ht="24.95" customHeight="1" outlineLevel="1" x14ac:dyDescent="0.25">
      <c r="A270" s="18">
        <v>30</v>
      </c>
      <c r="B270" s="18"/>
      <c r="C270" s="32" t="s">
        <v>614</v>
      </c>
      <c r="D270" s="33">
        <v>45734</v>
      </c>
      <c r="E270" s="34" t="s">
        <v>593</v>
      </c>
      <c r="F270" s="13" t="s">
        <v>102</v>
      </c>
      <c r="G270" s="13" t="s">
        <v>101</v>
      </c>
      <c r="H270" s="46"/>
      <c r="I270" s="46"/>
      <c r="J270" s="86"/>
      <c r="K270" s="37">
        <v>5260000</v>
      </c>
      <c r="L270" s="19" t="s">
        <v>100</v>
      </c>
      <c r="M270" s="39"/>
      <c r="N270" s="40"/>
      <c r="O270" s="39"/>
      <c r="P270" s="35"/>
      <c r="Q270" s="35"/>
      <c r="R270" s="22">
        <v>0</v>
      </c>
      <c r="S270" s="22">
        <v>0</v>
      </c>
      <c r="T270" s="22">
        <v>0</v>
      </c>
      <c r="U270" s="12">
        <f t="shared" si="79"/>
        <v>0</v>
      </c>
      <c r="V270" s="22">
        <v>0</v>
      </c>
      <c r="W270" s="50"/>
      <c r="X270" s="50">
        <v>5260000</v>
      </c>
      <c r="Y270" s="12">
        <f t="shared" si="80"/>
        <v>5260000</v>
      </c>
      <c r="Z270" s="22">
        <v>0</v>
      </c>
      <c r="AA270" s="22">
        <v>0</v>
      </c>
      <c r="AB270" s="22">
        <v>0</v>
      </c>
      <c r="AC270" s="12">
        <f t="shared" si="81"/>
        <v>0</v>
      </c>
      <c r="AD270" s="22">
        <v>0</v>
      </c>
      <c r="AE270" s="22">
        <v>0</v>
      </c>
      <c r="AF270" s="22">
        <v>0</v>
      </c>
      <c r="AG270" s="12">
        <f t="shared" si="82"/>
        <v>0</v>
      </c>
      <c r="AH270" s="12">
        <f t="shared" si="83"/>
        <v>5260000</v>
      </c>
      <c r="AI270" s="23">
        <f t="shared" si="84"/>
        <v>0</v>
      </c>
      <c r="AJ270" s="23">
        <f t="shared" si="85"/>
        <v>1.0117038362039948E-3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</row>
    <row r="271" spans="1:106" ht="24.95" customHeight="1" outlineLevel="1" x14ac:dyDescent="0.25">
      <c r="A271" s="18">
        <v>31</v>
      </c>
      <c r="B271" s="18"/>
      <c r="C271" s="32"/>
      <c r="D271" s="33"/>
      <c r="E271" s="34"/>
      <c r="F271" s="35"/>
      <c r="G271" s="35"/>
      <c r="H271" s="46"/>
      <c r="I271" s="46"/>
      <c r="J271" s="86"/>
      <c r="K271" s="37"/>
      <c r="L271" s="38"/>
      <c r="M271" s="39"/>
      <c r="N271" s="40"/>
      <c r="O271" s="39"/>
      <c r="P271" s="35"/>
      <c r="Q271" s="35"/>
      <c r="R271" s="22">
        <v>0</v>
      </c>
      <c r="S271" s="22">
        <v>0</v>
      </c>
      <c r="T271" s="22">
        <v>0</v>
      </c>
      <c r="U271" s="12">
        <f t="shared" si="79"/>
        <v>0</v>
      </c>
      <c r="V271" s="22">
        <v>0</v>
      </c>
      <c r="W271" s="22">
        <v>0</v>
      </c>
      <c r="X271" s="22">
        <v>0</v>
      </c>
      <c r="Y271" s="12">
        <f t="shared" si="80"/>
        <v>0</v>
      </c>
      <c r="Z271" s="22">
        <v>0</v>
      </c>
      <c r="AA271" s="22">
        <v>0</v>
      </c>
      <c r="AB271" s="22">
        <v>0</v>
      </c>
      <c r="AC271" s="12">
        <f t="shared" si="81"/>
        <v>0</v>
      </c>
      <c r="AD271" s="22">
        <v>0</v>
      </c>
      <c r="AE271" s="22">
        <v>0</v>
      </c>
      <c r="AF271" s="22">
        <v>0</v>
      </c>
      <c r="AG271" s="12">
        <f t="shared" si="82"/>
        <v>0</v>
      </c>
      <c r="AH271" s="12">
        <f t="shared" si="83"/>
        <v>0</v>
      </c>
      <c r="AI271" s="23">
        <f t="shared" si="84"/>
        <v>0</v>
      </c>
      <c r="AJ271" s="23">
        <f t="shared" si="85"/>
        <v>0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</row>
    <row r="272" spans="1:106" ht="24.95" customHeight="1" outlineLevel="1" x14ac:dyDescent="0.2">
      <c r="A272" s="18">
        <v>32</v>
      </c>
      <c r="B272" s="18"/>
      <c r="C272" s="19"/>
      <c r="D272" s="20"/>
      <c r="E272" s="19"/>
      <c r="F272" s="19"/>
      <c r="G272" s="19"/>
      <c r="H272" s="20"/>
      <c r="I272" s="20"/>
      <c r="J272" s="86"/>
      <c r="K272" s="37"/>
      <c r="L272" s="19"/>
      <c r="M272" s="22"/>
      <c r="N272" s="22"/>
      <c r="O272" s="22"/>
      <c r="P272" s="19"/>
      <c r="Q272" s="19"/>
      <c r="R272" s="22"/>
      <c r="S272" s="22"/>
      <c r="T272" s="22"/>
      <c r="U272" s="12">
        <f>SUM(R272:T272)</f>
        <v>0</v>
      </c>
      <c r="V272" s="22"/>
      <c r="W272" s="22"/>
      <c r="X272" s="22"/>
      <c r="Y272" s="12">
        <f>SUM(V272:X272)</f>
        <v>0</v>
      </c>
      <c r="Z272" s="22"/>
      <c r="AA272" s="22"/>
      <c r="AB272" s="22"/>
      <c r="AC272" s="12">
        <f>SUM(Z272:AB272)</f>
        <v>0</v>
      </c>
      <c r="AD272" s="22"/>
      <c r="AE272" s="22"/>
      <c r="AF272" s="22"/>
      <c r="AG272" s="12">
        <f>SUM(AD272:AF272)</f>
        <v>0</v>
      </c>
      <c r="AH272" s="12">
        <f>SUM(U272,Y272,AC272,AG272)</f>
        <v>0</v>
      </c>
      <c r="AI272" s="23">
        <f>IF(ISERROR(AH272/J272),0,AH272/J272)</f>
        <v>0</v>
      </c>
      <c r="AJ272" s="23">
        <f>IF(ISERROR(AH272/$AH$409),"-",AH272/$AH$409)</f>
        <v>0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</row>
    <row r="273" spans="1:106" s="30" customFormat="1" ht="24.95" customHeight="1" x14ac:dyDescent="0.25">
      <c r="A273" s="87" t="s">
        <v>63</v>
      </c>
      <c r="B273" s="87"/>
      <c r="C273" s="87"/>
      <c r="D273" s="87"/>
      <c r="E273" s="87"/>
      <c r="F273" s="87"/>
      <c r="G273" s="87"/>
      <c r="H273" s="87"/>
      <c r="I273" s="87"/>
      <c r="J273" s="25">
        <f>SUM(J241:J272)</f>
        <v>303940000</v>
      </c>
      <c r="K273" s="25">
        <f>SUM(K241:K272)</f>
        <v>298340000</v>
      </c>
      <c r="L273" s="78"/>
      <c r="M273" s="25">
        <f>SUM(M241:M272)</f>
        <v>0</v>
      </c>
      <c r="N273" s="25">
        <f>SUM(N241:N272)</f>
        <v>0</v>
      </c>
      <c r="O273" s="25">
        <f>SUM(O241:O272)</f>
        <v>0</v>
      </c>
      <c r="P273" s="27"/>
      <c r="Q273" s="28"/>
      <c r="R273" s="25">
        <f t="shared" ref="R273:AH273" si="86">SUM(R241:R272)</f>
        <v>0</v>
      </c>
      <c r="S273" s="25">
        <f t="shared" si="86"/>
        <v>0</v>
      </c>
      <c r="T273" s="25">
        <f t="shared" si="86"/>
        <v>0</v>
      </c>
      <c r="U273" s="25">
        <f t="shared" si="86"/>
        <v>0</v>
      </c>
      <c r="V273" s="25">
        <f t="shared" si="86"/>
        <v>116370000</v>
      </c>
      <c r="W273" s="25">
        <f t="shared" si="86"/>
        <v>150440000</v>
      </c>
      <c r="X273" s="25">
        <f t="shared" si="86"/>
        <v>31530000</v>
      </c>
      <c r="Y273" s="25">
        <f t="shared" si="86"/>
        <v>298340000</v>
      </c>
      <c r="Z273" s="25">
        <f t="shared" si="86"/>
        <v>0</v>
      </c>
      <c r="AA273" s="25">
        <f t="shared" si="86"/>
        <v>0</v>
      </c>
      <c r="AB273" s="25">
        <f t="shared" si="86"/>
        <v>0</v>
      </c>
      <c r="AC273" s="25">
        <f t="shared" si="86"/>
        <v>0</v>
      </c>
      <c r="AD273" s="25">
        <f t="shared" si="86"/>
        <v>0</v>
      </c>
      <c r="AE273" s="25">
        <f t="shared" si="86"/>
        <v>0</v>
      </c>
      <c r="AF273" s="25">
        <f t="shared" si="86"/>
        <v>0</v>
      </c>
      <c r="AG273" s="25">
        <f t="shared" si="86"/>
        <v>0</v>
      </c>
      <c r="AH273" s="25">
        <f t="shared" si="86"/>
        <v>298340000</v>
      </c>
      <c r="AI273" s="29">
        <f>IF(ISERROR(AH273/J273),0,AH273/J273)</f>
        <v>0.98157531091662831</v>
      </c>
      <c r="AJ273" s="29">
        <f>IF(ISERROR(AH273/$AH$409),0,AH273/$AH$409)</f>
        <v>5.7382456747737613E-2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</row>
    <row r="274" spans="1:106" ht="24.95" customHeight="1" x14ac:dyDescent="0.25">
      <c r="A274" s="85" t="s">
        <v>64</v>
      </c>
      <c r="B274" s="85"/>
      <c r="C274" s="85"/>
      <c r="D274" s="85"/>
      <c r="E274" s="85"/>
      <c r="F274" s="8"/>
      <c r="G274" s="9"/>
      <c r="H274" s="10"/>
      <c r="I274" s="10"/>
      <c r="J274" s="11"/>
      <c r="K274" s="12"/>
      <c r="L274" s="13"/>
      <c r="M274" s="14"/>
      <c r="N274" s="14"/>
      <c r="O274" s="14"/>
      <c r="P274" s="9"/>
      <c r="Q274" s="15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6"/>
      <c r="AJ274" s="17"/>
    </row>
    <row r="275" spans="1:106" ht="24.95" customHeight="1" outlineLevel="1" x14ac:dyDescent="0.25">
      <c r="A275" s="18">
        <v>1</v>
      </c>
      <c r="B275" s="38"/>
      <c r="C275" s="38" t="s">
        <v>539</v>
      </c>
      <c r="D275" s="36">
        <v>45723</v>
      </c>
      <c r="E275" s="47" t="s">
        <v>617</v>
      </c>
      <c r="F275" s="13" t="s">
        <v>102</v>
      </c>
      <c r="G275" s="13" t="s">
        <v>101</v>
      </c>
      <c r="H275" s="46"/>
      <c r="I275" s="46"/>
      <c r="J275" s="86">
        <v>81190000</v>
      </c>
      <c r="K275" s="37">
        <v>13680000</v>
      </c>
      <c r="L275" s="19" t="s">
        <v>100</v>
      </c>
      <c r="M275" s="48"/>
      <c r="N275" s="48"/>
      <c r="O275" s="9"/>
      <c r="P275" s="9"/>
      <c r="Q275" s="9"/>
      <c r="R275" s="49"/>
      <c r="S275" s="49"/>
      <c r="T275" s="49"/>
      <c r="U275" s="12">
        <f>SUM(R275:T275)</f>
        <v>0</v>
      </c>
      <c r="V275" s="37">
        <v>13680000</v>
      </c>
      <c r="W275" s="22"/>
      <c r="X275" s="22"/>
      <c r="Y275" s="12">
        <f>SUM(V275:X275)</f>
        <v>13680000</v>
      </c>
      <c r="Z275" s="22"/>
      <c r="AA275" s="22"/>
      <c r="AB275" s="22"/>
      <c r="AC275" s="12">
        <f>SUM(Z275:AB275)</f>
        <v>0</v>
      </c>
      <c r="AD275" s="22"/>
      <c r="AE275" s="22"/>
      <c r="AF275" s="22"/>
      <c r="AG275" s="12">
        <f>SUM(AD275:AF275)</f>
        <v>0</v>
      </c>
      <c r="AH275" s="12">
        <f>SUM(U275,Y275,AC275,AG275)</f>
        <v>13680000</v>
      </c>
      <c r="AI275" s="23">
        <f>IF(ISERROR(AH275/J275),0,AH275/J275)</f>
        <v>0.16849365685429241</v>
      </c>
      <c r="AJ275" s="23">
        <f>IF(ISERROR(AH275/$AH$409),"-",AH275/$AH$409)</f>
        <v>2.6311993306598193E-3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</row>
    <row r="276" spans="1:106" ht="24.95" customHeight="1" outlineLevel="1" x14ac:dyDescent="0.25">
      <c r="A276" s="18">
        <v>1</v>
      </c>
      <c r="B276" s="38"/>
      <c r="C276" s="38" t="s">
        <v>379</v>
      </c>
      <c r="D276" s="36">
        <v>45729</v>
      </c>
      <c r="E276" s="47" t="s">
        <v>618</v>
      </c>
      <c r="F276" s="13" t="s">
        <v>102</v>
      </c>
      <c r="G276" s="13" t="s">
        <v>101</v>
      </c>
      <c r="H276" s="46"/>
      <c r="I276" s="46"/>
      <c r="J276" s="86"/>
      <c r="K276" s="37">
        <v>4310000</v>
      </c>
      <c r="L276" s="19" t="s">
        <v>100</v>
      </c>
      <c r="M276" s="48"/>
      <c r="N276" s="48"/>
      <c r="O276" s="9"/>
      <c r="P276" s="9"/>
      <c r="Q276" s="9"/>
      <c r="R276" s="49"/>
      <c r="S276" s="49"/>
      <c r="T276" s="49"/>
      <c r="U276" s="12">
        <f t="shared" ref="U276:U285" si="87">SUM(R276:T276)</f>
        <v>0</v>
      </c>
      <c r="V276" s="37">
        <v>4310000</v>
      </c>
      <c r="W276" s="22"/>
      <c r="X276" s="22"/>
      <c r="Y276" s="12">
        <f t="shared" ref="Y276:Y285" si="88">SUM(V276:X276)</f>
        <v>4310000</v>
      </c>
      <c r="Z276" s="22"/>
      <c r="AA276" s="22"/>
      <c r="AB276" s="22"/>
      <c r="AC276" s="12">
        <f t="shared" ref="AC276:AC285" si="89">SUM(Z276:AB276)</f>
        <v>0</v>
      </c>
      <c r="AD276" s="22"/>
      <c r="AE276" s="22"/>
      <c r="AF276" s="22"/>
      <c r="AG276" s="12">
        <f t="shared" ref="AG276:AG285" si="90">SUM(AD276:AF276)</f>
        <v>0</v>
      </c>
      <c r="AH276" s="12">
        <f t="shared" ref="AH276:AH285" si="91">SUM(U276,Y276,AC276,AG276)</f>
        <v>4310000</v>
      </c>
      <c r="AI276" s="23">
        <f t="shared" ref="AI276:AI285" si="92">IF(ISERROR(AH276/J276),0,AH276/J276)</f>
        <v>0</v>
      </c>
      <c r="AJ276" s="23">
        <f t="shared" ref="AJ276:AJ285" si="93">IF(ISERROR(AH276/$AH$409),"-",AH276/$AH$409)</f>
        <v>8.2898166046372962E-4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</row>
    <row r="277" spans="1:106" ht="24.95" customHeight="1" outlineLevel="1" x14ac:dyDescent="0.25">
      <c r="A277" s="18">
        <v>1</v>
      </c>
      <c r="B277" s="38"/>
      <c r="C277" s="38" t="s">
        <v>503</v>
      </c>
      <c r="D277" s="36">
        <v>45723</v>
      </c>
      <c r="E277" s="47" t="s">
        <v>619</v>
      </c>
      <c r="F277" s="13" t="s">
        <v>102</v>
      </c>
      <c r="G277" s="13" t="s">
        <v>101</v>
      </c>
      <c r="H277" s="46"/>
      <c r="I277" s="46"/>
      <c r="J277" s="86"/>
      <c r="K277" s="37">
        <v>3640000</v>
      </c>
      <c r="L277" s="19" t="s">
        <v>100</v>
      </c>
      <c r="M277" s="48"/>
      <c r="N277" s="48"/>
      <c r="O277" s="9"/>
      <c r="P277" s="9"/>
      <c r="Q277" s="9"/>
      <c r="R277" s="49"/>
      <c r="S277" s="49"/>
      <c r="T277" s="49"/>
      <c r="U277" s="12">
        <f t="shared" si="87"/>
        <v>0</v>
      </c>
      <c r="V277" s="37">
        <v>3640000</v>
      </c>
      <c r="W277" s="22"/>
      <c r="X277" s="22"/>
      <c r="Y277" s="12">
        <f t="shared" si="88"/>
        <v>3640000</v>
      </c>
      <c r="Z277" s="22"/>
      <c r="AA277" s="22"/>
      <c r="AB277" s="22"/>
      <c r="AC277" s="12">
        <f t="shared" si="89"/>
        <v>0</v>
      </c>
      <c r="AD277" s="22"/>
      <c r="AE277" s="22"/>
      <c r="AF277" s="22"/>
      <c r="AG277" s="12">
        <f t="shared" si="90"/>
        <v>0</v>
      </c>
      <c r="AH277" s="12">
        <f t="shared" si="91"/>
        <v>3640000</v>
      </c>
      <c r="AI277" s="23">
        <f t="shared" si="92"/>
        <v>0</v>
      </c>
      <c r="AJ277" s="23">
        <f t="shared" si="93"/>
        <v>7.0011444178375308E-4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</row>
    <row r="278" spans="1:106" ht="24.95" customHeight="1" outlineLevel="1" x14ac:dyDescent="0.25">
      <c r="A278" s="18">
        <v>1</v>
      </c>
      <c r="B278" s="38"/>
      <c r="C278" s="38" t="s">
        <v>628</v>
      </c>
      <c r="D278" s="36">
        <v>45730</v>
      </c>
      <c r="E278" s="47" t="s">
        <v>620</v>
      </c>
      <c r="F278" s="13" t="s">
        <v>102</v>
      </c>
      <c r="G278" s="13" t="s">
        <v>101</v>
      </c>
      <c r="H278" s="46"/>
      <c r="I278" s="46"/>
      <c r="J278" s="86"/>
      <c r="K278" s="37">
        <v>3300000</v>
      </c>
      <c r="L278" s="19" t="s">
        <v>100</v>
      </c>
      <c r="M278" s="48"/>
      <c r="N278" s="48"/>
      <c r="O278" s="9"/>
      <c r="P278" s="9"/>
      <c r="Q278" s="9"/>
      <c r="R278" s="49"/>
      <c r="S278" s="49"/>
      <c r="T278" s="49"/>
      <c r="U278" s="12">
        <f t="shared" si="87"/>
        <v>0</v>
      </c>
      <c r="V278" s="37">
        <v>3300000</v>
      </c>
      <c r="W278" s="22"/>
      <c r="X278" s="22"/>
      <c r="Y278" s="12">
        <f t="shared" si="88"/>
        <v>3300000</v>
      </c>
      <c r="Z278" s="22"/>
      <c r="AA278" s="22"/>
      <c r="AB278" s="22"/>
      <c r="AC278" s="12">
        <f t="shared" si="89"/>
        <v>0</v>
      </c>
      <c r="AD278" s="22"/>
      <c r="AE278" s="22"/>
      <c r="AF278" s="22"/>
      <c r="AG278" s="12">
        <f t="shared" si="90"/>
        <v>0</v>
      </c>
      <c r="AH278" s="12">
        <f t="shared" si="91"/>
        <v>3300000</v>
      </c>
      <c r="AI278" s="23">
        <f t="shared" si="92"/>
        <v>0</v>
      </c>
      <c r="AJ278" s="23">
        <f t="shared" si="93"/>
        <v>6.3471913678197394E-4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</row>
    <row r="279" spans="1:106" ht="24.95" customHeight="1" outlineLevel="1" x14ac:dyDescent="0.25">
      <c r="A279" s="18">
        <v>1</v>
      </c>
      <c r="B279" s="38"/>
      <c r="C279" s="38" t="s">
        <v>489</v>
      </c>
      <c r="D279" s="36">
        <v>45723</v>
      </c>
      <c r="E279" s="47" t="s">
        <v>621</v>
      </c>
      <c r="F279" s="13" t="s">
        <v>102</v>
      </c>
      <c r="G279" s="13" t="s">
        <v>101</v>
      </c>
      <c r="H279" s="46"/>
      <c r="I279" s="46"/>
      <c r="J279" s="86"/>
      <c r="K279" s="37">
        <v>38280000</v>
      </c>
      <c r="L279" s="19" t="s">
        <v>100</v>
      </c>
      <c r="M279" s="48"/>
      <c r="N279" s="48"/>
      <c r="O279" s="9"/>
      <c r="P279" s="9"/>
      <c r="Q279" s="9"/>
      <c r="R279" s="49"/>
      <c r="S279" s="49"/>
      <c r="T279" s="49"/>
      <c r="U279" s="12">
        <f t="shared" si="87"/>
        <v>0</v>
      </c>
      <c r="V279" s="37">
        <v>38280000</v>
      </c>
      <c r="W279" s="22"/>
      <c r="X279" s="22"/>
      <c r="Y279" s="12">
        <f t="shared" si="88"/>
        <v>38280000</v>
      </c>
      <c r="Z279" s="22"/>
      <c r="AA279" s="22"/>
      <c r="AB279" s="22"/>
      <c r="AC279" s="12">
        <f t="shared" si="89"/>
        <v>0</v>
      </c>
      <c r="AD279" s="22"/>
      <c r="AE279" s="22"/>
      <c r="AF279" s="22"/>
      <c r="AG279" s="12">
        <f t="shared" si="90"/>
        <v>0</v>
      </c>
      <c r="AH279" s="12">
        <f t="shared" si="91"/>
        <v>38280000</v>
      </c>
      <c r="AI279" s="23">
        <f t="shared" si="92"/>
        <v>0</v>
      </c>
      <c r="AJ279" s="23">
        <f t="shared" si="93"/>
        <v>7.3627419866708985E-3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</row>
    <row r="280" spans="1:106" ht="24.95" customHeight="1" outlineLevel="1" x14ac:dyDescent="0.25">
      <c r="A280" s="18">
        <v>1</v>
      </c>
      <c r="B280" s="38"/>
      <c r="C280" s="38" t="s">
        <v>501</v>
      </c>
      <c r="D280" s="36">
        <v>45723</v>
      </c>
      <c r="E280" s="47" t="s">
        <v>622</v>
      </c>
      <c r="F280" s="13" t="s">
        <v>102</v>
      </c>
      <c r="G280" s="13" t="s">
        <v>101</v>
      </c>
      <c r="H280" s="46"/>
      <c r="I280" s="46"/>
      <c r="J280" s="86"/>
      <c r="K280" s="37">
        <v>3510000</v>
      </c>
      <c r="L280" s="19" t="s">
        <v>100</v>
      </c>
      <c r="M280" s="48"/>
      <c r="N280" s="48"/>
      <c r="O280" s="9"/>
      <c r="P280" s="9"/>
      <c r="Q280" s="9"/>
      <c r="R280" s="49"/>
      <c r="S280" s="49"/>
      <c r="T280" s="49"/>
      <c r="U280" s="12">
        <f t="shared" si="87"/>
        <v>0</v>
      </c>
      <c r="V280" s="37">
        <v>3510000</v>
      </c>
      <c r="W280" s="22"/>
      <c r="X280" s="22"/>
      <c r="Y280" s="12">
        <f t="shared" si="88"/>
        <v>3510000</v>
      </c>
      <c r="Z280" s="22"/>
      <c r="AA280" s="22"/>
      <c r="AB280" s="22"/>
      <c r="AC280" s="12">
        <f t="shared" si="89"/>
        <v>0</v>
      </c>
      <c r="AD280" s="22"/>
      <c r="AE280" s="22"/>
      <c r="AF280" s="22"/>
      <c r="AG280" s="12">
        <f t="shared" si="90"/>
        <v>0</v>
      </c>
      <c r="AH280" s="12">
        <f t="shared" si="91"/>
        <v>3510000</v>
      </c>
      <c r="AI280" s="23">
        <f t="shared" si="92"/>
        <v>0</v>
      </c>
      <c r="AJ280" s="23">
        <f t="shared" si="93"/>
        <v>6.7511035457719045E-4</v>
      </c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</row>
    <row r="281" spans="1:106" ht="24.95" customHeight="1" outlineLevel="1" x14ac:dyDescent="0.25">
      <c r="A281" s="18">
        <v>1</v>
      </c>
      <c r="B281" s="38"/>
      <c r="C281" s="38" t="s">
        <v>378</v>
      </c>
      <c r="D281" s="36">
        <v>45729</v>
      </c>
      <c r="E281" s="47" t="s">
        <v>623</v>
      </c>
      <c r="F281" s="13" t="s">
        <v>102</v>
      </c>
      <c r="G281" s="13" t="s">
        <v>101</v>
      </c>
      <c r="H281" s="46"/>
      <c r="I281" s="46"/>
      <c r="J281" s="86"/>
      <c r="K281" s="37">
        <v>3480000</v>
      </c>
      <c r="L281" s="19" t="s">
        <v>100</v>
      </c>
      <c r="M281" s="48"/>
      <c r="N281" s="48"/>
      <c r="O281" s="9"/>
      <c r="P281" s="9"/>
      <c r="Q281" s="9"/>
      <c r="R281" s="49"/>
      <c r="S281" s="49"/>
      <c r="T281" s="49"/>
      <c r="U281" s="12">
        <f t="shared" si="87"/>
        <v>0</v>
      </c>
      <c r="V281" s="37">
        <v>3480000</v>
      </c>
      <c r="W281" s="22"/>
      <c r="X281" s="22"/>
      <c r="Y281" s="12">
        <f t="shared" si="88"/>
        <v>3480000</v>
      </c>
      <c r="Z281" s="22"/>
      <c r="AA281" s="22"/>
      <c r="AB281" s="22"/>
      <c r="AC281" s="12">
        <f t="shared" si="89"/>
        <v>0</v>
      </c>
      <c r="AD281" s="22"/>
      <c r="AE281" s="22"/>
      <c r="AF281" s="22"/>
      <c r="AG281" s="12">
        <f t="shared" si="90"/>
        <v>0</v>
      </c>
      <c r="AH281" s="12">
        <f t="shared" si="91"/>
        <v>3480000</v>
      </c>
      <c r="AI281" s="23">
        <f t="shared" si="92"/>
        <v>0</v>
      </c>
      <c r="AJ281" s="23">
        <f t="shared" si="93"/>
        <v>6.6934018060644531E-4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</row>
    <row r="282" spans="1:106" ht="24.95" customHeight="1" outlineLevel="1" x14ac:dyDescent="0.25">
      <c r="A282" s="18">
        <v>1</v>
      </c>
      <c r="B282" s="38"/>
      <c r="C282" s="38" t="s">
        <v>627</v>
      </c>
      <c r="D282" s="36">
        <v>45723</v>
      </c>
      <c r="E282" s="47" t="s">
        <v>624</v>
      </c>
      <c r="F282" s="13" t="s">
        <v>102</v>
      </c>
      <c r="G282" s="13" t="s">
        <v>101</v>
      </c>
      <c r="H282" s="46"/>
      <c r="I282" s="46"/>
      <c r="J282" s="86"/>
      <c r="K282" s="37">
        <v>3580000</v>
      </c>
      <c r="L282" s="19" t="s">
        <v>100</v>
      </c>
      <c r="M282" s="48"/>
      <c r="N282" s="48"/>
      <c r="O282" s="9"/>
      <c r="P282" s="9"/>
      <c r="Q282" s="9"/>
      <c r="R282" s="49"/>
      <c r="S282" s="49"/>
      <c r="T282" s="49"/>
      <c r="U282" s="12">
        <f t="shared" si="87"/>
        <v>0</v>
      </c>
      <c r="V282" s="37">
        <v>3580000</v>
      </c>
      <c r="W282" s="22"/>
      <c r="X282" s="22"/>
      <c r="Y282" s="12">
        <f t="shared" si="88"/>
        <v>3580000</v>
      </c>
      <c r="Z282" s="22"/>
      <c r="AA282" s="22"/>
      <c r="AB282" s="22"/>
      <c r="AC282" s="12">
        <f t="shared" si="89"/>
        <v>0</v>
      </c>
      <c r="AD282" s="22"/>
      <c r="AE282" s="22"/>
      <c r="AF282" s="22"/>
      <c r="AG282" s="12">
        <f t="shared" si="90"/>
        <v>0</v>
      </c>
      <c r="AH282" s="12">
        <f t="shared" si="91"/>
        <v>3580000</v>
      </c>
      <c r="AI282" s="23">
        <f t="shared" si="92"/>
        <v>0</v>
      </c>
      <c r="AJ282" s="23">
        <f t="shared" si="93"/>
        <v>6.8857409384226269E-4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</row>
    <row r="283" spans="1:106" ht="24.95" customHeight="1" outlineLevel="1" x14ac:dyDescent="0.25">
      <c r="A283" s="18">
        <v>1</v>
      </c>
      <c r="B283" s="38"/>
      <c r="C283" s="38" t="s">
        <v>540</v>
      </c>
      <c r="D283" s="36">
        <v>45723</v>
      </c>
      <c r="E283" s="47" t="s">
        <v>625</v>
      </c>
      <c r="F283" s="13" t="s">
        <v>102</v>
      </c>
      <c r="G283" s="13" t="s">
        <v>101</v>
      </c>
      <c r="H283" s="46"/>
      <c r="I283" s="46"/>
      <c r="J283" s="86"/>
      <c r="K283" s="37">
        <v>4020000</v>
      </c>
      <c r="L283" s="19" t="s">
        <v>100</v>
      </c>
      <c r="M283" s="48"/>
      <c r="N283" s="48"/>
      <c r="O283" s="9"/>
      <c r="P283" s="9"/>
      <c r="Q283" s="9"/>
      <c r="R283" s="49"/>
      <c r="S283" s="49"/>
      <c r="T283" s="49"/>
      <c r="U283" s="12">
        <f t="shared" si="87"/>
        <v>0</v>
      </c>
      <c r="V283" s="37">
        <v>4020000</v>
      </c>
      <c r="W283" s="22"/>
      <c r="X283" s="22"/>
      <c r="Y283" s="12">
        <f t="shared" si="88"/>
        <v>4020000</v>
      </c>
      <c r="Z283" s="22"/>
      <c r="AA283" s="22"/>
      <c r="AB283" s="22"/>
      <c r="AC283" s="12">
        <f t="shared" si="89"/>
        <v>0</v>
      </c>
      <c r="AD283" s="22"/>
      <c r="AE283" s="22"/>
      <c r="AF283" s="22"/>
      <c r="AG283" s="12">
        <f t="shared" si="90"/>
        <v>0</v>
      </c>
      <c r="AH283" s="12">
        <f t="shared" si="91"/>
        <v>4020000</v>
      </c>
      <c r="AI283" s="23">
        <f t="shared" si="92"/>
        <v>0</v>
      </c>
      <c r="AJ283" s="23">
        <f t="shared" si="93"/>
        <v>7.7320331207985922E-4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</row>
    <row r="284" spans="1:106" ht="24.95" customHeight="1" outlineLevel="1" x14ac:dyDescent="0.25">
      <c r="A284" s="18">
        <v>1</v>
      </c>
      <c r="B284" s="38"/>
      <c r="C284" s="38" t="s">
        <v>629</v>
      </c>
      <c r="D284" s="36">
        <v>45737</v>
      </c>
      <c r="E284" s="47" t="s">
        <v>626</v>
      </c>
      <c r="F284" s="13" t="s">
        <v>102</v>
      </c>
      <c r="G284" s="13" t="s">
        <v>101</v>
      </c>
      <c r="H284" s="46"/>
      <c r="I284" s="46"/>
      <c r="J284" s="86"/>
      <c r="K284" s="37">
        <v>3390000</v>
      </c>
      <c r="L284" s="19" t="s">
        <v>100</v>
      </c>
      <c r="M284" s="48"/>
      <c r="N284" s="48"/>
      <c r="O284" s="9"/>
      <c r="P284" s="9"/>
      <c r="Q284" s="9"/>
      <c r="R284" s="49"/>
      <c r="S284" s="49"/>
      <c r="T284" s="49"/>
      <c r="U284" s="12">
        <f t="shared" si="87"/>
        <v>0</v>
      </c>
      <c r="V284" s="37">
        <v>3390000</v>
      </c>
      <c r="W284" s="22"/>
      <c r="X284" s="22"/>
      <c r="Y284" s="12">
        <f t="shared" si="88"/>
        <v>3390000</v>
      </c>
      <c r="Z284" s="22"/>
      <c r="AA284" s="22"/>
      <c r="AB284" s="22"/>
      <c r="AC284" s="12">
        <f t="shared" si="89"/>
        <v>0</v>
      </c>
      <c r="AD284" s="22"/>
      <c r="AE284" s="22"/>
      <c r="AF284" s="22"/>
      <c r="AG284" s="12">
        <f t="shared" si="90"/>
        <v>0</v>
      </c>
      <c r="AH284" s="12">
        <f t="shared" si="91"/>
        <v>3390000</v>
      </c>
      <c r="AI284" s="23">
        <f t="shared" si="92"/>
        <v>0</v>
      </c>
      <c r="AJ284" s="23">
        <f t="shared" si="93"/>
        <v>6.5202965869420968E-4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</row>
    <row r="285" spans="1:106" ht="24.95" customHeight="1" outlineLevel="1" x14ac:dyDescent="0.25">
      <c r="A285" s="18">
        <v>1</v>
      </c>
      <c r="B285" s="38"/>
      <c r="C285" s="38"/>
      <c r="D285" s="36"/>
      <c r="E285" s="47"/>
      <c r="F285" s="47"/>
      <c r="G285" s="9"/>
      <c r="H285" s="46"/>
      <c r="I285" s="46"/>
      <c r="J285" s="86"/>
      <c r="K285" s="12"/>
      <c r="L285" s="46"/>
      <c r="M285" s="48"/>
      <c r="N285" s="48"/>
      <c r="O285" s="9"/>
      <c r="P285" s="9"/>
      <c r="Q285" s="9"/>
      <c r="R285" s="49"/>
      <c r="S285" s="49"/>
      <c r="T285" s="49"/>
      <c r="U285" s="12">
        <f t="shared" si="87"/>
        <v>0</v>
      </c>
      <c r="V285" s="22"/>
      <c r="W285" s="22"/>
      <c r="X285" s="22"/>
      <c r="Y285" s="12">
        <f t="shared" si="88"/>
        <v>0</v>
      </c>
      <c r="Z285" s="22"/>
      <c r="AA285" s="22"/>
      <c r="AB285" s="22"/>
      <c r="AC285" s="12">
        <f t="shared" si="89"/>
        <v>0</v>
      </c>
      <c r="AD285" s="22"/>
      <c r="AE285" s="22"/>
      <c r="AF285" s="22"/>
      <c r="AG285" s="12">
        <f t="shared" si="90"/>
        <v>0</v>
      </c>
      <c r="AH285" s="12">
        <f t="shared" si="91"/>
        <v>0</v>
      </c>
      <c r="AI285" s="23">
        <f t="shared" si="92"/>
        <v>0</v>
      </c>
      <c r="AJ285" s="23">
        <f t="shared" si="93"/>
        <v>0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</row>
    <row r="286" spans="1:106" ht="24.95" customHeight="1" outlineLevel="1" x14ac:dyDescent="0.2">
      <c r="A286" s="18">
        <v>2</v>
      </c>
      <c r="B286" s="18"/>
      <c r="C286" s="19"/>
      <c r="D286" s="20"/>
      <c r="E286" s="19"/>
      <c r="F286" s="19"/>
      <c r="G286" s="19"/>
      <c r="H286" s="20"/>
      <c r="I286" s="20"/>
      <c r="J286" s="86"/>
      <c r="K286" s="21"/>
      <c r="L286" s="19"/>
      <c r="M286" s="22"/>
      <c r="N286" s="22"/>
      <c r="O286" s="22"/>
      <c r="P286" s="19"/>
      <c r="Q286" s="19"/>
      <c r="R286" s="22"/>
      <c r="S286" s="22"/>
      <c r="T286" s="22"/>
      <c r="U286" s="12">
        <f>SUM(R286:T286)</f>
        <v>0</v>
      </c>
      <c r="V286" s="22"/>
      <c r="W286" s="22"/>
      <c r="X286" s="22"/>
      <c r="Y286" s="12">
        <f>SUM(V286:X286)</f>
        <v>0</v>
      </c>
      <c r="Z286" s="22"/>
      <c r="AA286" s="22"/>
      <c r="AB286" s="22"/>
      <c r="AC286" s="12">
        <f>SUM(Z286:AB286)</f>
        <v>0</v>
      </c>
      <c r="AD286" s="22"/>
      <c r="AE286" s="22"/>
      <c r="AF286" s="22"/>
      <c r="AG286" s="12">
        <f>SUM(AD286:AF286)</f>
        <v>0</v>
      </c>
      <c r="AH286" s="12">
        <f>SUM(U286,Y286,AC286,AG286)</f>
        <v>0</v>
      </c>
      <c r="AI286" s="23">
        <f>IF(ISERROR(AH286/J286),0,AH286/J286)</f>
        <v>0</v>
      </c>
      <c r="AJ286" s="23">
        <f>IF(ISERROR(AH286/$AH$409),"-",AH286/$AH$409)</f>
        <v>0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</row>
    <row r="287" spans="1:106" s="30" customFormat="1" ht="24.95" customHeight="1" x14ac:dyDescent="0.25">
      <c r="A287" s="87" t="s">
        <v>65</v>
      </c>
      <c r="B287" s="87"/>
      <c r="C287" s="87"/>
      <c r="D287" s="87"/>
      <c r="E287" s="87"/>
      <c r="F287" s="87"/>
      <c r="G287" s="87"/>
      <c r="H287" s="87"/>
      <c r="I287" s="87"/>
      <c r="J287" s="25">
        <f>J275</f>
        <v>81190000</v>
      </c>
      <c r="K287" s="25">
        <f t="shared" ref="K287" si="94">SUM(K275:K286)</f>
        <v>81190000</v>
      </c>
      <c r="L287" s="26"/>
      <c r="M287" s="25">
        <f>SUM(M275:M286)</f>
        <v>0</v>
      </c>
      <c r="N287" s="25">
        <f>SUM(N275:N286)</f>
        <v>0</v>
      </c>
      <c r="O287" s="25">
        <f>SUM(O275:O286)</f>
        <v>0</v>
      </c>
      <c r="P287" s="27"/>
      <c r="Q287" s="28"/>
      <c r="R287" s="25">
        <f t="shared" ref="R287:AH287" si="95">SUM(R275:R286)</f>
        <v>0</v>
      </c>
      <c r="S287" s="25">
        <f t="shared" si="95"/>
        <v>0</v>
      </c>
      <c r="T287" s="25">
        <f t="shared" si="95"/>
        <v>0</v>
      </c>
      <c r="U287" s="25">
        <f t="shared" si="95"/>
        <v>0</v>
      </c>
      <c r="V287" s="25">
        <f t="shared" si="95"/>
        <v>81190000</v>
      </c>
      <c r="W287" s="25">
        <f t="shared" si="95"/>
        <v>0</v>
      </c>
      <c r="X287" s="25">
        <f t="shared" si="95"/>
        <v>0</v>
      </c>
      <c r="Y287" s="25">
        <f t="shared" si="95"/>
        <v>81190000</v>
      </c>
      <c r="Z287" s="25">
        <f t="shared" si="95"/>
        <v>0</v>
      </c>
      <c r="AA287" s="25">
        <f t="shared" si="95"/>
        <v>0</v>
      </c>
      <c r="AB287" s="25">
        <f t="shared" si="95"/>
        <v>0</v>
      </c>
      <c r="AC287" s="25">
        <f t="shared" si="95"/>
        <v>0</v>
      </c>
      <c r="AD287" s="25">
        <f t="shared" si="95"/>
        <v>0</v>
      </c>
      <c r="AE287" s="25">
        <f t="shared" si="95"/>
        <v>0</v>
      </c>
      <c r="AF287" s="25">
        <f t="shared" si="95"/>
        <v>0</v>
      </c>
      <c r="AG287" s="25">
        <f t="shared" si="95"/>
        <v>0</v>
      </c>
      <c r="AH287" s="25">
        <f t="shared" si="95"/>
        <v>81190000</v>
      </c>
      <c r="AI287" s="29">
        <f>IF(ISERROR(AH287/J287),0,AH287/J287)</f>
        <v>1</v>
      </c>
      <c r="AJ287" s="29">
        <f>IF(ISERROR(AH287/$AH$409),0,AH287/$AH$409)</f>
        <v>1.5616014156160141E-2</v>
      </c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</row>
    <row r="288" spans="1:106" ht="24.95" customHeight="1" x14ac:dyDescent="0.25">
      <c r="A288" s="85" t="s">
        <v>66</v>
      </c>
      <c r="B288" s="85"/>
      <c r="C288" s="85"/>
      <c r="D288" s="85"/>
      <c r="E288" s="85"/>
      <c r="F288" s="8"/>
      <c r="G288" s="9"/>
      <c r="H288" s="10"/>
      <c r="I288" s="10"/>
      <c r="J288" s="11"/>
      <c r="K288" s="12"/>
      <c r="L288" s="13"/>
      <c r="M288" s="14"/>
      <c r="N288" s="14"/>
      <c r="O288" s="14"/>
      <c r="P288" s="9"/>
      <c r="Q288" s="15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6"/>
      <c r="AJ288" s="17"/>
    </row>
    <row r="289" spans="1:106" ht="24.95" customHeight="1" outlineLevel="1" x14ac:dyDescent="0.2">
      <c r="A289" s="18">
        <v>1</v>
      </c>
      <c r="B289" s="18"/>
      <c r="C289" s="32" t="s">
        <v>407</v>
      </c>
      <c r="D289" s="33">
        <v>45741</v>
      </c>
      <c r="E289" s="19" t="s">
        <v>268</v>
      </c>
      <c r="F289" s="13" t="s">
        <v>102</v>
      </c>
      <c r="G289" s="13" t="s">
        <v>101</v>
      </c>
      <c r="H289" s="20"/>
      <c r="I289" s="20"/>
      <c r="J289" s="86">
        <v>86320000</v>
      </c>
      <c r="K289" s="21">
        <v>5860000</v>
      </c>
      <c r="L289" s="19" t="s">
        <v>100</v>
      </c>
      <c r="M289" s="22"/>
      <c r="N289" s="22"/>
      <c r="O289" s="22"/>
      <c r="P289" s="19"/>
      <c r="Q289" s="19"/>
      <c r="R289" s="22"/>
      <c r="S289" s="22"/>
      <c r="T289" s="22"/>
      <c r="U289" s="12">
        <f>SUM(R289:T289)</f>
        <v>0</v>
      </c>
      <c r="V289" s="22">
        <v>5860000</v>
      </c>
      <c r="W289" s="22"/>
      <c r="X289" s="22"/>
      <c r="Y289" s="12">
        <f>SUM(V289:X289)</f>
        <v>5860000</v>
      </c>
      <c r="Z289" s="22"/>
      <c r="AA289" s="22"/>
      <c r="AB289" s="22"/>
      <c r="AC289" s="12">
        <f>SUM(Z289:AB289)</f>
        <v>0</v>
      </c>
      <c r="AD289" s="22"/>
      <c r="AE289" s="22"/>
      <c r="AF289" s="22"/>
      <c r="AG289" s="12">
        <f>SUM(AD289:AF289)</f>
        <v>0</v>
      </c>
      <c r="AH289" s="12">
        <f>SUM(U289,Y289,AC289,AG289)</f>
        <v>5860000</v>
      </c>
      <c r="AI289" s="23">
        <f>IF(ISERROR(AH289/J289),0,AH289/J289)</f>
        <v>6.7886932344763673E-2</v>
      </c>
      <c r="AJ289" s="23">
        <f t="shared" ref="AJ289:AJ299" si="96">IF(ISERROR(AH289/$AH$409),"-",AH289/$AH$409)</f>
        <v>1.1271073156188993E-3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</row>
    <row r="290" spans="1:106" ht="24.95" customHeight="1" outlineLevel="1" x14ac:dyDescent="0.2">
      <c r="A290" s="18">
        <v>2</v>
      </c>
      <c r="B290" s="18"/>
      <c r="C290" s="32" t="s">
        <v>602</v>
      </c>
      <c r="D290" s="33">
        <v>45757</v>
      </c>
      <c r="E290" s="19" t="s">
        <v>269</v>
      </c>
      <c r="F290" s="13" t="s">
        <v>102</v>
      </c>
      <c r="G290" s="13" t="s">
        <v>101</v>
      </c>
      <c r="H290" s="20"/>
      <c r="I290" s="20"/>
      <c r="J290" s="86"/>
      <c r="K290" s="21">
        <v>3000000</v>
      </c>
      <c r="L290" s="19" t="s">
        <v>100</v>
      </c>
      <c r="M290" s="22"/>
      <c r="N290" s="22"/>
      <c r="O290" s="22"/>
      <c r="P290" s="19"/>
      <c r="Q290" s="19"/>
      <c r="R290" s="22"/>
      <c r="S290" s="22"/>
      <c r="T290" s="22"/>
      <c r="U290" s="12">
        <f t="shared" ref="U290:U298" si="97">SUM(R290:T290)</f>
        <v>0</v>
      </c>
      <c r="V290" s="22"/>
      <c r="W290" s="21">
        <v>3000000</v>
      </c>
      <c r="X290" s="22"/>
      <c r="Y290" s="12">
        <f t="shared" ref="Y290:Y298" si="98">SUM(V290:X290)</f>
        <v>3000000</v>
      </c>
      <c r="Z290" s="22"/>
      <c r="AA290" s="22"/>
      <c r="AB290" s="22"/>
      <c r="AC290" s="12">
        <f t="shared" ref="AC290:AC298" si="99">SUM(Z290:AB290)</f>
        <v>0</v>
      </c>
      <c r="AD290" s="22"/>
      <c r="AE290" s="22"/>
      <c r="AF290" s="22"/>
      <c r="AG290" s="12">
        <f t="shared" ref="AG290:AG298" si="100">SUM(AD290:AF290)</f>
        <v>0</v>
      </c>
      <c r="AH290" s="12">
        <f t="shared" ref="AH290:AH298" si="101">SUM(U290,Y290,AC290,AG290)</f>
        <v>3000000</v>
      </c>
      <c r="AI290" s="23">
        <f t="shared" ref="AI290:AI298" si="102">IF(ISERROR(AH290/J290),0,AH290/J290)</f>
        <v>0</v>
      </c>
      <c r="AJ290" s="23">
        <f t="shared" si="96"/>
        <v>5.7701739707452179E-4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</row>
    <row r="291" spans="1:106" ht="24.95" customHeight="1" outlineLevel="1" x14ac:dyDescent="0.2">
      <c r="A291" s="18">
        <v>3</v>
      </c>
      <c r="B291" s="18"/>
      <c r="C291" s="32" t="s">
        <v>630</v>
      </c>
      <c r="D291" s="33">
        <v>45741</v>
      </c>
      <c r="E291" s="19" t="s">
        <v>270</v>
      </c>
      <c r="F291" s="13" t="s">
        <v>102</v>
      </c>
      <c r="G291" s="13" t="s">
        <v>101</v>
      </c>
      <c r="H291" s="20"/>
      <c r="I291" s="20"/>
      <c r="J291" s="86"/>
      <c r="K291" s="21">
        <v>13200000</v>
      </c>
      <c r="L291" s="19" t="s">
        <v>100</v>
      </c>
      <c r="M291" s="22"/>
      <c r="N291" s="22"/>
      <c r="O291" s="22"/>
      <c r="P291" s="19"/>
      <c r="Q291" s="19"/>
      <c r="R291" s="22"/>
      <c r="S291" s="22"/>
      <c r="T291" s="22"/>
      <c r="U291" s="12">
        <f t="shared" si="97"/>
        <v>0</v>
      </c>
      <c r="V291" s="22">
        <v>13200000</v>
      </c>
      <c r="W291" s="22"/>
      <c r="X291" s="22"/>
      <c r="Y291" s="12">
        <f t="shared" si="98"/>
        <v>13200000</v>
      </c>
      <c r="Z291" s="22"/>
      <c r="AA291" s="22"/>
      <c r="AB291" s="22"/>
      <c r="AC291" s="12">
        <f t="shared" si="99"/>
        <v>0</v>
      </c>
      <c r="AD291" s="22"/>
      <c r="AE291" s="22"/>
      <c r="AF291" s="22"/>
      <c r="AG291" s="12">
        <f t="shared" si="100"/>
        <v>0</v>
      </c>
      <c r="AH291" s="12">
        <f t="shared" si="101"/>
        <v>13200000</v>
      </c>
      <c r="AI291" s="23">
        <f t="shared" si="102"/>
        <v>0</v>
      </c>
      <c r="AJ291" s="23">
        <f t="shared" si="96"/>
        <v>2.5388765471278957E-3</v>
      </c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</row>
    <row r="292" spans="1:106" ht="24.95" customHeight="1" outlineLevel="1" x14ac:dyDescent="0.2">
      <c r="A292" s="18">
        <v>4</v>
      </c>
      <c r="B292" s="18"/>
      <c r="C292" s="32" t="s">
        <v>632</v>
      </c>
      <c r="D292" s="33">
        <v>45755</v>
      </c>
      <c r="E292" s="19" t="s">
        <v>271</v>
      </c>
      <c r="F292" s="13" t="s">
        <v>102</v>
      </c>
      <c r="G292" s="13" t="s">
        <v>101</v>
      </c>
      <c r="H292" s="20"/>
      <c r="I292" s="20"/>
      <c r="J292" s="86"/>
      <c r="K292" s="21">
        <v>11700000</v>
      </c>
      <c r="L292" s="19" t="s">
        <v>100</v>
      </c>
      <c r="M292" s="22"/>
      <c r="N292" s="22"/>
      <c r="O292" s="22"/>
      <c r="P292" s="19"/>
      <c r="Q292" s="19"/>
      <c r="R292" s="22"/>
      <c r="S292" s="22"/>
      <c r="T292" s="22"/>
      <c r="U292" s="12">
        <f t="shared" si="97"/>
        <v>0</v>
      </c>
      <c r="V292" s="22"/>
      <c r="W292" s="22">
        <v>11700000</v>
      </c>
      <c r="X292" s="22"/>
      <c r="Y292" s="12">
        <f t="shared" si="98"/>
        <v>11700000</v>
      </c>
      <c r="Z292" s="22"/>
      <c r="AA292" s="22"/>
      <c r="AB292" s="22"/>
      <c r="AC292" s="12">
        <f t="shared" si="99"/>
        <v>0</v>
      </c>
      <c r="AD292" s="22"/>
      <c r="AE292" s="22"/>
      <c r="AF292" s="22"/>
      <c r="AG292" s="12">
        <f t="shared" si="100"/>
        <v>0</v>
      </c>
      <c r="AH292" s="12">
        <f t="shared" si="101"/>
        <v>11700000</v>
      </c>
      <c r="AI292" s="23">
        <f t="shared" si="102"/>
        <v>0</v>
      </c>
      <c r="AJ292" s="23">
        <f t="shared" si="96"/>
        <v>2.2503678485906349E-3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</row>
    <row r="293" spans="1:106" ht="24.95" customHeight="1" outlineLevel="1" x14ac:dyDescent="0.2">
      <c r="A293" s="18">
        <v>5</v>
      </c>
      <c r="B293" s="18"/>
      <c r="C293" s="32" t="s">
        <v>563</v>
      </c>
      <c r="D293" s="33">
        <v>45741</v>
      </c>
      <c r="E293" s="19" t="s">
        <v>272</v>
      </c>
      <c r="F293" s="13" t="s">
        <v>102</v>
      </c>
      <c r="G293" s="13" t="s">
        <v>101</v>
      </c>
      <c r="H293" s="20"/>
      <c r="I293" s="20"/>
      <c r="J293" s="86"/>
      <c r="K293" s="21">
        <v>3000000</v>
      </c>
      <c r="L293" s="19" t="s">
        <v>100</v>
      </c>
      <c r="M293" s="22"/>
      <c r="N293" s="22"/>
      <c r="O293" s="22"/>
      <c r="P293" s="19"/>
      <c r="Q293" s="19"/>
      <c r="R293" s="22"/>
      <c r="S293" s="22"/>
      <c r="T293" s="22"/>
      <c r="U293" s="12">
        <f t="shared" si="97"/>
        <v>0</v>
      </c>
      <c r="V293" s="22">
        <v>3000000</v>
      </c>
      <c r="W293" s="22"/>
      <c r="X293" s="22"/>
      <c r="Y293" s="12">
        <f t="shared" si="98"/>
        <v>3000000</v>
      </c>
      <c r="Z293" s="22"/>
      <c r="AA293" s="22"/>
      <c r="AB293" s="22"/>
      <c r="AC293" s="12">
        <f t="shared" si="99"/>
        <v>0</v>
      </c>
      <c r="AD293" s="22"/>
      <c r="AE293" s="22"/>
      <c r="AF293" s="22"/>
      <c r="AG293" s="12">
        <f t="shared" si="100"/>
        <v>0</v>
      </c>
      <c r="AH293" s="12">
        <f t="shared" si="101"/>
        <v>3000000</v>
      </c>
      <c r="AI293" s="23">
        <f t="shared" si="102"/>
        <v>0</v>
      </c>
      <c r="AJ293" s="23">
        <f t="shared" si="96"/>
        <v>5.7701739707452179E-4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</row>
    <row r="294" spans="1:106" ht="24.95" customHeight="1" outlineLevel="1" x14ac:dyDescent="0.2">
      <c r="A294" s="18">
        <v>6</v>
      </c>
      <c r="B294" s="18"/>
      <c r="C294" s="32" t="s">
        <v>278</v>
      </c>
      <c r="D294" s="33">
        <v>45735</v>
      </c>
      <c r="E294" s="19" t="s">
        <v>273</v>
      </c>
      <c r="F294" s="13" t="s">
        <v>102</v>
      </c>
      <c r="G294" s="13" t="s">
        <v>101</v>
      </c>
      <c r="H294" s="20"/>
      <c r="I294" s="20"/>
      <c r="J294" s="86"/>
      <c r="K294" s="21">
        <v>38100000</v>
      </c>
      <c r="L294" s="19" t="s">
        <v>100</v>
      </c>
      <c r="M294" s="22"/>
      <c r="N294" s="22"/>
      <c r="O294" s="22"/>
      <c r="P294" s="19"/>
      <c r="Q294" s="19"/>
      <c r="R294" s="22"/>
      <c r="S294" s="22"/>
      <c r="T294" s="21">
        <v>38100000</v>
      </c>
      <c r="U294" s="12">
        <f t="shared" si="97"/>
        <v>38100000</v>
      </c>
      <c r="V294" s="22"/>
      <c r="W294" s="22"/>
      <c r="X294" s="22"/>
      <c r="Y294" s="12">
        <f t="shared" si="98"/>
        <v>0</v>
      </c>
      <c r="Z294" s="22"/>
      <c r="AA294" s="22"/>
      <c r="AB294" s="22"/>
      <c r="AC294" s="12">
        <f t="shared" si="99"/>
        <v>0</v>
      </c>
      <c r="AD294" s="22"/>
      <c r="AE294" s="22"/>
      <c r="AF294" s="22"/>
      <c r="AG294" s="12">
        <f t="shared" si="100"/>
        <v>0</v>
      </c>
      <c r="AH294" s="12">
        <f t="shared" si="101"/>
        <v>38100000</v>
      </c>
      <c r="AI294" s="23">
        <f t="shared" si="102"/>
        <v>0</v>
      </c>
      <c r="AJ294" s="23">
        <f t="shared" si="96"/>
        <v>7.3281209428464264E-3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</row>
    <row r="295" spans="1:106" ht="24.95" customHeight="1" outlineLevel="1" x14ac:dyDescent="0.2">
      <c r="A295" s="18">
        <v>7</v>
      </c>
      <c r="B295" s="18"/>
      <c r="C295" s="32" t="s">
        <v>633</v>
      </c>
      <c r="D295" s="33">
        <v>45783</v>
      </c>
      <c r="E295" s="19" t="s">
        <v>274</v>
      </c>
      <c r="F295" s="13" t="s">
        <v>102</v>
      </c>
      <c r="G295" s="13" t="s">
        <v>101</v>
      </c>
      <c r="H295" s="20"/>
      <c r="I295" s="20"/>
      <c r="J295" s="86"/>
      <c r="K295" s="21">
        <v>3000000</v>
      </c>
      <c r="L295" s="19" t="s">
        <v>100</v>
      </c>
      <c r="M295" s="22"/>
      <c r="N295" s="22"/>
      <c r="O295" s="22"/>
      <c r="P295" s="19"/>
      <c r="Q295" s="19"/>
      <c r="R295" s="22"/>
      <c r="S295" s="22"/>
      <c r="T295" s="22"/>
      <c r="U295" s="12">
        <f t="shared" si="97"/>
        <v>0</v>
      </c>
      <c r="V295" s="22"/>
      <c r="W295" s="22"/>
      <c r="X295" s="21">
        <v>3000000</v>
      </c>
      <c r="Y295" s="12">
        <f t="shared" si="98"/>
        <v>3000000</v>
      </c>
      <c r="Z295" s="22"/>
      <c r="AA295" s="22"/>
      <c r="AB295" s="22"/>
      <c r="AC295" s="12">
        <f t="shared" si="99"/>
        <v>0</v>
      </c>
      <c r="AD295" s="22"/>
      <c r="AE295" s="22"/>
      <c r="AF295" s="22"/>
      <c r="AG295" s="12">
        <f t="shared" si="100"/>
        <v>0</v>
      </c>
      <c r="AH295" s="12">
        <f t="shared" si="101"/>
        <v>3000000</v>
      </c>
      <c r="AI295" s="23">
        <f t="shared" si="102"/>
        <v>0</v>
      </c>
      <c r="AJ295" s="23">
        <f t="shared" si="96"/>
        <v>5.7701739707452179E-4</v>
      </c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</row>
    <row r="296" spans="1:106" ht="24.95" customHeight="1" outlineLevel="1" x14ac:dyDescent="0.2">
      <c r="A296" s="18">
        <v>8</v>
      </c>
      <c r="B296" s="18"/>
      <c r="C296" s="32" t="s">
        <v>634</v>
      </c>
      <c r="D296" s="33">
        <v>45755</v>
      </c>
      <c r="E296" s="19" t="s">
        <v>275</v>
      </c>
      <c r="F296" s="13" t="s">
        <v>102</v>
      </c>
      <c r="G296" s="13" t="s">
        <v>101</v>
      </c>
      <c r="H296" s="20"/>
      <c r="I296" s="20"/>
      <c r="J296" s="86"/>
      <c r="K296" s="21">
        <v>3000000</v>
      </c>
      <c r="L296" s="19" t="s">
        <v>100</v>
      </c>
      <c r="M296" s="22"/>
      <c r="N296" s="22"/>
      <c r="O296" s="22"/>
      <c r="P296" s="19"/>
      <c r="Q296" s="19"/>
      <c r="R296" s="22"/>
      <c r="S296" s="22"/>
      <c r="T296" s="22"/>
      <c r="U296" s="12">
        <f t="shared" si="97"/>
        <v>0</v>
      </c>
      <c r="V296" s="21">
        <v>3000000</v>
      </c>
      <c r="W296" s="22"/>
      <c r="X296" s="22"/>
      <c r="Y296" s="12">
        <f t="shared" si="98"/>
        <v>3000000</v>
      </c>
      <c r="Z296" s="22"/>
      <c r="AA296" s="22"/>
      <c r="AB296" s="22"/>
      <c r="AC296" s="12">
        <f t="shared" si="99"/>
        <v>0</v>
      </c>
      <c r="AD296" s="22"/>
      <c r="AE296" s="22"/>
      <c r="AF296" s="22"/>
      <c r="AG296" s="12">
        <f t="shared" si="100"/>
        <v>0</v>
      </c>
      <c r="AH296" s="12">
        <f t="shared" si="101"/>
        <v>3000000</v>
      </c>
      <c r="AI296" s="23">
        <f t="shared" si="102"/>
        <v>0</v>
      </c>
      <c r="AJ296" s="23">
        <f t="shared" si="96"/>
        <v>5.7701739707452179E-4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</row>
    <row r="297" spans="1:106" ht="24.95" customHeight="1" outlineLevel="1" x14ac:dyDescent="0.2">
      <c r="A297" s="18">
        <v>9</v>
      </c>
      <c r="B297" s="18"/>
      <c r="C297" s="32" t="s">
        <v>615</v>
      </c>
      <c r="D297" s="33">
        <v>45741</v>
      </c>
      <c r="E297" s="19" t="s">
        <v>276</v>
      </c>
      <c r="F297" s="13" t="s">
        <v>102</v>
      </c>
      <c r="G297" s="13" t="s">
        <v>101</v>
      </c>
      <c r="H297" s="20"/>
      <c r="I297" s="20"/>
      <c r="J297" s="86"/>
      <c r="K297" s="21">
        <v>1500000</v>
      </c>
      <c r="L297" s="19" t="s">
        <v>100</v>
      </c>
      <c r="M297" s="22"/>
      <c r="N297" s="22"/>
      <c r="O297" s="22"/>
      <c r="P297" s="19"/>
      <c r="Q297" s="19"/>
      <c r="R297" s="22"/>
      <c r="S297" s="22"/>
      <c r="T297" s="22"/>
      <c r="U297" s="12">
        <f t="shared" si="97"/>
        <v>0</v>
      </c>
      <c r="V297" s="22"/>
      <c r="W297" s="22">
        <v>1500000</v>
      </c>
      <c r="X297" s="22"/>
      <c r="Y297" s="12">
        <f t="shared" si="98"/>
        <v>1500000</v>
      </c>
      <c r="Z297" s="22"/>
      <c r="AA297" s="22"/>
      <c r="AB297" s="22"/>
      <c r="AC297" s="12">
        <f t="shared" si="99"/>
        <v>0</v>
      </c>
      <c r="AD297" s="22"/>
      <c r="AE297" s="22"/>
      <c r="AF297" s="22"/>
      <c r="AG297" s="12">
        <f t="shared" si="100"/>
        <v>0</v>
      </c>
      <c r="AH297" s="12">
        <f t="shared" si="101"/>
        <v>1500000</v>
      </c>
      <c r="AI297" s="23">
        <f t="shared" si="102"/>
        <v>0</v>
      </c>
      <c r="AJ297" s="23">
        <f t="shared" si="96"/>
        <v>2.885086985372609E-4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</row>
    <row r="298" spans="1:106" ht="24.95" customHeight="1" outlineLevel="1" x14ac:dyDescent="0.2">
      <c r="A298" s="18">
        <v>10</v>
      </c>
      <c r="B298" s="18"/>
      <c r="C298" s="32" t="s">
        <v>631</v>
      </c>
      <c r="D298" s="33">
        <v>45749</v>
      </c>
      <c r="E298" s="19" t="s">
        <v>277</v>
      </c>
      <c r="F298" s="13" t="s">
        <v>102</v>
      </c>
      <c r="G298" s="13" t="s">
        <v>101</v>
      </c>
      <c r="H298" s="20"/>
      <c r="I298" s="20"/>
      <c r="J298" s="86"/>
      <c r="K298" s="21">
        <v>3960000</v>
      </c>
      <c r="L298" s="19" t="s">
        <v>100</v>
      </c>
      <c r="M298" s="22"/>
      <c r="N298" s="22"/>
      <c r="O298" s="22"/>
      <c r="P298" s="19"/>
      <c r="Q298" s="19"/>
      <c r="R298" s="22"/>
      <c r="S298" s="22"/>
      <c r="T298" s="22"/>
      <c r="U298" s="12">
        <f t="shared" si="97"/>
        <v>0</v>
      </c>
      <c r="V298" s="22"/>
      <c r="W298" s="22">
        <v>3960000</v>
      </c>
      <c r="X298" s="22"/>
      <c r="Y298" s="12">
        <f t="shared" si="98"/>
        <v>3960000</v>
      </c>
      <c r="Z298" s="22"/>
      <c r="AA298" s="22"/>
      <c r="AB298" s="22"/>
      <c r="AC298" s="12">
        <f t="shared" si="99"/>
        <v>0</v>
      </c>
      <c r="AD298" s="22"/>
      <c r="AE298" s="22"/>
      <c r="AF298" s="22"/>
      <c r="AG298" s="12">
        <f t="shared" si="100"/>
        <v>0</v>
      </c>
      <c r="AH298" s="12">
        <f t="shared" si="101"/>
        <v>3960000</v>
      </c>
      <c r="AI298" s="23">
        <f t="shared" si="102"/>
        <v>0</v>
      </c>
      <c r="AJ298" s="23">
        <f t="shared" si="96"/>
        <v>7.6166296413836872E-4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</row>
    <row r="299" spans="1:106" ht="24.95" customHeight="1" outlineLevel="1" x14ac:dyDescent="0.2">
      <c r="A299" s="18">
        <v>11</v>
      </c>
      <c r="B299" s="18"/>
      <c r="C299" s="32"/>
      <c r="D299" s="33"/>
      <c r="E299" s="19"/>
      <c r="F299" s="19"/>
      <c r="G299" s="19"/>
      <c r="H299" s="20"/>
      <c r="I299" s="20"/>
      <c r="J299" s="86"/>
      <c r="K299" s="21"/>
      <c r="L299" s="19"/>
      <c r="M299" s="22"/>
      <c r="N299" s="22"/>
      <c r="O299" s="22"/>
      <c r="P299" s="19"/>
      <c r="Q299" s="19"/>
      <c r="R299" s="22"/>
      <c r="S299" s="22"/>
      <c r="T299" s="22"/>
      <c r="U299" s="12">
        <f>SUM(R299:T299)</f>
        <v>0</v>
      </c>
      <c r="V299" s="22"/>
      <c r="W299" s="22"/>
      <c r="X299" s="22"/>
      <c r="Y299" s="12">
        <f>SUM(V299:X299)</f>
        <v>0</v>
      </c>
      <c r="Z299" s="22"/>
      <c r="AA299" s="22"/>
      <c r="AB299" s="22"/>
      <c r="AC299" s="12">
        <f>SUM(Z299:AB299)</f>
        <v>0</v>
      </c>
      <c r="AD299" s="22"/>
      <c r="AE299" s="22"/>
      <c r="AF299" s="22"/>
      <c r="AG299" s="12">
        <f>SUM(AD299:AF299)</f>
        <v>0</v>
      </c>
      <c r="AH299" s="12">
        <f>SUM(U299,Y299,AC299,AG299)</f>
        <v>0</v>
      </c>
      <c r="AI299" s="23">
        <f>IF(ISERROR(AH299/J299),0,AH299/J299)</f>
        <v>0</v>
      </c>
      <c r="AJ299" s="23">
        <f t="shared" si="96"/>
        <v>0</v>
      </c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</row>
    <row r="300" spans="1:106" s="30" customFormat="1" ht="24.95" customHeight="1" x14ac:dyDescent="0.25">
      <c r="A300" s="87" t="s">
        <v>67</v>
      </c>
      <c r="B300" s="87"/>
      <c r="C300" s="87"/>
      <c r="D300" s="87"/>
      <c r="E300" s="87"/>
      <c r="F300" s="87"/>
      <c r="G300" s="87"/>
      <c r="H300" s="87"/>
      <c r="I300" s="87"/>
      <c r="J300" s="25">
        <f>SUM(J289:J299)</f>
        <v>86320000</v>
      </c>
      <c r="K300" s="25">
        <f>SUM(K289:K299)</f>
        <v>86320000</v>
      </c>
      <c r="L300" s="26"/>
      <c r="M300" s="25">
        <f>SUM(M289:M299)</f>
        <v>0</v>
      </c>
      <c r="N300" s="25">
        <f>SUM(N289:N299)</f>
        <v>0</v>
      </c>
      <c r="O300" s="25">
        <f>SUM(O289:O299)</f>
        <v>0</v>
      </c>
      <c r="P300" s="27"/>
      <c r="Q300" s="28"/>
      <c r="R300" s="25">
        <f t="shared" ref="R300:AH300" si="103">SUM(R289:R299)</f>
        <v>0</v>
      </c>
      <c r="S300" s="25">
        <f t="shared" si="103"/>
        <v>0</v>
      </c>
      <c r="T300" s="25">
        <f t="shared" si="103"/>
        <v>38100000</v>
      </c>
      <c r="U300" s="25">
        <f t="shared" si="103"/>
        <v>38100000</v>
      </c>
      <c r="V300" s="25">
        <f t="shared" si="103"/>
        <v>25060000</v>
      </c>
      <c r="W300" s="25">
        <f t="shared" si="103"/>
        <v>20160000</v>
      </c>
      <c r="X300" s="25">
        <f t="shared" si="103"/>
        <v>3000000</v>
      </c>
      <c r="Y300" s="25">
        <f t="shared" si="103"/>
        <v>48220000</v>
      </c>
      <c r="Z300" s="25">
        <f t="shared" si="103"/>
        <v>0</v>
      </c>
      <c r="AA300" s="25">
        <f t="shared" si="103"/>
        <v>0</v>
      </c>
      <c r="AB300" s="25">
        <f t="shared" si="103"/>
        <v>0</v>
      </c>
      <c r="AC300" s="25">
        <f t="shared" si="103"/>
        <v>0</v>
      </c>
      <c r="AD300" s="25">
        <f t="shared" si="103"/>
        <v>0</v>
      </c>
      <c r="AE300" s="25">
        <f t="shared" si="103"/>
        <v>0</v>
      </c>
      <c r="AF300" s="25">
        <f t="shared" si="103"/>
        <v>0</v>
      </c>
      <c r="AG300" s="25">
        <f t="shared" si="103"/>
        <v>0</v>
      </c>
      <c r="AH300" s="25">
        <f t="shared" si="103"/>
        <v>86320000</v>
      </c>
      <c r="AI300" s="29">
        <f>IF(ISERROR(AH300/J300),0,AH300/J300)</f>
        <v>1</v>
      </c>
      <c r="AJ300" s="29">
        <f>IF(ISERROR(AH300/$AH$409),0,AH300/$AH$409)</f>
        <v>1.6602713905157575E-2</v>
      </c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</row>
    <row r="301" spans="1:106" ht="24.95" customHeight="1" x14ac:dyDescent="0.25">
      <c r="A301" s="85" t="s">
        <v>68</v>
      </c>
      <c r="B301" s="85"/>
      <c r="C301" s="85"/>
      <c r="D301" s="85"/>
      <c r="E301" s="85"/>
      <c r="F301" s="8"/>
      <c r="G301" s="9"/>
      <c r="H301" s="10"/>
      <c r="I301" s="10"/>
      <c r="J301" s="11"/>
      <c r="K301" s="12"/>
      <c r="L301" s="13"/>
      <c r="M301" s="14"/>
      <c r="N301" s="14"/>
      <c r="O301" s="14"/>
      <c r="P301" s="9"/>
      <c r="Q301" s="15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6"/>
      <c r="AJ301" s="17"/>
    </row>
    <row r="302" spans="1:106" ht="24.95" customHeight="1" outlineLevel="1" x14ac:dyDescent="0.2">
      <c r="A302" s="18">
        <v>1</v>
      </c>
      <c r="B302" s="18"/>
      <c r="C302" s="32" t="s">
        <v>201</v>
      </c>
      <c r="D302" s="33">
        <v>45715</v>
      </c>
      <c r="E302" s="19" t="s">
        <v>279</v>
      </c>
      <c r="F302" s="13" t="s">
        <v>102</v>
      </c>
      <c r="G302" s="13" t="s">
        <v>101</v>
      </c>
      <c r="H302" s="20"/>
      <c r="I302" s="20"/>
      <c r="J302" s="86">
        <v>164960000</v>
      </c>
      <c r="K302" s="21">
        <v>7840000</v>
      </c>
      <c r="L302" s="19" t="s">
        <v>100</v>
      </c>
      <c r="M302" s="22"/>
      <c r="N302" s="22"/>
      <c r="O302" s="22"/>
      <c r="P302" s="19"/>
      <c r="Q302" s="19"/>
      <c r="R302" s="22"/>
      <c r="S302" s="22"/>
      <c r="T302" s="21">
        <v>7840000</v>
      </c>
      <c r="U302" s="12">
        <f>SUM(R302:T302)</f>
        <v>7840000</v>
      </c>
      <c r="V302" s="22"/>
      <c r="W302" s="22"/>
      <c r="X302" s="22"/>
      <c r="Y302" s="12">
        <f>SUM(V302:X302)</f>
        <v>0</v>
      </c>
      <c r="Z302" s="22"/>
      <c r="AA302" s="22"/>
      <c r="AB302" s="22"/>
      <c r="AC302" s="12">
        <f>SUM(Z302:AB302)</f>
        <v>0</v>
      </c>
      <c r="AD302" s="22"/>
      <c r="AE302" s="22"/>
      <c r="AF302" s="22"/>
      <c r="AG302" s="12">
        <f>SUM(AD302:AF302)</f>
        <v>0</v>
      </c>
      <c r="AH302" s="12">
        <f>SUM(U302,Y302,AC302,AG302)</f>
        <v>7840000</v>
      </c>
      <c r="AI302" s="23">
        <f>IF(ISERROR(AH302/J302),0,AH302/J302)</f>
        <v>4.7526673132880698E-2</v>
      </c>
      <c r="AJ302" s="23">
        <f t="shared" ref="AJ302:AJ315" si="104">IF(ISERROR(AH302/$AH$409),"-",AH302/$AH$409)</f>
        <v>1.5079387976880837E-3</v>
      </c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</row>
    <row r="303" spans="1:106" ht="24.95" customHeight="1" outlineLevel="1" x14ac:dyDescent="0.2">
      <c r="A303" s="18">
        <v>2</v>
      </c>
      <c r="B303" s="18"/>
      <c r="C303" s="32" t="s">
        <v>202</v>
      </c>
      <c r="D303" s="33">
        <v>45715</v>
      </c>
      <c r="E303" s="19" t="s">
        <v>280</v>
      </c>
      <c r="F303" s="13" t="s">
        <v>102</v>
      </c>
      <c r="G303" s="13" t="s">
        <v>101</v>
      </c>
      <c r="H303" s="20"/>
      <c r="I303" s="20"/>
      <c r="J303" s="86"/>
      <c r="K303" s="21">
        <v>10460000</v>
      </c>
      <c r="L303" s="19" t="s">
        <v>100</v>
      </c>
      <c r="M303" s="22"/>
      <c r="N303" s="22"/>
      <c r="O303" s="22"/>
      <c r="P303" s="19"/>
      <c r="Q303" s="19"/>
      <c r="R303" s="22"/>
      <c r="S303" s="22"/>
      <c r="T303" s="21">
        <v>10460000</v>
      </c>
      <c r="U303" s="12">
        <f t="shared" ref="U303:U314" si="105">SUM(R303:T303)</f>
        <v>10460000</v>
      </c>
      <c r="V303" s="22"/>
      <c r="W303" s="22"/>
      <c r="X303" s="22"/>
      <c r="Y303" s="12">
        <f t="shared" ref="Y303:Y314" si="106">SUM(V303:X303)</f>
        <v>0</v>
      </c>
      <c r="Z303" s="22"/>
      <c r="AA303" s="22"/>
      <c r="AB303" s="22"/>
      <c r="AC303" s="12">
        <f t="shared" ref="AC303:AC314" si="107">SUM(Z303:AB303)</f>
        <v>0</v>
      </c>
      <c r="AD303" s="22"/>
      <c r="AE303" s="22"/>
      <c r="AF303" s="22"/>
      <c r="AG303" s="12">
        <f t="shared" ref="AG303:AG314" si="108">SUM(AD303:AF303)</f>
        <v>0</v>
      </c>
      <c r="AH303" s="12">
        <f t="shared" ref="AH303:AH314" si="109">SUM(U303,Y303,AC303,AG303)</f>
        <v>10460000</v>
      </c>
      <c r="AI303" s="23">
        <f t="shared" ref="AI303:AI314" si="110">IF(ISERROR(AH303/J303),0,AH303/J303)</f>
        <v>0</v>
      </c>
      <c r="AJ303" s="23">
        <f t="shared" si="104"/>
        <v>2.0118673244664993E-3</v>
      </c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</row>
    <row r="304" spans="1:106" ht="24.95" customHeight="1" outlineLevel="1" x14ac:dyDescent="0.2">
      <c r="A304" s="18">
        <v>3</v>
      </c>
      <c r="B304" s="18"/>
      <c r="C304" s="32" t="s">
        <v>295</v>
      </c>
      <c r="D304" s="33">
        <v>45722</v>
      </c>
      <c r="E304" s="19" t="s">
        <v>281</v>
      </c>
      <c r="F304" s="13" t="s">
        <v>102</v>
      </c>
      <c r="G304" s="13" t="s">
        <v>101</v>
      </c>
      <c r="H304" s="20"/>
      <c r="I304" s="20"/>
      <c r="J304" s="86"/>
      <c r="K304" s="21">
        <v>17450000</v>
      </c>
      <c r="L304" s="19" t="s">
        <v>100</v>
      </c>
      <c r="M304" s="22"/>
      <c r="N304" s="22"/>
      <c r="O304" s="22"/>
      <c r="P304" s="19"/>
      <c r="Q304" s="19"/>
      <c r="R304" s="22"/>
      <c r="S304" s="22"/>
      <c r="T304" s="21">
        <v>17450000</v>
      </c>
      <c r="U304" s="12">
        <f t="shared" si="105"/>
        <v>17450000</v>
      </c>
      <c r="V304" s="22"/>
      <c r="W304" s="22"/>
      <c r="X304" s="22"/>
      <c r="Y304" s="12">
        <f t="shared" si="106"/>
        <v>0</v>
      </c>
      <c r="Z304" s="22"/>
      <c r="AA304" s="22"/>
      <c r="AB304" s="22"/>
      <c r="AC304" s="12">
        <f t="shared" si="107"/>
        <v>0</v>
      </c>
      <c r="AD304" s="22"/>
      <c r="AE304" s="22"/>
      <c r="AF304" s="22"/>
      <c r="AG304" s="12">
        <f t="shared" si="108"/>
        <v>0</v>
      </c>
      <c r="AH304" s="12">
        <f t="shared" si="109"/>
        <v>17450000</v>
      </c>
      <c r="AI304" s="23">
        <f t="shared" si="110"/>
        <v>0</v>
      </c>
      <c r="AJ304" s="23">
        <f t="shared" si="104"/>
        <v>3.3563178596501351E-3</v>
      </c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</row>
    <row r="305" spans="1:106" ht="24.95" customHeight="1" outlineLevel="1" x14ac:dyDescent="0.2">
      <c r="A305" s="18">
        <v>4</v>
      </c>
      <c r="B305" s="18"/>
      <c r="C305" s="32" t="s">
        <v>293</v>
      </c>
      <c r="D305" s="33">
        <v>45716</v>
      </c>
      <c r="E305" s="19" t="s">
        <v>282</v>
      </c>
      <c r="F305" s="13" t="s">
        <v>102</v>
      </c>
      <c r="G305" s="13" t="s">
        <v>101</v>
      </c>
      <c r="H305" s="20"/>
      <c r="I305" s="20"/>
      <c r="J305" s="86"/>
      <c r="K305" s="21">
        <v>12580000</v>
      </c>
      <c r="L305" s="19" t="s">
        <v>100</v>
      </c>
      <c r="M305" s="22"/>
      <c r="N305" s="22"/>
      <c r="O305" s="22"/>
      <c r="P305" s="19"/>
      <c r="Q305" s="19"/>
      <c r="R305" s="22"/>
      <c r="S305" s="22"/>
      <c r="T305" s="21">
        <v>12580000</v>
      </c>
      <c r="U305" s="12">
        <f t="shared" si="105"/>
        <v>12580000</v>
      </c>
      <c r="V305" s="22"/>
      <c r="W305" s="22"/>
      <c r="X305" s="22"/>
      <c r="Y305" s="12">
        <f t="shared" si="106"/>
        <v>0</v>
      </c>
      <c r="Z305" s="22"/>
      <c r="AA305" s="22"/>
      <c r="AB305" s="22"/>
      <c r="AC305" s="12">
        <f t="shared" si="107"/>
        <v>0</v>
      </c>
      <c r="AD305" s="22"/>
      <c r="AE305" s="22"/>
      <c r="AF305" s="22"/>
      <c r="AG305" s="12">
        <f t="shared" si="108"/>
        <v>0</v>
      </c>
      <c r="AH305" s="12">
        <f t="shared" si="109"/>
        <v>12580000</v>
      </c>
      <c r="AI305" s="23">
        <f t="shared" si="110"/>
        <v>0</v>
      </c>
      <c r="AJ305" s="23">
        <f t="shared" si="104"/>
        <v>2.419626285065828E-3</v>
      </c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</row>
    <row r="306" spans="1:106" ht="24.95" customHeight="1" outlineLevel="1" x14ac:dyDescent="0.2">
      <c r="A306" s="18">
        <v>5</v>
      </c>
      <c r="B306" s="18"/>
      <c r="C306" s="32" t="s">
        <v>99</v>
      </c>
      <c r="D306" s="33">
        <v>45715</v>
      </c>
      <c r="E306" s="19" t="s">
        <v>283</v>
      </c>
      <c r="F306" s="13" t="s">
        <v>102</v>
      </c>
      <c r="G306" s="13" t="s">
        <v>101</v>
      </c>
      <c r="H306" s="20"/>
      <c r="I306" s="20"/>
      <c r="J306" s="86"/>
      <c r="K306" s="21">
        <v>16560000</v>
      </c>
      <c r="L306" s="19" t="s">
        <v>100</v>
      </c>
      <c r="M306" s="22"/>
      <c r="N306" s="22"/>
      <c r="O306" s="22"/>
      <c r="P306" s="19"/>
      <c r="Q306" s="19"/>
      <c r="R306" s="22"/>
      <c r="S306" s="22"/>
      <c r="T306" s="21">
        <v>16560000</v>
      </c>
      <c r="U306" s="12">
        <f t="shared" si="105"/>
        <v>16560000</v>
      </c>
      <c r="V306" s="22"/>
      <c r="W306" s="22"/>
      <c r="X306" s="22"/>
      <c r="Y306" s="12">
        <f t="shared" si="106"/>
        <v>0</v>
      </c>
      <c r="Z306" s="22"/>
      <c r="AA306" s="22"/>
      <c r="AB306" s="22"/>
      <c r="AC306" s="12">
        <f t="shared" si="107"/>
        <v>0</v>
      </c>
      <c r="AD306" s="22"/>
      <c r="AE306" s="22"/>
      <c r="AF306" s="22"/>
      <c r="AG306" s="12">
        <f t="shared" si="108"/>
        <v>0</v>
      </c>
      <c r="AH306" s="12">
        <f t="shared" si="109"/>
        <v>16560000</v>
      </c>
      <c r="AI306" s="23">
        <f t="shared" si="110"/>
        <v>0</v>
      </c>
      <c r="AJ306" s="23">
        <f t="shared" si="104"/>
        <v>3.1851360318513604E-3</v>
      </c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</row>
    <row r="307" spans="1:106" ht="24.95" customHeight="1" outlineLevel="1" x14ac:dyDescent="0.2">
      <c r="A307" s="18">
        <v>6</v>
      </c>
      <c r="B307" s="18"/>
      <c r="C307" s="32" t="s">
        <v>203</v>
      </c>
      <c r="D307" s="33">
        <v>45715</v>
      </c>
      <c r="E307" s="19" t="s">
        <v>284</v>
      </c>
      <c r="F307" s="13" t="s">
        <v>102</v>
      </c>
      <c r="G307" s="13" t="s">
        <v>101</v>
      </c>
      <c r="H307" s="20"/>
      <c r="I307" s="20"/>
      <c r="J307" s="86"/>
      <c r="K307" s="21">
        <v>9390000</v>
      </c>
      <c r="L307" s="19" t="s">
        <v>100</v>
      </c>
      <c r="M307" s="22"/>
      <c r="N307" s="22"/>
      <c r="O307" s="22"/>
      <c r="P307" s="19"/>
      <c r="Q307" s="19"/>
      <c r="R307" s="22"/>
      <c r="S307" s="22"/>
      <c r="T307" s="21">
        <v>9390000</v>
      </c>
      <c r="U307" s="12">
        <f t="shared" si="105"/>
        <v>9390000</v>
      </c>
      <c r="V307" s="22"/>
      <c r="W307" s="22"/>
      <c r="X307" s="22"/>
      <c r="Y307" s="12">
        <f t="shared" si="106"/>
        <v>0</v>
      </c>
      <c r="Z307" s="22"/>
      <c r="AA307" s="22"/>
      <c r="AB307" s="22"/>
      <c r="AC307" s="12">
        <f t="shared" si="107"/>
        <v>0</v>
      </c>
      <c r="AD307" s="22"/>
      <c r="AE307" s="22"/>
      <c r="AF307" s="22"/>
      <c r="AG307" s="12">
        <f t="shared" si="108"/>
        <v>0</v>
      </c>
      <c r="AH307" s="12">
        <f t="shared" si="109"/>
        <v>9390000</v>
      </c>
      <c r="AI307" s="23">
        <f t="shared" si="110"/>
        <v>0</v>
      </c>
      <c r="AJ307" s="23">
        <f t="shared" si="104"/>
        <v>1.8060644528432532E-3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</row>
    <row r="308" spans="1:106" ht="24.95" customHeight="1" outlineLevel="1" x14ac:dyDescent="0.2">
      <c r="A308" s="18">
        <v>7</v>
      </c>
      <c r="B308" s="18"/>
      <c r="C308" s="32" t="s">
        <v>294</v>
      </c>
      <c r="D308" s="33">
        <v>45722</v>
      </c>
      <c r="E308" s="19" t="s">
        <v>285</v>
      </c>
      <c r="F308" s="13" t="s">
        <v>102</v>
      </c>
      <c r="G308" s="13" t="s">
        <v>101</v>
      </c>
      <c r="H308" s="20"/>
      <c r="I308" s="20"/>
      <c r="J308" s="86"/>
      <c r="K308" s="21">
        <v>11160000</v>
      </c>
      <c r="L308" s="19" t="s">
        <v>100</v>
      </c>
      <c r="M308" s="22"/>
      <c r="N308" s="22"/>
      <c r="O308" s="22"/>
      <c r="P308" s="19"/>
      <c r="Q308" s="19"/>
      <c r="R308" s="22"/>
      <c r="S308" s="22"/>
      <c r="T308" s="21">
        <v>11160000</v>
      </c>
      <c r="U308" s="12">
        <f t="shared" si="105"/>
        <v>11160000</v>
      </c>
      <c r="V308" s="22"/>
      <c r="W308" s="22"/>
      <c r="X308" s="22"/>
      <c r="Y308" s="12">
        <f t="shared" si="106"/>
        <v>0</v>
      </c>
      <c r="Z308" s="22"/>
      <c r="AA308" s="22"/>
      <c r="AB308" s="22"/>
      <c r="AC308" s="12">
        <f t="shared" si="107"/>
        <v>0</v>
      </c>
      <c r="AD308" s="22"/>
      <c r="AE308" s="22"/>
      <c r="AF308" s="22"/>
      <c r="AG308" s="12">
        <f t="shared" si="108"/>
        <v>0</v>
      </c>
      <c r="AH308" s="12">
        <f t="shared" si="109"/>
        <v>11160000</v>
      </c>
      <c r="AI308" s="23">
        <f t="shared" si="110"/>
        <v>0</v>
      </c>
      <c r="AJ308" s="23">
        <f t="shared" si="104"/>
        <v>2.1465047171172211E-3</v>
      </c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</row>
    <row r="309" spans="1:106" ht="24.95" customHeight="1" outlineLevel="1" x14ac:dyDescent="0.2">
      <c r="A309" s="18">
        <v>8</v>
      </c>
      <c r="B309" s="18"/>
      <c r="C309" s="32" t="s">
        <v>297</v>
      </c>
      <c r="D309" s="33">
        <v>45727</v>
      </c>
      <c r="E309" s="19" t="s">
        <v>286</v>
      </c>
      <c r="F309" s="13" t="s">
        <v>102</v>
      </c>
      <c r="G309" s="13" t="s">
        <v>101</v>
      </c>
      <c r="H309" s="20"/>
      <c r="I309" s="20"/>
      <c r="J309" s="86"/>
      <c r="K309" s="21">
        <v>8790000</v>
      </c>
      <c r="L309" s="19" t="s">
        <v>100</v>
      </c>
      <c r="M309" s="22"/>
      <c r="N309" s="22"/>
      <c r="O309" s="22"/>
      <c r="P309" s="19"/>
      <c r="Q309" s="19"/>
      <c r="R309" s="22"/>
      <c r="S309" s="22"/>
      <c r="T309" s="21">
        <v>8790000</v>
      </c>
      <c r="U309" s="12">
        <f t="shared" si="105"/>
        <v>8790000</v>
      </c>
      <c r="V309" s="22"/>
      <c r="W309" s="22"/>
      <c r="X309" s="22"/>
      <c r="Y309" s="12">
        <f t="shared" si="106"/>
        <v>0</v>
      </c>
      <c r="Z309" s="22"/>
      <c r="AA309" s="22"/>
      <c r="AB309" s="22"/>
      <c r="AC309" s="12">
        <f t="shared" si="107"/>
        <v>0</v>
      </c>
      <c r="AD309" s="22"/>
      <c r="AE309" s="22"/>
      <c r="AF309" s="22"/>
      <c r="AG309" s="12">
        <f t="shared" si="108"/>
        <v>0</v>
      </c>
      <c r="AH309" s="12">
        <f t="shared" si="109"/>
        <v>8790000</v>
      </c>
      <c r="AI309" s="23">
        <f t="shared" si="110"/>
        <v>0</v>
      </c>
      <c r="AJ309" s="23">
        <f t="shared" si="104"/>
        <v>1.6906609734283489E-3</v>
      </c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</row>
    <row r="310" spans="1:106" ht="24.95" customHeight="1" outlineLevel="1" x14ac:dyDescent="0.2">
      <c r="A310" s="18">
        <v>9</v>
      </c>
      <c r="B310" s="18"/>
      <c r="C310" s="32" t="s">
        <v>291</v>
      </c>
      <c r="D310" s="33">
        <v>45715</v>
      </c>
      <c r="E310" s="19" t="s">
        <v>287</v>
      </c>
      <c r="F310" s="13" t="s">
        <v>102</v>
      </c>
      <c r="G310" s="13" t="s">
        <v>101</v>
      </c>
      <c r="H310" s="20"/>
      <c r="I310" s="20"/>
      <c r="J310" s="86"/>
      <c r="K310" s="21">
        <v>12440000</v>
      </c>
      <c r="L310" s="19" t="s">
        <v>100</v>
      </c>
      <c r="M310" s="22"/>
      <c r="N310" s="22"/>
      <c r="O310" s="22"/>
      <c r="P310" s="19"/>
      <c r="Q310" s="19"/>
      <c r="R310" s="22"/>
      <c r="S310" s="22"/>
      <c r="T310" s="21">
        <v>12440000</v>
      </c>
      <c r="U310" s="12">
        <f t="shared" si="105"/>
        <v>12440000</v>
      </c>
      <c r="V310" s="22"/>
      <c r="W310" s="22"/>
      <c r="X310" s="22"/>
      <c r="Y310" s="12">
        <f t="shared" si="106"/>
        <v>0</v>
      </c>
      <c r="Z310" s="22"/>
      <c r="AA310" s="22"/>
      <c r="AB310" s="22"/>
      <c r="AC310" s="12">
        <f t="shared" si="107"/>
        <v>0</v>
      </c>
      <c r="AD310" s="22"/>
      <c r="AE310" s="22"/>
      <c r="AF310" s="22"/>
      <c r="AG310" s="12">
        <f t="shared" si="108"/>
        <v>0</v>
      </c>
      <c r="AH310" s="12">
        <f t="shared" si="109"/>
        <v>12440000</v>
      </c>
      <c r="AI310" s="23">
        <f t="shared" si="110"/>
        <v>0</v>
      </c>
      <c r="AJ310" s="23">
        <f t="shared" si="104"/>
        <v>2.3926988065356837E-3</v>
      </c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</row>
    <row r="311" spans="1:106" ht="24.95" customHeight="1" outlineLevel="1" x14ac:dyDescent="0.2">
      <c r="A311" s="18">
        <v>10</v>
      </c>
      <c r="B311" s="18"/>
      <c r="C311" s="32" t="s">
        <v>298</v>
      </c>
      <c r="D311" s="33">
        <v>45727</v>
      </c>
      <c r="E311" s="19" t="s">
        <v>288</v>
      </c>
      <c r="F311" s="13" t="s">
        <v>102</v>
      </c>
      <c r="G311" s="13" t="s">
        <v>101</v>
      </c>
      <c r="H311" s="20"/>
      <c r="I311" s="20"/>
      <c r="J311" s="86"/>
      <c r="K311" s="21">
        <v>6130000</v>
      </c>
      <c r="L311" s="19" t="s">
        <v>100</v>
      </c>
      <c r="M311" s="22"/>
      <c r="N311" s="22"/>
      <c r="O311" s="22"/>
      <c r="P311" s="19"/>
      <c r="Q311" s="19"/>
      <c r="R311" s="22"/>
      <c r="S311" s="22"/>
      <c r="T311" s="21">
        <v>6130000</v>
      </c>
      <c r="U311" s="12">
        <f t="shared" si="105"/>
        <v>6130000</v>
      </c>
      <c r="V311" s="22"/>
      <c r="W311" s="22"/>
      <c r="X311" s="22"/>
      <c r="Y311" s="12">
        <f t="shared" si="106"/>
        <v>0</v>
      </c>
      <c r="Z311" s="22"/>
      <c r="AA311" s="22"/>
      <c r="AB311" s="22"/>
      <c r="AC311" s="12">
        <f t="shared" si="107"/>
        <v>0</v>
      </c>
      <c r="AD311" s="22"/>
      <c r="AE311" s="22"/>
      <c r="AF311" s="22"/>
      <c r="AG311" s="12">
        <f t="shared" si="108"/>
        <v>0</v>
      </c>
      <c r="AH311" s="12">
        <f t="shared" si="109"/>
        <v>6130000</v>
      </c>
      <c r="AI311" s="23">
        <f t="shared" si="110"/>
        <v>0</v>
      </c>
      <c r="AJ311" s="23">
        <f t="shared" si="104"/>
        <v>1.1790388813556062E-3</v>
      </c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</row>
    <row r="312" spans="1:106" ht="24.95" customHeight="1" outlineLevel="1" x14ac:dyDescent="0.2">
      <c r="A312" s="18">
        <v>11</v>
      </c>
      <c r="B312" s="18"/>
      <c r="C312" s="32" t="s">
        <v>296</v>
      </c>
      <c r="D312" s="33">
        <v>45727</v>
      </c>
      <c r="E312" s="19" t="s">
        <v>289</v>
      </c>
      <c r="F312" s="13" t="s">
        <v>102</v>
      </c>
      <c r="G312" s="13" t="s">
        <v>101</v>
      </c>
      <c r="H312" s="20"/>
      <c r="I312" s="20"/>
      <c r="J312" s="86"/>
      <c r="K312" s="21">
        <v>12320000</v>
      </c>
      <c r="L312" s="19" t="s">
        <v>100</v>
      </c>
      <c r="M312" s="22"/>
      <c r="N312" s="22"/>
      <c r="O312" s="22"/>
      <c r="P312" s="19"/>
      <c r="Q312" s="19"/>
      <c r="R312" s="22"/>
      <c r="S312" s="22"/>
      <c r="T312" s="21">
        <v>12320000</v>
      </c>
      <c r="U312" s="12">
        <f t="shared" si="105"/>
        <v>12320000</v>
      </c>
      <c r="V312" s="22"/>
      <c r="W312" s="22"/>
      <c r="X312" s="22"/>
      <c r="Y312" s="12">
        <f t="shared" si="106"/>
        <v>0</v>
      </c>
      <c r="Z312" s="22"/>
      <c r="AA312" s="22"/>
      <c r="AB312" s="22"/>
      <c r="AC312" s="12">
        <f t="shared" si="107"/>
        <v>0</v>
      </c>
      <c r="AD312" s="22"/>
      <c r="AE312" s="22"/>
      <c r="AF312" s="22"/>
      <c r="AG312" s="12">
        <f t="shared" si="108"/>
        <v>0</v>
      </c>
      <c r="AH312" s="12">
        <f t="shared" si="109"/>
        <v>12320000</v>
      </c>
      <c r="AI312" s="23">
        <f t="shared" si="110"/>
        <v>0</v>
      </c>
      <c r="AJ312" s="23">
        <f t="shared" si="104"/>
        <v>2.3696181106527027E-3</v>
      </c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</row>
    <row r="313" spans="1:106" ht="24.95" customHeight="1" outlineLevel="1" x14ac:dyDescent="0.2">
      <c r="A313" s="18">
        <v>12</v>
      </c>
      <c r="B313" s="18"/>
      <c r="C313" s="32" t="s">
        <v>292</v>
      </c>
      <c r="D313" s="33">
        <v>45716</v>
      </c>
      <c r="E313" s="19" t="s">
        <v>290</v>
      </c>
      <c r="F313" s="13" t="s">
        <v>102</v>
      </c>
      <c r="G313" s="13" t="s">
        <v>101</v>
      </c>
      <c r="H313" s="20"/>
      <c r="I313" s="20"/>
      <c r="J313" s="86"/>
      <c r="K313" s="21">
        <v>39840000</v>
      </c>
      <c r="L313" s="19" t="s">
        <v>100</v>
      </c>
      <c r="M313" s="22"/>
      <c r="N313" s="22"/>
      <c r="O313" s="22"/>
      <c r="P313" s="19"/>
      <c r="Q313" s="19"/>
      <c r="R313" s="22"/>
      <c r="S313" s="22"/>
      <c r="T313" s="21">
        <v>39840000</v>
      </c>
      <c r="U313" s="12">
        <f t="shared" si="105"/>
        <v>39840000</v>
      </c>
      <c r="V313" s="22"/>
      <c r="W313" s="22"/>
      <c r="X313" s="22"/>
      <c r="Y313" s="12">
        <f t="shared" si="106"/>
        <v>0</v>
      </c>
      <c r="Z313" s="22"/>
      <c r="AA313" s="22"/>
      <c r="AB313" s="22"/>
      <c r="AC313" s="12">
        <f t="shared" si="107"/>
        <v>0</v>
      </c>
      <c r="AD313" s="22"/>
      <c r="AE313" s="22"/>
      <c r="AF313" s="22"/>
      <c r="AG313" s="12">
        <f t="shared" si="108"/>
        <v>0</v>
      </c>
      <c r="AH313" s="12">
        <f t="shared" si="109"/>
        <v>39840000</v>
      </c>
      <c r="AI313" s="23">
        <f t="shared" si="110"/>
        <v>0</v>
      </c>
      <c r="AJ313" s="23">
        <f t="shared" si="104"/>
        <v>7.6627910331496492E-3</v>
      </c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</row>
    <row r="314" spans="1:106" ht="24.95" customHeight="1" outlineLevel="1" x14ac:dyDescent="0.2">
      <c r="A314" s="18">
        <v>13</v>
      </c>
      <c r="B314" s="18"/>
      <c r="C314" s="32"/>
      <c r="D314" s="33"/>
      <c r="E314" s="19"/>
      <c r="F314" s="19"/>
      <c r="G314" s="19"/>
      <c r="H314" s="20"/>
      <c r="I314" s="20"/>
      <c r="J314" s="86"/>
      <c r="K314" s="21"/>
      <c r="L314" s="19"/>
      <c r="M314" s="22"/>
      <c r="N314" s="22"/>
      <c r="O314" s="22"/>
      <c r="P314" s="19"/>
      <c r="Q314" s="19"/>
      <c r="R314" s="22"/>
      <c r="S314" s="22"/>
      <c r="T314" s="22"/>
      <c r="U314" s="12">
        <f t="shared" si="105"/>
        <v>0</v>
      </c>
      <c r="V314" s="22"/>
      <c r="W314" s="22"/>
      <c r="X314" s="22"/>
      <c r="Y314" s="12">
        <f t="shared" si="106"/>
        <v>0</v>
      </c>
      <c r="Z314" s="22"/>
      <c r="AA314" s="22"/>
      <c r="AB314" s="22"/>
      <c r="AC314" s="12">
        <f t="shared" si="107"/>
        <v>0</v>
      </c>
      <c r="AD314" s="22"/>
      <c r="AE314" s="22"/>
      <c r="AF314" s="22"/>
      <c r="AG314" s="12">
        <f t="shared" si="108"/>
        <v>0</v>
      </c>
      <c r="AH314" s="12">
        <f t="shared" si="109"/>
        <v>0</v>
      </c>
      <c r="AI314" s="23">
        <f t="shared" si="110"/>
        <v>0</v>
      </c>
      <c r="AJ314" s="23">
        <f t="shared" si="104"/>
        <v>0</v>
      </c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</row>
    <row r="315" spans="1:106" ht="24.95" customHeight="1" outlineLevel="1" x14ac:dyDescent="0.2">
      <c r="A315" s="18">
        <v>14</v>
      </c>
      <c r="B315" s="18"/>
      <c r="C315" s="32"/>
      <c r="D315" s="33"/>
      <c r="E315" s="19"/>
      <c r="F315" s="19"/>
      <c r="G315" s="19"/>
      <c r="H315" s="20"/>
      <c r="I315" s="20"/>
      <c r="J315" s="86"/>
      <c r="K315" s="21"/>
      <c r="L315" s="19"/>
      <c r="M315" s="22"/>
      <c r="N315" s="22"/>
      <c r="O315" s="22"/>
      <c r="P315" s="19"/>
      <c r="Q315" s="19"/>
      <c r="R315" s="22"/>
      <c r="S315" s="22"/>
      <c r="T315" s="22"/>
      <c r="U315" s="12">
        <f>SUM(R315:T315)</f>
        <v>0</v>
      </c>
      <c r="V315" s="22"/>
      <c r="W315" s="22"/>
      <c r="X315" s="22"/>
      <c r="Y315" s="12">
        <f>SUM(V315:X315)</f>
        <v>0</v>
      </c>
      <c r="Z315" s="22"/>
      <c r="AA315" s="22"/>
      <c r="AB315" s="22"/>
      <c r="AC315" s="12">
        <f>SUM(Z315:AB315)</f>
        <v>0</v>
      </c>
      <c r="AD315" s="22"/>
      <c r="AE315" s="22"/>
      <c r="AF315" s="22"/>
      <c r="AG315" s="12">
        <f>SUM(AD315:AF315)</f>
        <v>0</v>
      </c>
      <c r="AH315" s="12">
        <f>SUM(U315,Y315,AC315,AG315)</f>
        <v>0</v>
      </c>
      <c r="AI315" s="23">
        <f>IF(ISERROR(AH315/J315),0,AH315/J315)</f>
        <v>0</v>
      </c>
      <c r="AJ315" s="23">
        <f t="shared" si="104"/>
        <v>0</v>
      </c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</row>
    <row r="316" spans="1:106" s="30" customFormat="1" ht="24.95" customHeight="1" x14ac:dyDescent="0.25">
      <c r="A316" s="87" t="s">
        <v>69</v>
      </c>
      <c r="B316" s="87"/>
      <c r="C316" s="87"/>
      <c r="D316" s="87"/>
      <c r="E316" s="87"/>
      <c r="F316" s="87"/>
      <c r="G316" s="87"/>
      <c r="H316" s="87"/>
      <c r="I316" s="87"/>
      <c r="J316" s="25">
        <f>SUM(J302:J315)</f>
        <v>164960000</v>
      </c>
      <c r="K316" s="25">
        <f>SUM(K302:K315)</f>
        <v>164960000</v>
      </c>
      <c r="L316" s="26"/>
      <c r="M316" s="25">
        <f>SUM(M302:M315)</f>
        <v>0</v>
      </c>
      <c r="N316" s="25">
        <f>SUM(N302:N315)</f>
        <v>0</v>
      </c>
      <c r="O316" s="25">
        <f>SUM(O302:O315)</f>
        <v>0</v>
      </c>
      <c r="P316" s="27"/>
      <c r="Q316" s="28"/>
      <c r="R316" s="25">
        <f t="shared" ref="R316:AH316" si="111">SUM(R302:R315)</f>
        <v>0</v>
      </c>
      <c r="S316" s="25">
        <f t="shared" si="111"/>
        <v>0</v>
      </c>
      <c r="T316" s="25">
        <f t="shared" si="111"/>
        <v>164960000</v>
      </c>
      <c r="U316" s="25">
        <f t="shared" si="111"/>
        <v>164960000</v>
      </c>
      <c r="V316" s="25">
        <f t="shared" si="111"/>
        <v>0</v>
      </c>
      <c r="W316" s="25">
        <f t="shared" si="111"/>
        <v>0</v>
      </c>
      <c r="X316" s="25">
        <f t="shared" si="111"/>
        <v>0</v>
      </c>
      <c r="Y316" s="25">
        <f t="shared" si="111"/>
        <v>0</v>
      </c>
      <c r="Z316" s="25">
        <f t="shared" si="111"/>
        <v>0</v>
      </c>
      <c r="AA316" s="25">
        <f t="shared" si="111"/>
        <v>0</v>
      </c>
      <c r="AB316" s="25">
        <f t="shared" si="111"/>
        <v>0</v>
      </c>
      <c r="AC316" s="25">
        <f t="shared" si="111"/>
        <v>0</v>
      </c>
      <c r="AD316" s="25">
        <f t="shared" si="111"/>
        <v>0</v>
      </c>
      <c r="AE316" s="25">
        <f t="shared" si="111"/>
        <v>0</v>
      </c>
      <c r="AF316" s="25">
        <f t="shared" si="111"/>
        <v>0</v>
      </c>
      <c r="AG316" s="25">
        <f t="shared" si="111"/>
        <v>0</v>
      </c>
      <c r="AH316" s="25">
        <f t="shared" si="111"/>
        <v>164960000</v>
      </c>
      <c r="AI316" s="29">
        <f>IF(ISERROR(AH316/J316),0,AH316/J316)</f>
        <v>1</v>
      </c>
      <c r="AJ316" s="29">
        <f>IF(ISERROR(AH316/$AH$409),0,AH316/$AH$409)</f>
        <v>3.1728263273804375E-2</v>
      </c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</row>
    <row r="317" spans="1:106" ht="24.95" customHeight="1" x14ac:dyDescent="0.25">
      <c r="A317" s="85" t="s">
        <v>70</v>
      </c>
      <c r="B317" s="85"/>
      <c r="C317" s="85"/>
      <c r="D317" s="85"/>
      <c r="E317" s="85"/>
      <c r="F317" s="8"/>
      <c r="G317" s="9"/>
      <c r="H317" s="10"/>
      <c r="I317" s="10"/>
      <c r="J317" s="11"/>
      <c r="K317" s="12"/>
      <c r="L317" s="13"/>
      <c r="M317" s="14"/>
      <c r="N317" s="14"/>
      <c r="O317" s="14"/>
      <c r="P317" s="9"/>
      <c r="Q317" s="15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6"/>
      <c r="AJ317" s="17"/>
    </row>
    <row r="318" spans="1:106" ht="24.95" customHeight="1" outlineLevel="1" x14ac:dyDescent="0.2">
      <c r="A318" s="18">
        <v>1</v>
      </c>
      <c r="B318" s="18"/>
      <c r="C318" s="32" t="s">
        <v>303</v>
      </c>
      <c r="D318" s="33">
        <v>45740</v>
      </c>
      <c r="E318" s="19" t="s">
        <v>299</v>
      </c>
      <c r="F318" s="13" t="s">
        <v>102</v>
      </c>
      <c r="G318" s="13" t="s">
        <v>101</v>
      </c>
      <c r="H318" s="20"/>
      <c r="I318" s="20"/>
      <c r="J318" s="86">
        <v>72100000</v>
      </c>
      <c r="K318" s="21">
        <v>62160000</v>
      </c>
      <c r="L318" s="19" t="s">
        <v>100</v>
      </c>
      <c r="M318" s="22"/>
      <c r="N318" s="22"/>
      <c r="O318" s="22"/>
      <c r="P318" s="19"/>
      <c r="Q318" s="19"/>
      <c r="R318" s="22"/>
      <c r="S318" s="22"/>
      <c r="T318" s="21">
        <v>62160000</v>
      </c>
      <c r="U318" s="12">
        <f>SUM(R318:T318)</f>
        <v>62160000</v>
      </c>
      <c r="V318" s="22"/>
      <c r="W318" s="22"/>
      <c r="X318" s="22"/>
      <c r="Y318" s="12">
        <f>SUM(V318:X318)</f>
        <v>0</v>
      </c>
      <c r="Z318" s="22"/>
      <c r="AA318" s="22"/>
      <c r="AB318" s="22"/>
      <c r="AC318" s="12">
        <f>SUM(Z318:AB318)</f>
        <v>0</v>
      </c>
      <c r="AD318" s="22"/>
      <c r="AE318" s="22"/>
      <c r="AF318" s="22"/>
      <c r="AG318" s="12">
        <f>SUM(AD318:AF318)</f>
        <v>0</v>
      </c>
      <c r="AH318" s="12">
        <f>SUM(U318,Y318,AC318,AG318)</f>
        <v>62160000</v>
      </c>
      <c r="AI318" s="23">
        <f>IF(ISERROR(AH318/J318),0,AH318/J318)</f>
        <v>0.86213592233009706</v>
      </c>
      <c r="AJ318" s="23">
        <f>IF(ISERROR(AH318/$AH$409),"-",AH318/$AH$409)</f>
        <v>1.1955800467384092E-2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</row>
    <row r="319" spans="1:106" ht="24.95" customHeight="1" outlineLevel="1" x14ac:dyDescent="0.2">
      <c r="A319" s="18">
        <v>2</v>
      </c>
      <c r="B319" s="18"/>
      <c r="C319" s="32" t="s">
        <v>292</v>
      </c>
      <c r="D319" s="33">
        <v>45747</v>
      </c>
      <c r="E319" s="19" t="s">
        <v>300</v>
      </c>
      <c r="F319" s="13" t="s">
        <v>102</v>
      </c>
      <c r="G319" s="13" t="s">
        <v>101</v>
      </c>
      <c r="H319" s="20"/>
      <c r="I319" s="20"/>
      <c r="J319" s="86"/>
      <c r="K319" s="21">
        <v>3000000</v>
      </c>
      <c r="L319" s="19" t="s">
        <v>100</v>
      </c>
      <c r="M319" s="22"/>
      <c r="N319" s="22"/>
      <c r="O319" s="22"/>
      <c r="P319" s="19"/>
      <c r="Q319" s="19"/>
      <c r="R319" s="22"/>
      <c r="S319" s="22"/>
      <c r="T319" s="21">
        <v>3000000</v>
      </c>
      <c r="U319" s="12">
        <f t="shared" ref="U319:U321" si="112">SUM(R319:T319)</f>
        <v>3000000</v>
      </c>
      <c r="V319" s="22"/>
      <c r="W319" s="22"/>
      <c r="X319" s="22"/>
      <c r="Y319" s="12">
        <f t="shared" ref="Y319:Y321" si="113">SUM(V319:X319)</f>
        <v>0</v>
      </c>
      <c r="Z319" s="22"/>
      <c r="AA319" s="22"/>
      <c r="AB319" s="22"/>
      <c r="AC319" s="12">
        <f t="shared" ref="AC319:AC321" si="114">SUM(Z319:AB319)</f>
        <v>0</v>
      </c>
      <c r="AD319" s="22"/>
      <c r="AE319" s="22"/>
      <c r="AF319" s="22"/>
      <c r="AG319" s="12">
        <f t="shared" ref="AG319:AG321" si="115">SUM(AD319:AF319)</f>
        <v>0</v>
      </c>
      <c r="AH319" s="12">
        <f t="shared" ref="AH319:AH321" si="116">SUM(U319,Y319,AC319,AG319)</f>
        <v>3000000</v>
      </c>
      <c r="AI319" s="23">
        <f t="shared" ref="AI319:AI321" si="117">IF(ISERROR(AH319/J319),0,AH319/J319)</f>
        <v>0</v>
      </c>
      <c r="AJ319" s="23">
        <f>IF(ISERROR(AH319/$AH$409),"-",AH319/$AH$409)</f>
        <v>5.7701739707452179E-4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</row>
    <row r="320" spans="1:106" ht="24.95" customHeight="1" outlineLevel="1" x14ac:dyDescent="0.2">
      <c r="A320" s="18">
        <v>3</v>
      </c>
      <c r="B320" s="18"/>
      <c r="C320" s="32" t="s">
        <v>197</v>
      </c>
      <c r="D320" s="33">
        <v>45750</v>
      </c>
      <c r="E320" s="19" t="s">
        <v>301</v>
      </c>
      <c r="F320" s="13" t="s">
        <v>102</v>
      </c>
      <c r="G320" s="13" t="s">
        <v>101</v>
      </c>
      <c r="H320" s="20"/>
      <c r="I320" s="20"/>
      <c r="J320" s="86"/>
      <c r="K320" s="21">
        <v>3000000</v>
      </c>
      <c r="L320" s="19" t="s">
        <v>100</v>
      </c>
      <c r="M320" s="22"/>
      <c r="N320" s="22"/>
      <c r="O320" s="22"/>
      <c r="P320" s="19"/>
      <c r="Q320" s="19"/>
      <c r="R320" s="22"/>
      <c r="S320" s="22"/>
      <c r="T320" s="22"/>
      <c r="U320" s="12">
        <f t="shared" si="112"/>
        <v>0</v>
      </c>
      <c r="V320" s="22">
        <v>3000000</v>
      </c>
      <c r="W320" s="22"/>
      <c r="X320" s="22"/>
      <c r="Y320" s="12">
        <f t="shared" si="113"/>
        <v>3000000</v>
      </c>
      <c r="Z320" s="22"/>
      <c r="AA320" s="22"/>
      <c r="AB320" s="22"/>
      <c r="AC320" s="12">
        <f t="shared" si="114"/>
        <v>0</v>
      </c>
      <c r="AD320" s="22"/>
      <c r="AE320" s="22"/>
      <c r="AF320" s="22"/>
      <c r="AG320" s="12">
        <f t="shared" si="115"/>
        <v>0</v>
      </c>
      <c r="AH320" s="12">
        <f t="shared" si="116"/>
        <v>3000000</v>
      </c>
      <c r="AI320" s="23">
        <f t="shared" si="117"/>
        <v>0</v>
      </c>
      <c r="AJ320" s="23">
        <f>IF(ISERROR(AH320/$AH$409),"-",AH320/$AH$409)</f>
        <v>5.7701739707452179E-4</v>
      </c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</row>
    <row r="321" spans="1:106" ht="24.95" customHeight="1" outlineLevel="1" x14ac:dyDescent="0.2">
      <c r="A321" s="18">
        <v>4</v>
      </c>
      <c r="B321" s="18"/>
      <c r="C321" s="32" t="s">
        <v>455</v>
      </c>
      <c r="D321" s="33">
        <v>45764</v>
      </c>
      <c r="E321" s="19" t="s">
        <v>302</v>
      </c>
      <c r="F321" s="13" t="s">
        <v>102</v>
      </c>
      <c r="G321" s="13" t="s">
        <v>101</v>
      </c>
      <c r="H321" s="20"/>
      <c r="I321" s="20"/>
      <c r="J321" s="86"/>
      <c r="K321" s="21">
        <v>3940000</v>
      </c>
      <c r="L321" s="19" t="s">
        <v>100</v>
      </c>
      <c r="M321" s="22"/>
      <c r="N321" s="22"/>
      <c r="O321" s="22"/>
      <c r="P321" s="19"/>
      <c r="Q321" s="19"/>
      <c r="R321" s="22"/>
      <c r="S321" s="22"/>
      <c r="T321" s="22"/>
      <c r="U321" s="12">
        <f t="shared" si="112"/>
        <v>0</v>
      </c>
      <c r="V321" s="22">
        <v>3940000</v>
      </c>
      <c r="W321" s="22"/>
      <c r="X321" s="22"/>
      <c r="Y321" s="12">
        <f t="shared" si="113"/>
        <v>3940000</v>
      </c>
      <c r="Z321" s="22"/>
      <c r="AA321" s="22"/>
      <c r="AB321" s="22"/>
      <c r="AC321" s="12">
        <f t="shared" si="114"/>
        <v>0</v>
      </c>
      <c r="AD321" s="22"/>
      <c r="AE321" s="22"/>
      <c r="AF321" s="22"/>
      <c r="AG321" s="12">
        <f t="shared" si="115"/>
        <v>0</v>
      </c>
      <c r="AH321" s="12">
        <f t="shared" si="116"/>
        <v>3940000</v>
      </c>
      <c r="AI321" s="23">
        <f t="shared" si="117"/>
        <v>0</v>
      </c>
      <c r="AJ321" s="23">
        <f>IF(ISERROR(AH321/$AH$409),"-",AH321/$AH$409)</f>
        <v>7.5781618149120533E-4</v>
      </c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</row>
    <row r="322" spans="1:106" ht="24.95" customHeight="1" outlineLevel="1" x14ac:dyDescent="0.2">
      <c r="A322" s="18">
        <v>5</v>
      </c>
      <c r="B322" s="18"/>
      <c r="C322" s="19"/>
      <c r="D322" s="20"/>
      <c r="E322" s="19"/>
      <c r="F322" s="13" t="s">
        <v>102</v>
      </c>
      <c r="G322" s="13" t="s">
        <v>101</v>
      </c>
      <c r="H322" s="20"/>
      <c r="I322" s="20"/>
      <c r="J322" s="86"/>
      <c r="K322" s="21"/>
      <c r="L322" s="19"/>
      <c r="M322" s="22"/>
      <c r="N322" s="22"/>
      <c r="O322" s="22"/>
      <c r="P322" s="19"/>
      <c r="Q322" s="19"/>
      <c r="R322" s="22"/>
      <c r="S322" s="22"/>
      <c r="T322" s="22"/>
      <c r="U322" s="12">
        <f>SUM(R322:T322)</f>
        <v>0</v>
      </c>
      <c r="V322" s="22"/>
      <c r="W322" s="22"/>
      <c r="X322" s="22"/>
      <c r="Y322" s="12">
        <f>SUM(V322:X322)</f>
        <v>0</v>
      </c>
      <c r="Z322" s="22"/>
      <c r="AA322" s="22"/>
      <c r="AB322" s="22"/>
      <c r="AC322" s="12">
        <f>SUM(Z322:AB322)</f>
        <v>0</v>
      </c>
      <c r="AD322" s="22"/>
      <c r="AE322" s="22"/>
      <c r="AF322" s="22"/>
      <c r="AG322" s="12">
        <f>SUM(AD322:AF322)</f>
        <v>0</v>
      </c>
      <c r="AH322" s="12">
        <f>SUM(U322,Y322,AC322,AG322)</f>
        <v>0</v>
      </c>
      <c r="AI322" s="23">
        <f>IF(ISERROR(AH322/J322),0,AH322/J322)</f>
        <v>0</v>
      </c>
      <c r="AJ322" s="23">
        <f>IF(ISERROR(AH322/$AH$409),"-",AH322/$AH$409)</f>
        <v>0</v>
      </c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</row>
    <row r="323" spans="1:106" s="30" customFormat="1" ht="24.95" customHeight="1" x14ac:dyDescent="0.25">
      <c r="A323" s="87" t="s">
        <v>71</v>
      </c>
      <c r="B323" s="87"/>
      <c r="C323" s="87"/>
      <c r="D323" s="87"/>
      <c r="E323" s="87"/>
      <c r="F323" s="87"/>
      <c r="G323" s="87"/>
      <c r="H323" s="87"/>
      <c r="I323" s="87"/>
      <c r="J323" s="25">
        <f>SUM(J318:J322)</f>
        <v>72100000</v>
      </c>
      <c r="K323" s="25">
        <f>SUM(K318:K322)</f>
        <v>72100000</v>
      </c>
      <c r="L323" s="26"/>
      <c r="M323" s="25">
        <f>SUM(M318:M322)</f>
        <v>0</v>
      </c>
      <c r="N323" s="25">
        <f>SUM(N318:N322)</f>
        <v>0</v>
      </c>
      <c r="O323" s="25">
        <f>SUM(O318:O322)</f>
        <v>0</v>
      </c>
      <c r="P323" s="27"/>
      <c r="Q323" s="28"/>
      <c r="R323" s="25">
        <f t="shared" ref="R323:AH323" si="118">SUM(R318:R322)</f>
        <v>0</v>
      </c>
      <c r="S323" s="25">
        <f t="shared" si="118"/>
        <v>0</v>
      </c>
      <c r="T323" s="25">
        <f t="shared" si="118"/>
        <v>65160000</v>
      </c>
      <c r="U323" s="25">
        <f t="shared" si="118"/>
        <v>65160000</v>
      </c>
      <c r="V323" s="25">
        <f t="shared" si="118"/>
        <v>6940000</v>
      </c>
      <c r="W323" s="25">
        <f t="shared" si="118"/>
        <v>0</v>
      </c>
      <c r="X323" s="25">
        <f t="shared" si="118"/>
        <v>0</v>
      </c>
      <c r="Y323" s="25">
        <f t="shared" si="118"/>
        <v>6940000</v>
      </c>
      <c r="Z323" s="25">
        <f t="shared" si="118"/>
        <v>0</v>
      </c>
      <c r="AA323" s="25">
        <f t="shared" si="118"/>
        <v>0</v>
      </c>
      <c r="AB323" s="25">
        <f t="shared" si="118"/>
        <v>0</v>
      </c>
      <c r="AC323" s="25">
        <f t="shared" si="118"/>
        <v>0</v>
      </c>
      <c r="AD323" s="25">
        <f t="shared" si="118"/>
        <v>0</v>
      </c>
      <c r="AE323" s="25">
        <f t="shared" si="118"/>
        <v>0</v>
      </c>
      <c r="AF323" s="25">
        <f t="shared" si="118"/>
        <v>0</v>
      </c>
      <c r="AG323" s="25">
        <f t="shared" si="118"/>
        <v>0</v>
      </c>
      <c r="AH323" s="25">
        <f t="shared" si="118"/>
        <v>72100000</v>
      </c>
      <c r="AI323" s="29">
        <f>IF(ISERROR(AH323/J323),0,AH323/J323)</f>
        <v>1</v>
      </c>
      <c r="AJ323" s="29">
        <f>IF(ISERROR(AH323/$AH$409),0,AH323/$AH$409)</f>
        <v>1.3867651443024341E-2</v>
      </c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</row>
    <row r="324" spans="1:106" ht="24.95" customHeight="1" x14ac:dyDescent="0.25">
      <c r="A324" s="85" t="s">
        <v>91</v>
      </c>
      <c r="B324" s="85"/>
      <c r="C324" s="85"/>
      <c r="D324" s="85"/>
      <c r="E324" s="85"/>
      <c r="F324" s="8"/>
      <c r="G324" s="9"/>
      <c r="H324" s="10"/>
      <c r="I324" s="10"/>
      <c r="J324" s="11"/>
      <c r="K324" s="12"/>
      <c r="L324" s="13"/>
      <c r="M324" s="14"/>
      <c r="N324" s="14"/>
      <c r="O324" s="14"/>
      <c r="P324" s="9"/>
      <c r="Q324" s="15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6"/>
      <c r="AJ324" s="17"/>
    </row>
    <row r="325" spans="1:106" ht="24.95" customHeight="1" outlineLevel="1" x14ac:dyDescent="0.2">
      <c r="A325" s="18">
        <v>1</v>
      </c>
      <c r="B325" s="18"/>
      <c r="C325" s="32" t="s">
        <v>424</v>
      </c>
      <c r="D325" s="33">
        <v>45751</v>
      </c>
      <c r="E325" s="19" t="s">
        <v>635</v>
      </c>
      <c r="F325" s="13" t="s">
        <v>102</v>
      </c>
      <c r="G325" s="13" t="s">
        <v>101</v>
      </c>
      <c r="H325" s="20"/>
      <c r="I325" s="20"/>
      <c r="J325" s="86">
        <v>211530000</v>
      </c>
      <c r="K325" s="21">
        <v>13490000</v>
      </c>
      <c r="L325" s="19" t="s">
        <v>100</v>
      </c>
      <c r="M325" s="22"/>
      <c r="N325" s="22"/>
      <c r="O325" s="22"/>
      <c r="P325" s="19"/>
      <c r="Q325" s="19"/>
      <c r="R325" s="22"/>
      <c r="S325" s="22"/>
      <c r="T325" s="22"/>
      <c r="U325" s="12">
        <f>SUM(R325:T325)</f>
        <v>0</v>
      </c>
      <c r="V325" s="21">
        <v>13490000</v>
      </c>
      <c r="W325" s="21"/>
      <c r="X325" s="22"/>
      <c r="Y325" s="12">
        <f>SUM(V325:X325)</f>
        <v>13490000</v>
      </c>
      <c r="Z325" s="22"/>
      <c r="AA325" s="22"/>
      <c r="AB325" s="22"/>
      <c r="AC325" s="12">
        <f>SUM(Z325:AB325)</f>
        <v>0</v>
      </c>
      <c r="AD325" s="22"/>
      <c r="AE325" s="22"/>
      <c r="AF325" s="22"/>
      <c r="AG325" s="12">
        <f>SUM(AD325:AF325)</f>
        <v>0</v>
      </c>
      <c r="AH325" s="12">
        <f>SUM(U325,Y325,AC325,AG325)</f>
        <v>13490000</v>
      </c>
      <c r="AI325" s="23">
        <f>IF(ISERROR(AH325/J325),0,AH325/J325)</f>
        <v>6.3773460029310267E-2</v>
      </c>
      <c r="AJ325" s="23">
        <f>IF(ISERROR(AH325/$AH$409),"-",AH325/$AH$409)</f>
        <v>2.5946548955117664E-3</v>
      </c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</row>
    <row r="326" spans="1:106" ht="24.95" customHeight="1" outlineLevel="1" x14ac:dyDescent="0.2">
      <c r="A326" s="18">
        <v>1</v>
      </c>
      <c r="B326" s="18"/>
      <c r="C326" s="32" t="s">
        <v>657</v>
      </c>
      <c r="D326" s="33">
        <v>45758</v>
      </c>
      <c r="E326" s="19" t="s">
        <v>636</v>
      </c>
      <c r="F326" s="13" t="s">
        <v>102</v>
      </c>
      <c r="G326" s="13" t="s">
        <v>101</v>
      </c>
      <c r="H326" s="20"/>
      <c r="I326" s="20"/>
      <c r="J326" s="86"/>
      <c r="K326" s="21">
        <v>54620000</v>
      </c>
      <c r="L326" s="19" t="s">
        <v>100</v>
      </c>
      <c r="M326" s="22"/>
      <c r="N326" s="22"/>
      <c r="O326" s="22"/>
      <c r="P326" s="19"/>
      <c r="Q326" s="19"/>
      <c r="R326" s="22"/>
      <c r="S326" s="22"/>
      <c r="T326" s="22"/>
      <c r="U326" s="12">
        <f t="shared" ref="U326:U347" si="119">SUM(R326:T326)</f>
        <v>0</v>
      </c>
      <c r="V326" s="21">
        <v>54620000</v>
      </c>
      <c r="W326" s="21"/>
      <c r="X326" s="22"/>
      <c r="Y326" s="12">
        <f t="shared" ref="Y326:Y347" si="120">SUM(V326:X326)</f>
        <v>54620000</v>
      </c>
      <c r="Z326" s="22"/>
      <c r="AA326" s="22"/>
      <c r="AB326" s="22"/>
      <c r="AC326" s="12">
        <f t="shared" ref="AC326:AC347" si="121">SUM(Z326:AB326)</f>
        <v>0</v>
      </c>
      <c r="AD326" s="22"/>
      <c r="AE326" s="22"/>
      <c r="AF326" s="22"/>
      <c r="AG326" s="12">
        <f t="shared" ref="AG326:AG347" si="122">SUM(AD326:AF326)</f>
        <v>0</v>
      </c>
      <c r="AH326" s="12">
        <f t="shared" ref="AH326:AH347" si="123">SUM(U326,Y326,AC326,AG326)</f>
        <v>54620000</v>
      </c>
      <c r="AI326" s="23">
        <f t="shared" ref="AI326:AI347" si="124">IF(ISERROR(AH326/J326),0,AH326/J326)</f>
        <v>0</v>
      </c>
      <c r="AJ326" s="23">
        <f t="shared" ref="AJ326:AJ347" si="125">IF(ISERROR(AH326/$AH$409),"-",AH326/$AH$409)</f>
        <v>1.050556340940346E-2</v>
      </c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</row>
    <row r="327" spans="1:106" ht="24.95" customHeight="1" outlineLevel="1" x14ac:dyDescent="0.2">
      <c r="A327" s="18">
        <v>1</v>
      </c>
      <c r="B327" s="18"/>
      <c r="C327" s="32" t="s">
        <v>380</v>
      </c>
      <c r="D327" s="33">
        <v>45747</v>
      </c>
      <c r="E327" s="19" t="s">
        <v>637</v>
      </c>
      <c r="F327" s="13" t="s">
        <v>102</v>
      </c>
      <c r="G327" s="13" t="s">
        <v>101</v>
      </c>
      <c r="H327" s="20"/>
      <c r="I327" s="20"/>
      <c r="J327" s="86"/>
      <c r="K327" s="21">
        <v>12200000</v>
      </c>
      <c r="L327" s="19" t="s">
        <v>100</v>
      </c>
      <c r="M327" s="22"/>
      <c r="N327" s="22"/>
      <c r="O327" s="22"/>
      <c r="P327" s="19"/>
      <c r="Q327" s="19"/>
      <c r="R327" s="22"/>
      <c r="S327" s="22"/>
      <c r="T327" s="22"/>
      <c r="U327" s="12">
        <f t="shared" si="119"/>
        <v>0</v>
      </c>
      <c r="V327" s="21">
        <v>12200000</v>
      </c>
      <c r="W327" s="21"/>
      <c r="X327" s="22"/>
      <c r="Y327" s="12">
        <f t="shared" si="120"/>
        <v>12200000</v>
      </c>
      <c r="Z327" s="22"/>
      <c r="AA327" s="22"/>
      <c r="AB327" s="22"/>
      <c r="AC327" s="12">
        <f t="shared" si="121"/>
        <v>0</v>
      </c>
      <c r="AD327" s="22"/>
      <c r="AE327" s="22"/>
      <c r="AF327" s="22"/>
      <c r="AG327" s="12">
        <f t="shared" si="122"/>
        <v>0</v>
      </c>
      <c r="AH327" s="12">
        <f t="shared" si="123"/>
        <v>12200000</v>
      </c>
      <c r="AI327" s="23">
        <f t="shared" si="124"/>
        <v>0</v>
      </c>
      <c r="AJ327" s="23">
        <f t="shared" si="125"/>
        <v>2.3465374147697221E-3</v>
      </c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</row>
    <row r="328" spans="1:106" ht="24.95" customHeight="1" outlineLevel="1" x14ac:dyDescent="0.2">
      <c r="A328" s="18">
        <v>1</v>
      </c>
      <c r="B328" s="18"/>
      <c r="C328" s="32" t="s">
        <v>432</v>
      </c>
      <c r="D328" s="33">
        <v>45769</v>
      </c>
      <c r="E328" s="19" t="s">
        <v>638</v>
      </c>
      <c r="F328" s="13" t="s">
        <v>102</v>
      </c>
      <c r="G328" s="13" t="s">
        <v>101</v>
      </c>
      <c r="H328" s="20"/>
      <c r="I328" s="20"/>
      <c r="J328" s="86"/>
      <c r="K328" s="21">
        <v>4060000</v>
      </c>
      <c r="L328" s="19" t="s">
        <v>100</v>
      </c>
      <c r="M328" s="22"/>
      <c r="N328" s="22"/>
      <c r="O328" s="22"/>
      <c r="P328" s="19"/>
      <c r="Q328" s="19"/>
      <c r="R328" s="22"/>
      <c r="S328" s="22"/>
      <c r="T328" s="22"/>
      <c r="U328" s="12">
        <f t="shared" si="119"/>
        <v>0</v>
      </c>
      <c r="V328" s="21">
        <v>4060000</v>
      </c>
      <c r="W328" s="21"/>
      <c r="X328" s="22"/>
      <c r="Y328" s="12">
        <f t="shared" si="120"/>
        <v>4060000</v>
      </c>
      <c r="Z328" s="22"/>
      <c r="AA328" s="22"/>
      <c r="AB328" s="22"/>
      <c r="AC328" s="12">
        <f t="shared" si="121"/>
        <v>0</v>
      </c>
      <c r="AD328" s="22"/>
      <c r="AE328" s="22"/>
      <c r="AF328" s="22"/>
      <c r="AG328" s="12">
        <f t="shared" si="122"/>
        <v>0</v>
      </c>
      <c r="AH328" s="12">
        <f t="shared" si="123"/>
        <v>4060000</v>
      </c>
      <c r="AI328" s="23">
        <f t="shared" si="124"/>
        <v>0</v>
      </c>
      <c r="AJ328" s="23">
        <f t="shared" si="125"/>
        <v>7.8089687737418621E-4</v>
      </c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</row>
    <row r="329" spans="1:106" ht="24.95" customHeight="1" outlineLevel="1" x14ac:dyDescent="0.2">
      <c r="A329" s="18">
        <v>1</v>
      </c>
      <c r="B329" s="18"/>
      <c r="C329" s="32" t="s">
        <v>595</v>
      </c>
      <c r="D329" s="33">
        <v>45793</v>
      </c>
      <c r="E329" s="19" t="s">
        <v>639</v>
      </c>
      <c r="F329" s="13" t="s">
        <v>102</v>
      </c>
      <c r="G329" s="13" t="s">
        <v>101</v>
      </c>
      <c r="H329" s="20"/>
      <c r="I329" s="20"/>
      <c r="J329" s="86"/>
      <c r="K329" s="21">
        <v>5880000</v>
      </c>
      <c r="L329" s="19" t="s">
        <v>100</v>
      </c>
      <c r="M329" s="22"/>
      <c r="N329" s="22"/>
      <c r="O329" s="22"/>
      <c r="P329" s="19"/>
      <c r="Q329" s="19"/>
      <c r="R329" s="22"/>
      <c r="S329" s="22"/>
      <c r="T329" s="22"/>
      <c r="U329" s="12">
        <f t="shared" si="119"/>
        <v>0</v>
      </c>
      <c r="V329" s="21"/>
      <c r="W329" s="21">
        <v>5880000</v>
      </c>
      <c r="X329" s="22"/>
      <c r="Y329" s="12">
        <f t="shared" si="120"/>
        <v>5880000</v>
      </c>
      <c r="Z329" s="22"/>
      <c r="AA329" s="22"/>
      <c r="AB329" s="22"/>
      <c r="AC329" s="12">
        <f t="shared" si="121"/>
        <v>0</v>
      </c>
      <c r="AD329" s="22"/>
      <c r="AE329" s="22"/>
      <c r="AF329" s="22"/>
      <c r="AG329" s="12">
        <f t="shared" si="122"/>
        <v>0</v>
      </c>
      <c r="AH329" s="12">
        <f t="shared" si="123"/>
        <v>5880000</v>
      </c>
      <c r="AI329" s="23">
        <f t="shared" si="124"/>
        <v>0</v>
      </c>
      <c r="AJ329" s="23">
        <f t="shared" si="125"/>
        <v>1.1309540982660628E-3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</row>
    <row r="330" spans="1:106" ht="24.95" customHeight="1" outlineLevel="1" x14ac:dyDescent="0.2">
      <c r="A330" s="18">
        <v>1</v>
      </c>
      <c r="B330" s="18"/>
      <c r="C330" s="32" t="s">
        <v>427</v>
      </c>
      <c r="D330" s="33">
        <v>45751</v>
      </c>
      <c r="E330" s="19" t="s">
        <v>640</v>
      </c>
      <c r="F330" s="13" t="s">
        <v>102</v>
      </c>
      <c r="G330" s="13" t="s">
        <v>101</v>
      </c>
      <c r="H330" s="20"/>
      <c r="I330" s="20"/>
      <c r="J330" s="86"/>
      <c r="K330" s="21">
        <v>13040000</v>
      </c>
      <c r="L330" s="19" t="s">
        <v>100</v>
      </c>
      <c r="M330" s="22"/>
      <c r="N330" s="22"/>
      <c r="O330" s="22"/>
      <c r="P330" s="19"/>
      <c r="Q330" s="19"/>
      <c r="R330" s="22"/>
      <c r="S330" s="22"/>
      <c r="T330" s="22"/>
      <c r="U330" s="12">
        <f t="shared" si="119"/>
        <v>0</v>
      </c>
      <c r="V330" s="21">
        <v>13040000</v>
      </c>
      <c r="W330" s="21"/>
      <c r="X330" s="22"/>
      <c r="Y330" s="12">
        <f t="shared" si="120"/>
        <v>13040000</v>
      </c>
      <c r="Z330" s="22"/>
      <c r="AA330" s="22"/>
      <c r="AB330" s="22"/>
      <c r="AC330" s="12">
        <f t="shared" si="121"/>
        <v>0</v>
      </c>
      <c r="AD330" s="22"/>
      <c r="AE330" s="22"/>
      <c r="AF330" s="22"/>
      <c r="AG330" s="12">
        <f t="shared" si="122"/>
        <v>0</v>
      </c>
      <c r="AH330" s="12">
        <f t="shared" si="123"/>
        <v>13040000</v>
      </c>
      <c r="AI330" s="23">
        <f t="shared" si="124"/>
        <v>0</v>
      </c>
      <c r="AJ330" s="23">
        <f t="shared" si="125"/>
        <v>2.5081022859505882E-3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</row>
    <row r="331" spans="1:106" ht="24.95" customHeight="1" outlineLevel="1" x14ac:dyDescent="0.2">
      <c r="A331" s="18">
        <v>1</v>
      </c>
      <c r="B331" s="18"/>
      <c r="C331" s="32" t="s">
        <v>502</v>
      </c>
      <c r="D331" s="33">
        <v>45747</v>
      </c>
      <c r="E331" s="19" t="s">
        <v>641</v>
      </c>
      <c r="F331" s="13" t="s">
        <v>102</v>
      </c>
      <c r="G331" s="13" t="s">
        <v>101</v>
      </c>
      <c r="H331" s="20"/>
      <c r="I331" s="20"/>
      <c r="J331" s="86"/>
      <c r="K331" s="21">
        <v>6350000</v>
      </c>
      <c r="L331" s="19" t="s">
        <v>100</v>
      </c>
      <c r="M331" s="22"/>
      <c r="N331" s="22"/>
      <c r="O331" s="22"/>
      <c r="P331" s="19"/>
      <c r="Q331" s="19"/>
      <c r="R331" s="22"/>
      <c r="S331" s="22"/>
      <c r="T331" s="22"/>
      <c r="U331" s="12">
        <f t="shared" si="119"/>
        <v>0</v>
      </c>
      <c r="V331" s="21">
        <v>6350000</v>
      </c>
      <c r="W331" s="21"/>
      <c r="X331" s="22"/>
      <c r="Y331" s="12">
        <f t="shared" si="120"/>
        <v>6350000</v>
      </c>
      <c r="Z331" s="22"/>
      <c r="AA331" s="22"/>
      <c r="AB331" s="22"/>
      <c r="AC331" s="12">
        <f t="shared" si="121"/>
        <v>0</v>
      </c>
      <c r="AD331" s="22"/>
      <c r="AE331" s="22"/>
      <c r="AF331" s="22"/>
      <c r="AG331" s="12">
        <f t="shared" si="122"/>
        <v>0</v>
      </c>
      <c r="AH331" s="12">
        <f t="shared" si="123"/>
        <v>6350000</v>
      </c>
      <c r="AI331" s="23">
        <f t="shared" si="124"/>
        <v>0</v>
      </c>
      <c r="AJ331" s="23">
        <f t="shared" si="125"/>
        <v>1.2213534904744045E-3</v>
      </c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</row>
    <row r="332" spans="1:106" ht="24.95" customHeight="1" outlineLevel="1" x14ac:dyDescent="0.2">
      <c r="A332" s="18">
        <v>1</v>
      </c>
      <c r="B332" s="18"/>
      <c r="C332" s="32" t="s">
        <v>539</v>
      </c>
      <c r="D332" s="33">
        <v>45747</v>
      </c>
      <c r="E332" s="19" t="s">
        <v>642</v>
      </c>
      <c r="F332" s="13" t="s">
        <v>102</v>
      </c>
      <c r="G332" s="13" t="s">
        <v>101</v>
      </c>
      <c r="H332" s="20"/>
      <c r="I332" s="20"/>
      <c r="J332" s="86"/>
      <c r="K332" s="21">
        <v>4220000</v>
      </c>
      <c r="L332" s="19" t="s">
        <v>100</v>
      </c>
      <c r="M332" s="22"/>
      <c r="N332" s="22"/>
      <c r="O332" s="22"/>
      <c r="P332" s="19"/>
      <c r="Q332" s="19"/>
      <c r="R332" s="22"/>
      <c r="S332" s="22"/>
      <c r="T332" s="22"/>
      <c r="U332" s="12">
        <f t="shared" si="119"/>
        <v>0</v>
      </c>
      <c r="V332" s="21">
        <v>4220000</v>
      </c>
      <c r="W332" s="21"/>
      <c r="X332" s="22"/>
      <c r="Y332" s="12">
        <f t="shared" si="120"/>
        <v>4220000</v>
      </c>
      <c r="Z332" s="22"/>
      <c r="AA332" s="22"/>
      <c r="AB332" s="22"/>
      <c r="AC332" s="12">
        <f t="shared" si="121"/>
        <v>0</v>
      </c>
      <c r="AD332" s="22"/>
      <c r="AE332" s="22"/>
      <c r="AF332" s="22"/>
      <c r="AG332" s="12">
        <f t="shared" si="122"/>
        <v>0</v>
      </c>
      <c r="AH332" s="12">
        <f t="shared" si="123"/>
        <v>4220000</v>
      </c>
      <c r="AI332" s="23">
        <f t="shared" si="124"/>
        <v>0</v>
      </c>
      <c r="AJ332" s="23">
        <f t="shared" si="125"/>
        <v>8.1167113855149398E-4</v>
      </c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</row>
    <row r="333" spans="1:106" ht="24.95" customHeight="1" outlineLevel="1" x14ac:dyDescent="0.2">
      <c r="A333" s="18">
        <v>1</v>
      </c>
      <c r="B333" s="18"/>
      <c r="C333" s="32" t="s">
        <v>419</v>
      </c>
      <c r="D333" s="33">
        <v>45751</v>
      </c>
      <c r="E333" s="19" t="s">
        <v>643</v>
      </c>
      <c r="F333" s="13" t="s">
        <v>102</v>
      </c>
      <c r="G333" s="13" t="s">
        <v>101</v>
      </c>
      <c r="H333" s="20"/>
      <c r="I333" s="20"/>
      <c r="J333" s="86"/>
      <c r="K333" s="21">
        <v>4990000</v>
      </c>
      <c r="L333" s="19" t="s">
        <v>100</v>
      </c>
      <c r="M333" s="22"/>
      <c r="N333" s="22"/>
      <c r="O333" s="22"/>
      <c r="P333" s="19"/>
      <c r="Q333" s="19"/>
      <c r="R333" s="22"/>
      <c r="S333" s="22"/>
      <c r="T333" s="22"/>
      <c r="U333" s="12">
        <f t="shared" si="119"/>
        <v>0</v>
      </c>
      <c r="V333" s="21">
        <v>4990000</v>
      </c>
      <c r="W333" s="21"/>
      <c r="X333" s="22"/>
      <c r="Y333" s="12">
        <f t="shared" si="120"/>
        <v>4990000</v>
      </c>
      <c r="Z333" s="22"/>
      <c r="AA333" s="22"/>
      <c r="AB333" s="22"/>
      <c r="AC333" s="12">
        <f t="shared" si="121"/>
        <v>0</v>
      </c>
      <c r="AD333" s="22"/>
      <c r="AE333" s="22"/>
      <c r="AF333" s="22"/>
      <c r="AG333" s="12">
        <f t="shared" si="122"/>
        <v>0</v>
      </c>
      <c r="AH333" s="12">
        <f t="shared" si="123"/>
        <v>4990000</v>
      </c>
      <c r="AI333" s="23">
        <f t="shared" si="124"/>
        <v>0</v>
      </c>
      <c r="AJ333" s="23">
        <f t="shared" si="125"/>
        <v>9.597722704672879E-4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</row>
    <row r="334" spans="1:106" ht="24.95" customHeight="1" outlineLevel="1" x14ac:dyDescent="0.2">
      <c r="A334" s="18">
        <v>1</v>
      </c>
      <c r="B334" s="18"/>
      <c r="C334" s="32" t="s">
        <v>658</v>
      </c>
      <c r="D334" s="33">
        <v>45751</v>
      </c>
      <c r="E334" s="19" t="s">
        <v>644</v>
      </c>
      <c r="F334" s="13" t="s">
        <v>102</v>
      </c>
      <c r="G334" s="13" t="s">
        <v>101</v>
      </c>
      <c r="H334" s="20"/>
      <c r="I334" s="20"/>
      <c r="J334" s="86"/>
      <c r="K334" s="21">
        <v>7460000</v>
      </c>
      <c r="L334" s="19" t="s">
        <v>100</v>
      </c>
      <c r="M334" s="22"/>
      <c r="N334" s="22"/>
      <c r="O334" s="22"/>
      <c r="P334" s="19"/>
      <c r="Q334" s="19"/>
      <c r="R334" s="22"/>
      <c r="S334" s="22"/>
      <c r="T334" s="22"/>
      <c r="U334" s="12">
        <f t="shared" si="119"/>
        <v>0</v>
      </c>
      <c r="V334" s="21">
        <v>7460000</v>
      </c>
      <c r="W334" s="21"/>
      <c r="X334" s="22"/>
      <c r="Y334" s="12">
        <f t="shared" si="120"/>
        <v>7460000</v>
      </c>
      <c r="Z334" s="22"/>
      <c r="AA334" s="22"/>
      <c r="AB334" s="22"/>
      <c r="AC334" s="12">
        <f t="shared" si="121"/>
        <v>0</v>
      </c>
      <c r="AD334" s="22"/>
      <c r="AE334" s="22"/>
      <c r="AF334" s="22"/>
      <c r="AG334" s="12">
        <f t="shared" si="122"/>
        <v>0</v>
      </c>
      <c r="AH334" s="12">
        <f t="shared" si="123"/>
        <v>7460000</v>
      </c>
      <c r="AI334" s="23">
        <f t="shared" si="124"/>
        <v>0</v>
      </c>
      <c r="AJ334" s="23">
        <f t="shared" si="125"/>
        <v>1.4348499273919776E-3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</row>
    <row r="335" spans="1:106" ht="24.95" customHeight="1" outlineLevel="1" x14ac:dyDescent="0.2">
      <c r="A335" s="18">
        <v>1</v>
      </c>
      <c r="B335" s="18"/>
      <c r="C335" s="32" t="s">
        <v>659</v>
      </c>
      <c r="D335" s="33">
        <v>45751</v>
      </c>
      <c r="E335" s="19" t="s">
        <v>645</v>
      </c>
      <c r="F335" s="13" t="s">
        <v>102</v>
      </c>
      <c r="G335" s="13" t="s">
        <v>101</v>
      </c>
      <c r="H335" s="20"/>
      <c r="I335" s="20"/>
      <c r="J335" s="86"/>
      <c r="K335" s="21">
        <v>5150000</v>
      </c>
      <c r="L335" s="19" t="s">
        <v>100</v>
      </c>
      <c r="M335" s="22"/>
      <c r="N335" s="22"/>
      <c r="O335" s="22"/>
      <c r="P335" s="19"/>
      <c r="Q335" s="19"/>
      <c r="R335" s="22"/>
      <c r="S335" s="22"/>
      <c r="T335" s="22"/>
      <c r="U335" s="12">
        <f t="shared" si="119"/>
        <v>0</v>
      </c>
      <c r="V335" s="21">
        <v>5150000</v>
      </c>
      <c r="W335" s="21"/>
      <c r="X335" s="22"/>
      <c r="Y335" s="12">
        <f t="shared" si="120"/>
        <v>5150000</v>
      </c>
      <c r="Z335" s="22"/>
      <c r="AA335" s="22"/>
      <c r="AB335" s="22"/>
      <c r="AC335" s="12">
        <f t="shared" si="121"/>
        <v>0</v>
      </c>
      <c r="AD335" s="22"/>
      <c r="AE335" s="22"/>
      <c r="AF335" s="22"/>
      <c r="AG335" s="12">
        <f t="shared" si="122"/>
        <v>0</v>
      </c>
      <c r="AH335" s="12">
        <f t="shared" si="123"/>
        <v>5150000</v>
      </c>
      <c r="AI335" s="23">
        <f t="shared" si="124"/>
        <v>0</v>
      </c>
      <c r="AJ335" s="23">
        <f t="shared" si="125"/>
        <v>9.9054653164459567E-4</v>
      </c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</row>
    <row r="336" spans="1:106" ht="24.95" customHeight="1" outlineLevel="1" x14ac:dyDescent="0.2">
      <c r="A336" s="18">
        <v>1</v>
      </c>
      <c r="B336" s="18"/>
      <c r="C336" s="32" t="s">
        <v>477</v>
      </c>
      <c r="D336" s="33">
        <v>45786</v>
      </c>
      <c r="E336" s="19" t="s">
        <v>646</v>
      </c>
      <c r="F336" s="13" t="s">
        <v>102</v>
      </c>
      <c r="G336" s="13" t="s">
        <v>101</v>
      </c>
      <c r="H336" s="20"/>
      <c r="I336" s="20"/>
      <c r="J336" s="86"/>
      <c r="K336" s="21">
        <v>11180000</v>
      </c>
      <c r="L336" s="19" t="s">
        <v>100</v>
      </c>
      <c r="M336" s="22"/>
      <c r="N336" s="22"/>
      <c r="O336" s="22"/>
      <c r="P336" s="19"/>
      <c r="Q336" s="19"/>
      <c r="R336" s="22"/>
      <c r="S336" s="22"/>
      <c r="T336" s="22"/>
      <c r="U336" s="12">
        <f t="shared" si="119"/>
        <v>0</v>
      </c>
      <c r="V336" s="21"/>
      <c r="W336" s="21">
        <v>11180000</v>
      </c>
      <c r="X336" s="22"/>
      <c r="Y336" s="12">
        <f t="shared" si="120"/>
        <v>11180000</v>
      </c>
      <c r="Z336" s="22"/>
      <c r="AA336" s="22"/>
      <c r="AB336" s="22"/>
      <c r="AC336" s="12">
        <f t="shared" si="121"/>
        <v>0</v>
      </c>
      <c r="AD336" s="22"/>
      <c r="AE336" s="22"/>
      <c r="AF336" s="22"/>
      <c r="AG336" s="12">
        <f t="shared" si="122"/>
        <v>0</v>
      </c>
      <c r="AH336" s="12">
        <f t="shared" si="123"/>
        <v>11180000</v>
      </c>
      <c r="AI336" s="23">
        <f t="shared" si="124"/>
        <v>0</v>
      </c>
      <c r="AJ336" s="23">
        <f t="shared" si="125"/>
        <v>2.1503514997643844E-3</v>
      </c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</row>
    <row r="337" spans="1:106" ht="24.95" customHeight="1" outlineLevel="1" x14ac:dyDescent="0.2">
      <c r="A337" s="18">
        <v>1</v>
      </c>
      <c r="B337" s="18"/>
      <c r="C337" s="32" t="s">
        <v>501</v>
      </c>
      <c r="D337" s="33">
        <v>45747</v>
      </c>
      <c r="E337" s="19" t="s">
        <v>647</v>
      </c>
      <c r="F337" s="13" t="s">
        <v>102</v>
      </c>
      <c r="G337" s="13" t="s">
        <v>101</v>
      </c>
      <c r="H337" s="20"/>
      <c r="I337" s="20"/>
      <c r="J337" s="86"/>
      <c r="K337" s="21">
        <v>6430000</v>
      </c>
      <c r="L337" s="19" t="s">
        <v>100</v>
      </c>
      <c r="M337" s="22"/>
      <c r="N337" s="22"/>
      <c r="O337" s="22"/>
      <c r="P337" s="19"/>
      <c r="Q337" s="19"/>
      <c r="R337" s="22"/>
      <c r="S337" s="22"/>
      <c r="T337" s="22"/>
      <c r="U337" s="12">
        <f t="shared" si="119"/>
        <v>0</v>
      </c>
      <c r="V337" s="21">
        <v>6430000</v>
      </c>
      <c r="W337" s="21"/>
      <c r="X337" s="22"/>
      <c r="Y337" s="12">
        <f t="shared" si="120"/>
        <v>6430000</v>
      </c>
      <c r="Z337" s="22"/>
      <c r="AA337" s="22"/>
      <c r="AB337" s="22"/>
      <c r="AC337" s="12">
        <f t="shared" si="121"/>
        <v>0</v>
      </c>
      <c r="AD337" s="22"/>
      <c r="AE337" s="22"/>
      <c r="AF337" s="22"/>
      <c r="AG337" s="12">
        <f t="shared" si="122"/>
        <v>0</v>
      </c>
      <c r="AH337" s="12">
        <f t="shared" si="123"/>
        <v>6430000</v>
      </c>
      <c r="AI337" s="23">
        <f t="shared" si="124"/>
        <v>0</v>
      </c>
      <c r="AJ337" s="23">
        <f t="shared" si="125"/>
        <v>1.2367406210630585E-3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</row>
    <row r="338" spans="1:106" ht="24.95" customHeight="1" outlineLevel="1" x14ac:dyDescent="0.2">
      <c r="A338" s="18">
        <v>1</v>
      </c>
      <c r="B338" s="18"/>
      <c r="C338" s="32" t="s">
        <v>606</v>
      </c>
      <c r="D338" s="33">
        <v>45803</v>
      </c>
      <c r="E338" s="19" t="s">
        <v>648</v>
      </c>
      <c r="F338" s="13" t="s">
        <v>102</v>
      </c>
      <c r="G338" s="13" t="s">
        <v>101</v>
      </c>
      <c r="H338" s="20"/>
      <c r="I338" s="20"/>
      <c r="J338" s="86"/>
      <c r="K338" s="21">
        <v>4330000</v>
      </c>
      <c r="L338" s="19" t="s">
        <v>100</v>
      </c>
      <c r="M338" s="22"/>
      <c r="N338" s="22"/>
      <c r="O338" s="22"/>
      <c r="P338" s="19"/>
      <c r="Q338" s="19"/>
      <c r="R338" s="22"/>
      <c r="S338" s="22"/>
      <c r="T338" s="22"/>
      <c r="U338" s="12">
        <f t="shared" si="119"/>
        <v>0</v>
      </c>
      <c r="V338" s="21"/>
      <c r="W338" s="21">
        <v>4330000</v>
      </c>
      <c r="X338" s="22"/>
      <c r="Y338" s="12">
        <f t="shared" si="120"/>
        <v>4330000</v>
      </c>
      <c r="Z338" s="22"/>
      <c r="AA338" s="22"/>
      <c r="AB338" s="22"/>
      <c r="AC338" s="12">
        <f t="shared" si="121"/>
        <v>0</v>
      </c>
      <c r="AD338" s="22"/>
      <c r="AE338" s="22"/>
      <c r="AF338" s="22"/>
      <c r="AG338" s="12">
        <f t="shared" si="122"/>
        <v>0</v>
      </c>
      <c r="AH338" s="12">
        <f t="shared" si="123"/>
        <v>4330000</v>
      </c>
      <c r="AI338" s="23">
        <f t="shared" si="124"/>
        <v>0</v>
      </c>
      <c r="AJ338" s="23">
        <f t="shared" si="125"/>
        <v>8.3282844311089311E-4</v>
      </c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</row>
    <row r="339" spans="1:106" ht="24.95" customHeight="1" outlineLevel="1" x14ac:dyDescent="0.2">
      <c r="A339" s="18">
        <v>1</v>
      </c>
      <c r="B339" s="18"/>
      <c r="C339" s="32" t="s">
        <v>406</v>
      </c>
      <c r="D339" s="33">
        <v>45786</v>
      </c>
      <c r="E339" s="19" t="s">
        <v>649</v>
      </c>
      <c r="F339" s="13" t="s">
        <v>102</v>
      </c>
      <c r="G339" s="13" t="s">
        <v>101</v>
      </c>
      <c r="H339" s="20"/>
      <c r="I339" s="20"/>
      <c r="J339" s="86"/>
      <c r="K339" s="21">
        <v>23550000</v>
      </c>
      <c r="L339" s="19" t="s">
        <v>100</v>
      </c>
      <c r="M339" s="22"/>
      <c r="N339" s="22"/>
      <c r="O339" s="22"/>
      <c r="P339" s="19"/>
      <c r="Q339" s="19"/>
      <c r="R339" s="22"/>
      <c r="S339" s="22"/>
      <c r="T339" s="22"/>
      <c r="U339" s="12">
        <f t="shared" si="119"/>
        <v>0</v>
      </c>
      <c r="V339" s="21"/>
      <c r="W339" s="21">
        <v>23550000</v>
      </c>
      <c r="X339" s="22"/>
      <c r="Y339" s="12">
        <f t="shared" si="120"/>
        <v>23550000</v>
      </c>
      <c r="Z339" s="22"/>
      <c r="AA339" s="22"/>
      <c r="AB339" s="22"/>
      <c r="AC339" s="12">
        <f t="shared" si="121"/>
        <v>0</v>
      </c>
      <c r="AD339" s="22"/>
      <c r="AE339" s="22"/>
      <c r="AF339" s="22"/>
      <c r="AG339" s="12">
        <f t="shared" si="122"/>
        <v>0</v>
      </c>
      <c r="AH339" s="12">
        <f t="shared" si="123"/>
        <v>23550000</v>
      </c>
      <c r="AI339" s="23">
        <f t="shared" si="124"/>
        <v>0</v>
      </c>
      <c r="AJ339" s="23">
        <f t="shared" si="125"/>
        <v>4.5295865670349957E-3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</row>
    <row r="340" spans="1:106" ht="24.95" customHeight="1" outlineLevel="1" x14ac:dyDescent="0.2">
      <c r="A340" s="18">
        <v>1</v>
      </c>
      <c r="B340" s="18"/>
      <c r="C340" s="32" t="s">
        <v>594</v>
      </c>
      <c r="D340" s="33">
        <v>45792</v>
      </c>
      <c r="E340" s="19" t="s">
        <v>650</v>
      </c>
      <c r="F340" s="13" t="s">
        <v>102</v>
      </c>
      <c r="G340" s="13" t="s">
        <v>101</v>
      </c>
      <c r="H340" s="20"/>
      <c r="I340" s="20"/>
      <c r="J340" s="86"/>
      <c r="K340" s="21">
        <v>3250000</v>
      </c>
      <c r="L340" s="19" t="s">
        <v>100</v>
      </c>
      <c r="M340" s="22"/>
      <c r="N340" s="22"/>
      <c r="O340" s="22"/>
      <c r="P340" s="19"/>
      <c r="Q340" s="19"/>
      <c r="R340" s="22"/>
      <c r="S340" s="22"/>
      <c r="T340" s="22"/>
      <c r="U340" s="12">
        <f t="shared" si="119"/>
        <v>0</v>
      </c>
      <c r="V340" s="21"/>
      <c r="W340" s="21">
        <v>3250000</v>
      </c>
      <c r="X340" s="22"/>
      <c r="Y340" s="12">
        <f t="shared" si="120"/>
        <v>3250000</v>
      </c>
      <c r="Z340" s="22"/>
      <c r="AA340" s="22"/>
      <c r="AB340" s="22"/>
      <c r="AC340" s="12">
        <f t="shared" si="121"/>
        <v>0</v>
      </c>
      <c r="AD340" s="22"/>
      <c r="AE340" s="22"/>
      <c r="AF340" s="22"/>
      <c r="AG340" s="12">
        <f t="shared" si="122"/>
        <v>0</v>
      </c>
      <c r="AH340" s="12">
        <f t="shared" si="123"/>
        <v>3250000</v>
      </c>
      <c r="AI340" s="23">
        <f t="shared" si="124"/>
        <v>0</v>
      </c>
      <c r="AJ340" s="23">
        <f t="shared" si="125"/>
        <v>6.251021801640653E-4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</row>
    <row r="341" spans="1:106" ht="24.95" customHeight="1" outlineLevel="1" x14ac:dyDescent="0.2">
      <c r="A341" s="18">
        <v>1</v>
      </c>
      <c r="B341" s="18"/>
      <c r="C341" s="32" t="s">
        <v>660</v>
      </c>
      <c r="D341" s="33">
        <v>45755</v>
      </c>
      <c r="E341" s="19" t="s">
        <v>651</v>
      </c>
      <c r="F341" s="13" t="s">
        <v>102</v>
      </c>
      <c r="G341" s="13" t="s">
        <v>101</v>
      </c>
      <c r="H341" s="20"/>
      <c r="I341" s="20"/>
      <c r="J341" s="86"/>
      <c r="K341" s="21">
        <v>7680000</v>
      </c>
      <c r="L341" s="19" t="s">
        <v>100</v>
      </c>
      <c r="M341" s="22"/>
      <c r="N341" s="22"/>
      <c r="O341" s="22"/>
      <c r="P341" s="19"/>
      <c r="Q341" s="19"/>
      <c r="R341" s="22"/>
      <c r="S341" s="22"/>
      <c r="T341" s="22"/>
      <c r="U341" s="12">
        <f t="shared" si="119"/>
        <v>0</v>
      </c>
      <c r="V341" s="21">
        <v>7680000</v>
      </c>
      <c r="W341" s="21"/>
      <c r="X341" s="22"/>
      <c r="Y341" s="12">
        <f t="shared" si="120"/>
        <v>7680000</v>
      </c>
      <c r="Z341" s="22"/>
      <c r="AA341" s="22"/>
      <c r="AB341" s="22"/>
      <c r="AC341" s="12">
        <f t="shared" si="121"/>
        <v>0</v>
      </c>
      <c r="AD341" s="22"/>
      <c r="AE341" s="22"/>
      <c r="AF341" s="22"/>
      <c r="AG341" s="12">
        <f t="shared" si="122"/>
        <v>0</v>
      </c>
      <c r="AH341" s="12">
        <f t="shared" si="123"/>
        <v>7680000</v>
      </c>
      <c r="AI341" s="23">
        <f t="shared" si="124"/>
        <v>0</v>
      </c>
      <c r="AJ341" s="23">
        <f t="shared" si="125"/>
        <v>1.4771645365107759E-3</v>
      </c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</row>
    <row r="342" spans="1:106" ht="24.95" customHeight="1" outlineLevel="1" x14ac:dyDescent="0.2">
      <c r="A342" s="18">
        <v>1</v>
      </c>
      <c r="B342" s="18"/>
      <c r="C342" s="32" t="s">
        <v>474</v>
      </c>
      <c r="D342" s="33">
        <v>45786</v>
      </c>
      <c r="E342" s="19" t="s">
        <v>652</v>
      </c>
      <c r="F342" s="13" t="s">
        <v>102</v>
      </c>
      <c r="G342" s="13" t="s">
        <v>101</v>
      </c>
      <c r="H342" s="20"/>
      <c r="I342" s="20"/>
      <c r="J342" s="86"/>
      <c r="K342" s="21">
        <v>6800000</v>
      </c>
      <c r="L342" s="19" t="s">
        <v>100</v>
      </c>
      <c r="M342" s="22"/>
      <c r="N342" s="22"/>
      <c r="O342" s="22"/>
      <c r="P342" s="19"/>
      <c r="Q342" s="19"/>
      <c r="R342" s="22"/>
      <c r="S342" s="22"/>
      <c r="T342" s="22"/>
      <c r="U342" s="12">
        <f t="shared" si="119"/>
        <v>0</v>
      </c>
      <c r="V342" s="21"/>
      <c r="W342" s="21">
        <v>6800000</v>
      </c>
      <c r="X342" s="22"/>
      <c r="Y342" s="12">
        <f t="shared" si="120"/>
        <v>6800000</v>
      </c>
      <c r="Z342" s="22"/>
      <c r="AA342" s="22"/>
      <c r="AB342" s="22"/>
      <c r="AC342" s="12">
        <f t="shared" si="121"/>
        <v>0</v>
      </c>
      <c r="AD342" s="22"/>
      <c r="AE342" s="22"/>
      <c r="AF342" s="22"/>
      <c r="AG342" s="12">
        <f t="shared" si="122"/>
        <v>0</v>
      </c>
      <c r="AH342" s="12">
        <f t="shared" si="123"/>
        <v>6800000</v>
      </c>
      <c r="AI342" s="23">
        <f t="shared" si="124"/>
        <v>0</v>
      </c>
      <c r="AJ342" s="23">
        <f t="shared" si="125"/>
        <v>1.3079061000355826E-3</v>
      </c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</row>
    <row r="343" spans="1:106" ht="24.95" customHeight="1" outlineLevel="1" x14ac:dyDescent="0.2">
      <c r="A343" s="18">
        <v>1</v>
      </c>
      <c r="B343" s="18"/>
      <c r="C343" s="32" t="s">
        <v>661</v>
      </c>
      <c r="D343" s="33">
        <v>45758</v>
      </c>
      <c r="E343" s="19" t="s">
        <v>653</v>
      </c>
      <c r="F343" s="13" t="s">
        <v>102</v>
      </c>
      <c r="G343" s="13" t="s">
        <v>101</v>
      </c>
      <c r="H343" s="20"/>
      <c r="I343" s="20"/>
      <c r="J343" s="86"/>
      <c r="K343" s="21">
        <v>4620000</v>
      </c>
      <c r="L343" s="19" t="s">
        <v>100</v>
      </c>
      <c r="M343" s="22"/>
      <c r="N343" s="22"/>
      <c r="O343" s="22"/>
      <c r="P343" s="19"/>
      <c r="Q343" s="19"/>
      <c r="R343" s="22"/>
      <c r="S343" s="22"/>
      <c r="T343" s="22"/>
      <c r="U343" s="12">
        <f t="shared" si="119"/>
        <v>0</v>
      </c>
      <c r="V343" s="21">
        <v>4620000</v>
      </c>
      <c r="W343" s="21"/>
      <c r="X343" s="22"/>
      <c r="Y343" s="12">
        <f t="shared" si="120"/>
        <v>4620000</v>
      </c>
      <c r="Z343" s="22"/>
      <c r="AA343" s="22"/>
      <c r="AB343" s="22"/>
      <c r="AC343" s="12">
        <f t="shared" si="121"/>
        <v>0</v>
      </c>
      <c r="AD343" s="22"/>
      <c r="AE343" s="22"/>
      <c r="AF343" s="22"/>
      <c r="AG343" s="12">
        <f t="shared" si="122"/>
        <v>0</v>
      </c>
      <c r="AH343" s="12">
        <f t="shared" si="123"/>
        <v>4620000</v>
      </c>
      <c r="AI343" s="23">
        <f t="shared" si="124"/>
        <v>0</v>
      </c>
      <c r="AJ343" s="23">
        <f t="shared" si="125"/>
        <v>8.8860679149476362E-4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</row>
    <row r="344" spans="1:106" ht="24.95" customHeight="1" outlineLevel="1" x14ac:dyDescent="0.2">
      <c r="A344" s="18">
        <v>1</v>
      </c>
      <c r="B344" s="18"/>
      <c r="C344" s="32" t="s">
        <v>656</v>
      </c>
      <c r="D344" s="33">
        <v>45819</v>
      </c>
      <c r="E344" s="19" t="s">
        <v>654</v>
      </c>
      <c r="F344" s="13" t="s">
        <v>102</v>
      </c>
      <c r="G344" s="13" t="s">
        <v>101</v>
      </c>
      <c r="H344" s="20"/>
      <c r="I344" s="20"/>
      <c r="J344" s="86"/>
      <c r="K344" s="21">
        <v>3320000</v>
      </c>
      <c r="L344" s="19" t="s">
        <v>100</v>
      </c>
      <c r="M344" s="22"/>
      <c r="N344" s="22"/>
      <c r="O344" s="22"/>
      <c r="P344" s="19"/>
      <c r="Q344" s="19"/>
      <c r="R344" s="22"/>
      <c r="S344" s="22"/>
      <c r="T344" s="22"/>
      <c r="U344" s="12">
        <f t="shared" si="119"/>
        <v>0</v>
      </c>
      <c r="V344" s="21"/>
      <c r="W344" s="21"/>
      <c r="X344" s="21">
        <v>3320000</v>
      </c>
      <c r="Y344" s="12">
        <f t="shared" si="120"/>
        <v>3320000</v>
      </c>
      <c r="Z344" s="22"/>
      <c r="AA344" s="22"/>
      <c r="AB344" s="22"/>
      <c r="AC344" s="12">
        <f t="shared" si="121"/>
        <v>0</v>
      </c>
      <c r="AD344" s="22"/>
      <c r="AE344" s="22"/>
      <c r="AF344" s="22"/>
      <c r="AG344" s="12">
        <f t="shared" si="122"/>
        <v>0</v>
      </c>
      <c r="AH344" s="12">
        <f t="shared" si="123"/>
        <v>3320000</v>
      </c>
      <c r="AI344" s="23">
        <f t="shared" si="124"/>
        <v>0</v>
      </c>
      <c r="AJ344" s="23">
        <f t="shared" si="125"/>
        <v>6.3856591942913743E-4</v>
      </c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</row>
    <row r="345" spans="1:106" ht="24.95" customHeight="1" outlineLevel="1" x14ac:dyDescent="0.2">
      <c r="A345" s="18">
        <v>1</v>
      </c>
      <c r="B345" s="18"/>
      <c r="C345" s="32" t="s">
        <v>662</v>
      </c>
      <c r="D345" s="33">
        <v>45803</v>
      </c>
      <c r="E345" s="19" t="s">
        <v>655</v>
      </c>
      <c r="F345" s="13" t="s">
        <v>102</v>
      </c>
      <c r="G345" s="13" t="s">
        <v>101</v>
      </c>
      <c r="H345" s="20"/>
      <c r="I345" s="20"/>
      <c r="J345" s="86"/>
      <c r="K345" s="21">
        <v>8910000</v>
      </c>
      <c r="L345" s="19" t="s">
        <v>100</v>
      </c>
      <c r="M345" s="22"/>
      <c r="N345" s="22"/>
      <c r="O345" s="22"/>
      <c r="P345" s="19"/>
      <c r="Q345" s="19"/>
      <c r="R345" s="22"/>
      <c r="S345" s="22"/>
      <c r="T345" s="22"/>
      <c r="U345" s="12">
        <f t="shared" si="119"/>
        <v>0</v>
      </c>
      <c r="V345" s="21"/>
      <c r="W345" s="21">
        <v>8910000</v>
      </c>
      <c r="X345" s="22"/>
      <c r="Y345" s="12">
        <f t="shared" si="120"/>
        <v>8910000</v>
      </c>
      <c r="Z345" s="22"/>
      <c r="AA345" s="22"/>
      <c r="AB345" s="22"/>
      <c r="AC345" s="12">
        <f t="shared" si="121"/>
        <v>0</v>
      </c>
      <c r="AD345" s="22"/>
      <c r="AE345" s="22"/>
      <c r="AF345" s="22"/>
      <c r="AG345" s="12">
        <f t="shared" si="122"/>
        <v>0</v>
      </c>
      <c r="AH345" s="12">
        <f t="shared" si="123"/>
        <v>8910000</v>
      </c>
      <c r="AI345" s="23">
        <f t="shared" si="124"/>
        <v>0</v>
      </c>
      <c r="AJ345" s="23">
        <f t="shared" si="125"/>
        <v>1.7137416693113296E-3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</row>
    <row r="346" spans="1:106" ht="24.95" customHeight="1" outlineLevel="1" x14ac:dyDescent="0.2">
      <c r="A346" s="18">
        <v>1</v>
      </c>
      <c r="B346" s="18"/>
      <c r="C346" s="19"/>
      <c r="D346" s="20"/>
      <c r="E346" s="19"/>
      <c r="F346" s="19"/>
      <c r="G346" s="19"/>
      <c r="H346" s="20"/>
      <c r="I346" s="20"/>
      <c r="J346" s="86"/>
      <c r="K346" s="21"/>
      <c r="L346" s="19"/>
      <c r="M346" s="22"/>
      <c r="N346" s="22"/>
      <c r="O346" s="22"/>
      <c r="P346" s="19"/>
      <c r="Q346" s="19"/>
      <c r="R346" s="22"/>
      <c r="S346" s="22"/>
      <c r="T346" s="22"/>
      <c r="U346" s="12">
        <f t="shared" si="119"/>
        <v>0</v>
      </c>
      <c r="V346" s="22"/>
      <c r="W346" s="22"/>
      <c r="X346" s="22"/>
      <c r="Y346" s="12">
        <f t="shared" si="120"/>
        <v>0</v>
      </c>
      <c r="Z346" s="22"/>
      <c r="AA346" s="22"/>
      <c r="AB346" s="22"/>
      <c r="AC346" s="12">
        <f t="shared" si="121"/>
        <v>0</v>
      </c>
      <c r="AD346" s="22"/>
      <c r="AE346" s="22"/>
      <c r="AF346" s="22"/>
      <c r="AG346" s="12">
        <f t="shared" si="122"/>
        <v>0</v>
      </c>
      <c r="AH346" s="12">
        <f t="shared" si="123"/>
        <v>0</v>
      </c>
      <c r="AI346" s="23">
        <f t="shared" si="124"/>
        <v>0</v>
      </c>
      <c r="AJ346" s="23">
        <f t="shared" si="125"/>
        <v>0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</row>
    <row r="347" spans="1:106" ht="24.95" customHeight="1" outlineLevel="1" x14ac:dyDescent="0.2">
      <c r="A347" s="18">
        <v>1</v>
      </c>
      <c r="B347" s="18"/>
      <c r="C347" s="19"/>
      <c r="D347" s="20"/>
      <c r="E347" s="19"/>
      <c r="F347" s="19"/>
      <c r="G347" s="19"/>
      <c r="H347" s="20"/>
      <c r="I347" s="20"/>
      <c r="J347" s="86"/>
      <c r="K347" s="21"/>
      <c r="L347" s="19"/>
      <c r="M347" s="22"/>
      <c r="N347" s="22"/>
      <c r="O347" s="22"/>
      <c r="P347" s="19"/>
      <c r="Q347" s="19"/>
      <c r="R347" s="22"/>
      <c r="S347" s="22"/>
      <c r="T347" s="22"/>
      <c r="U347" s="12">
        <f t="shared" si="119"/>
        <v>0</v>
      </c>
      <c r="V347" s="22"/>
      <c r="W347" s="22"/>
      <c r="X347" s="22"/>
      <c r="Y347" s="12">
        <f t="shared" si="120"/>
        <v>0</v>
      </c>
      <c r="Z347" s="22"/>
      <c r="AA347" s="22"/>
      <c r="AB347" s="22"/>
      <c r="AC347" s="12">
        <f t="shared" si="121"/>
        <v>0</v>
      </c>
      <c r="AD347" s="22"/>
      <c r="AE347" s="22"/>
      <c r="AF347" s="22"/>
      <c r="AG347" s="12">
        <f t="shared" si="122"/>
        <v>0</v>
      </c>
      <c r="AH347" s="12">
        <f t="shared" si="123"/>
        <v>0</v>
      </c>
      <c r="AI347" s="23">
        <f t="shared" si="124"/>
        <v>0</v>
      </c>
      <c r="AJ347" s="23">
        <f t="shared" si="125"/>
        <v>0</v>
      </c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</row>
    <row r="348" spans="1:106" ht="24.95" customHeight="1" outlineLevel="1" x14ac:dyDescent="0.2">
      <c r="A348" s="18">
        <v>2</v>
      </c>
      <c r="B348" s="18"/>
      <c r="C348" s="19"/>
      <c r="D348" s="20"/>
      <c r="E348" s="19"/>
      <c r="F348" s="19"/>
      <c r="G348" s="19"/>
      <c r="H348" s="20"/>
      <c r="I348" s="20"/>
      <c r="J348" s="86"/>
      <c r="K348" s="21"/>
      <c r="L348" s="19"/>
      <c r="M348" s="22"/>
      <c r="N348" s="22"/>
      <c r="O348" s="22"/>
      <c r="P348" s="19"/>
      <c r="Q348" s="19"/>
      <c r="R348" s="22"/>
      <c r="S348" s="22"/>
      <c r="T348" s="22"/>
      <c r="U348" s="12">
        <f>SUM(R348:T348)</f>
        <v>0</v>
      </c>
      <c r="V348" s="22"/>
      <c r="W348" s="22"/>
      <c r="X348" s="22"/>
      <c r="Y348" s="12">
        <f>SUM(V348:X348)</f>
        <v>0</v>
      </c>
      <c r="Z348" s="22"/>
      <c r="AA348" s="22"/>
      <c r="AB348" s="22"/>
      <c r="AC348" s="12">
        <f>SUM(Z348:AB348)</f>
        <v>0</v>
      </c>
      <c r="AD348" s="22"/>
      <c r="AE348" s="22"/>
      <c r="AF348" s="22"/>
      <c r="AG348" s="12">
        <f>SUM(AD348:AF348)</f>
        <v>0</v>
      </c>
      <c r="AH348" s="12">
        <f>SUM(U348,Y348,AC348,AG348)</f>
        <v>0</v>
      </c>
      <c r="AI348" s="23">
        <f>IF(ISERROR(AH348/J348),0,AH348/J348)</f>
        <v>0</v>
      </c>
      <c r="AJ348" s="23">
        <f>IF(ISERROR(AH348/$AH$409),"-",AH348/$AH$409)</f>
        <v>0</v>
      </c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</row>
    <row r="349" spans="1:106" s="30" customFormat="1" ht="24.95" customHeight="1" x14ac:dyDescent="0.25">
      <c r="A349" s="87" t="s">
        <v>92</v>
      </c>
      <c r="B349" s="87"/>
      <c r="C349" s="87"/>
      <c r="D349" s="87"/>
      <c r="E349" s="87"/>
      <c r="F349" s="87"/>
      <c r="G349" s="87"/>
      <c r="H349" s="87"/>
      <c r="I349" s="87"/>
      <c r="J349" s="25">
        <f>SUM(J325:J348)</f>
        <v>211530000</v>
      </c>
      <c r="K349" s="25">
        <f>SUM(K325:K348)</f>
        <v>211530000</v>
      </c>
      <c r="L349" s="26"/>
      <c r="M349" s="25">
        <f>SUM(M325:M348)</f>
        <v>0</v>
      </c>
      <c r="N349" s="25">
        <f>SUM(N325:N348)</f>
        <v>0</v>
      </c>
      <c r="O349" s="25">
        <f>SUM(O325:O348)</f>
        <v>0</v>
      </c>
      <c r="P349" s="27"/>
      <c r="Q349" s="28"/>
      <c r="R349" s="25">
        <f t="shared" ref="R349:AH349" si="126">SUM(R325:R348)</f>
        <v>0</v>
      </c>
      <c r="S349" s="25">
        <f t="shared" si="126"/>
        <v>0</v>
      </c>
      <c r="T349" s="25">
        <f t="shared" si="126"/>
        <v>0</v>
      </c>
      <c r="U349" s="25">
        <f t="shared" si="126"/>
        <v>0</v>
      </c>
      <c r="V349" s="25">
        <f t="shared" si="126"/>
        <v>144310000</v>
      </c>
      <c r="W349" s="25">
        <f t="shared" si="126"/>
        <v>63900000</v>
      </c>
      <c r="X349" s="25">
        <f t="shared" si="126"/>
        <v>3320000</v>
      </c>
      <c r="Y349" s="25">
        <f t="shared" si="126"/>
        <v>211530000</v>
      </c>
      <c r="Z349" s="25">
        <f t="shared" si="126"/>
        <v>0</v>
      </c>
      <c r="AA349" s="25">
        <f t="shared" si="126"/>
        <v>0</v>
      </c>
      <c r="AB349" s="25">
        <f t="shared" si="126"/>
        <v>0</v>
      </c>
      <c r="AC349" s="25">
        <f t="shared" si="126"/>
        <v>0</v>
      </c>
      <c r="AD349" s="25">
        <f t="shared" si="126"/>
        <v>0</v>
      </c>
      <c r="AE349" s="25">
        <f t="shared" si="126"/>
        <v>0</v>
      </c>
      <c r="AF349" s="25">
        <f t="shared" si="126"/>
        <v>0</v>
      </c>
      <c r="AG349" s="25">
        <f t="shared" si="126"/>
        <v>0</v>
      </c>
      <c r="AH349" s="25">
        <f t="shared" si="126"/>
        <v>211530000</v>
      </c>
      <c r="AI349" s="29">
        <f>IF(ISERROR(AH349/J349),0,AH349/J349)</f>
        <v>1</v>
      </c>
      <c r="AJ349" s="29">
        <f>IF(ISERROR(AH349/$AH$409),0,AH349/$AH$409)</f>
        <v>4.068549666772453E-2</v>
      </c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</row>
    <row r="350" spans="1:106" ht="24.95" customHeight="1" x14ac:dyDescent="0.25">
      <c r="A350" s="85" t="s">
        <v>72</v>
      </c>
      <c r="B350" s="85"/>
      <c r="C350" s="85"/>
      <c r="D350" s="85"/>
      <c r="E350" s="85"/>
      <c r="F350" s="8"/>
      <c r="G350" s="9"/>
      <c r="H350" s="10"/>
      <c r="I350" s="10"/>
      <c r="J350" s="11"/>
      <c r="K350" s="12"/>
      <c r="L350" s="13"/>
      <c r="M350" s="14"/>
      <c r="N350" s="14"/>
      <c r="O350" s="14"/>
      <c r="P350" s="9"/>
      <c r="Q350" s="15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6"/>
      <c r="AJ350" s="17"/>
    </row>
    <row r="351" spans="1:106" ht="24.95" customHeight="1" outlineLevel="1" x14ac:dyDescent="0.2">
      <c r="A351" s="18">
        <v>1</v>
      </c>
      <c r="B351" s="18"/>
      <c r="C351" s="32" t="s">
        <v>738</v>
      </c>
      <c r="D351" s="33">
        <v>45757</v>
      </c>
      <c r="E351" s="19" t="s">
        <v>663</v>
      </c>
      <c r="F351" s="13" t="s">
        <v>102</v>
      </c>
      <c r="G351" s="13" t="s">
        <v>101</v>
      </c>
      <c r="H351" s="20"/>
      <c r="I351" s="20"/>
      <c r="J351" s="86">
        <v>1402720000</v>
      </c>
      <c r="K351" s="21">
        <v>3000000</v>
      </c>
      <c r="L351" s="19" t="s">
        <v>100</v>
      </c>
      <c r="M351" s="22"/>
      <c r="N351" s="22"/>
      <c r="O351" s="22"/>
      <c r="P351" s="19"/>
      <c r="Q351" s="19"/>
      <c r="R351" s="22"/>
      <c r="S351" s="22"/>
      <c r="T351" s="22"/>
      <c r="U351" s="12">
        <f>SUM(R351:T351)</f>
        <v>0</v>
      </c>
      <c r="V351" s="21"/>
      <c r="W351" s="21">
        <v>3000000</v>
      </c>
      <c r="X351" s="22"/>
      <c r="Y351" s="12">
        <f>SUM(V351:X351)</f>
        <v>3000000</v>
      </c>
      <c r="Z351" s="22"/>
      <c r="AA351" s="22"/>
      <c r="AB351" s="22"/>
      <c r="AC351" s="12">
        <f>SUM(Z351:AB351)</f>
        <v>0</v>
      </c>
      <c r="AD351" s="22"/>
      <c r="AE351" s="22"/>
      <c r="AF351" s="22"/>
      <c r="AG351" s="12">
        <f>SUM(AD351:AF351)</f>
        <v>0</v>
      </c>
      <c r="AH351" s="12">
        <f>SUM(U351,Y351,AC351,AG351)</f>
        <v>3000000</v>
      </c>
      <c r="AI351" s="23">
        <f>IF(ISERROR(AH351/J351),0,AH351/J351)</f>
        <v>2.138701950496179E-3</v>
      </c>
      <c r="AJ351" s="23">
        <f>IF(ISERROR(AH351/$AH$409),"-",AH351/$AH$409)</f>
        <v>5.7701739707452179E-4</v>
      </c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</row>
    <row r="352" spans="1:106" ht="24.95" customHeight="1" outlineLevel="1" x14ac:dyDescent="0.2">
      <c r="A352" s="18">
        <v>1</v>
      </c>
      <c r="B352" s="18"/>
      <c r="C352" s="32" t="s">
        <v>715</v>
      </c>
      <c r="D352" s="33">
        <v>45716</v>
      </c>
      <c r="E352" s="19" t="s">
        <v>664</v>
      </c>
      <c r="F352" s="13" t="s">
        <v>102</v>
      </c>
      <c r="G352" s="13" t="s">
        <v>101</v>
      </c>
      <c r="H352" s="20"/>
      <c r="I352" s="20"/>
      <c r="J352" s="86"/>
      <c r="K352" s="21">
        <v>21380000</v>
      </c>
      <c r="L352" s="19" t="s">
        <v>100</v>
      </c>
      <c r="M352" s="22"/>
      <c r="N352" s="22"/>
      <c r="O352" s="22"/>
      <c r="P352" s="19"/>
      <c r="Q352" s="19"/>
      <c r="R352" s="22"/>
      <c r="S352" s="22"/>
      <c r="T352" s="22"/>
      <c r="U352" s="12">
        <f t="shared" ref="U352:U402" si="127">SUM(R352:T352)</f>
        <v>0</v>
      </c>
      <c r="V352" s="21">
        <v>21380000</v>
      </c>
      <c r="W352" s="21"/>
      <c r="X352" s="22"/>
      <c r="Y352" s="12">
        <f t="shared" ref="Y352:Y402" si="128">SUM(V352:X352)</f>
        <v>21380000</v>
      </c>
      <c r="Z352" s="22"/>
      <c r="AA352" s="22"/>
      <c r="AB352" s="22"/>
      <c r="AC352" s="12">
        <f t="shared" ref="AC352:AC402" si="129">SUM(Z352:AB352)</f>
        <v>0</v>
      </c>
      <c r="AD352" s="22"/>
      <c r="AE352" s="22"/>
      <c r="AF352" s="22"/>
      <c r="AG352" s="12">
        <f t="shared" ref="AG352:AG402" si="130">SUM(AD352:AF352)</f>
        <v>0</v>
      </c>
      <c r="AH352" s="12">
        <f t="shared" ref="AH352:AH402" si="131">SUM(U352,Y352,AC352,AG352)</f>
        <v>21380000</v>
      </c>
      <c r="AI352" s="23">
        <f t="shared" ref="AI352:AI402" si="132">IF(ISERROR(AH352/J352),0,AH352/J352)</f>
        <v>0</v>
      </c>
      <c r="AJ352" s="23">
        <f t="shared" ref="AJ352:AJ402" si="133">IF(ISERROR(AH352/$AH$409),"-",AH352/$AH$409)</f>
        <v>4.1122106498177585E-3</v>
      </c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</row>
    <row r="353" spans="1:106" ht="24.95" customHeight="1" outlineLevel="1" x14ac:dyDescent="0.2">
      <c r="A353" s="18">
        <v>1</v>
      </c>
      <c r="B353" s="18"/>
      <c r="C353" s="32" t="s">
        <v>757</v>
      </c>
      <c r="D353" s="33">
        <v>45768</v>
      </c>
      <c r="E353" s="19" t="s">
        <v>665</v>
      </c>
      <c r="F353" s="13" t="s">
        <v>102</v>
      </c>
      <c r="G353" s="13" t="s">
        <v>101</v>
      </c>
      <c r="H353" s="20"/>
      <c r="I353" s="20"/>
      <c r="J353" s="86"/>
      <c r="K353" s="21">
        <v>4450000</v>
      </c>
      <c r="L353" s="19" t="s">
        <v>100</v>
      </c>
      <c r="M353" s="22"/>
      <c r="N353" s="22"/>
      <c r="O353" s="22"/>
      <c r="P353" s="19"/>
      <c r="Q353" s="19"/>
      <c r="R353" s="22"/>
      <c r="S353" s="22"/>
      <c r="T353" s="22"/>
      <c r="U353" s="12">
        <f t="shared" si="127"/>
        <v>0</v>
      </c>
      <c r="V353" s="21"/>
      <c r="W353" s="21"/>
      <c r="X353" s="22">
        <v>4450000</v>
      </c>
      <c r="Y353" s="12">
        <f t="shared" si="128"/>
        <v>4450000</v>
      </c>
      <c r="Z353" s="22"/>
      <c r="AA353" s="22"/>
      <c r="AB353" s="22"/>
      <c r="AC353" s="12">
        <f t="shared" si="129"/>
        <v>0</v>
      </c>
      <c r="AD353" s="22"/>
      <c r="AE353" s="22"/>
      <c r="AF353" s="22"/>
      <c r="AG353" s="12">
        <f t="shared" si="130"/>
        <v>0</v>
      </c>
      <c r="AH353" s="12">
        <f t="shared" si="131"/>
        <v>4450000</v>
      </c>
      <c r="AI353" s="23">
        <f t="shared" si="132"/>
        <v>0</v>
      </c>
      <c r="AJ353" s="23">
        <f t="shared" si="133"/>
        <v>8.5590913899387399E-4</v>
      </c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</row>
    <row r="354" spans="1:106" ht="24.95" customHeight="1" outlineLevel="1" x14ac:dyDescent="0.2">
      <c r="A354" s="18">
        <v>1</v>
      </c>
      <c r="B354" s="18"/>
      <c r="C354" s="32" t="s">
        <v>726</v>
      </c>
      <c r="D354" s="33">
        <v>45755</v>
      </c>
      <c r="E354" s="19" t="s">
        <v>666</v>
      </c>
      <c r="F354" s="13" t="s">
        <v>102</v>
      </c>
      <c r="G354" s="13" t="s">
        <v>101</v>
      </c>
      <c r="H354" s="20"/>
      <c r="I354" s="20"/>
      <c r="J354" s="86"/>
      <c r="K354" s="21">
        <v>16710000</v>
      </c>
      <c r="L354" s="19" t="s">
        <v>100</v>
      </c>
      <c r="M354" s="22"/>
      <c r="N354" s="22"/>
      <c r="O354" s="22"/>
      <c r="P354" s="19"/>
      <c r="Q354" s="19"/>
      <c r="R354" s="22"/>
      <c r="S354" s="22"/>
      <c r="T354" s="22"/>
      <c r="U354" s="12">
        <f t="shared" si="127"/>
        <v>0</v>
      </c>
      <c r="V354" s="21">
        <v>16710000</v>
      </c>
      <c r="W354" s="21"/>
      <c r="X354" s="22"/>
      <c r="Y354" s="12">
        <f t="shared" si="128"/>
        <v>16710000</v>
      </c>
      <c r="Z354" s="22"/>
      <c r="AA354" s="22"/>
      <c r="AB354" s="22"/>
      <c r="AC354" s="12">
        <f t="shared" si="129"/>
        <v>0</v>
      </c>
      <c r="AD354" s="22"/>
      <c r="AE354" s="22"/>
      <c r="AF354" s="22"/>
      <c r="AG354" s="12">
        <f t="shared" si="130"/>
        <v>0</v>
      </c>
      <c r="AH354" s="12">
        <f t="shared" si="131"/>
        <v>16710000</v>
      </c>
      <c r="AI354" s="23">
        <f t="shared" si="132"/>
        <v>0</v>
      </c>
      <c r="AJ354" s="23">
        <f t="shared" si="133"/>
        <v>3.2139869017050863E-3</v>
      </c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</row>
    <row r="355" spans="1:106" ht="24.95" customHeight="1" outlineLevel="1" x14ac:dyDescent="0.2">
      <c r="A355" s="18">
        <v>1</v>
      </c>
      <c r="B355" s="18"/>
      <c r="C355" s="32" t="s">
        <v>722</v>
      </c>
      <c r="D355" s="33">
        <v>45750</v>
      </c>
      <c r="E355" s="19" t="s">
        <v>667</v>
      </c>
      <c r="F355" s="13" t="s">
        <v>102</v>
      </c>
      <c r="G355" s="13" t="s">
        <v>101</v>
      </c>
      <c r="H355" s="20"/>
      <c r="I355" s="20"/>
      <c r="J355" s="86"/>
      <c r="K355" s="21">
        <v>36620000</v>
      </c>
      <c r="L355" s="19" t="s">
        <v>100</v>
      </c>
      <c r="M355" s="22"/>
      <c r="N355" s="22"/>
      <c r="O355" s="22"/>
      <c r="P355" s="19"/>
      <c r="Q355" s="19"/>
      <c r="R355" s="22"/>
      <c r="S355" s="22"/>
      <c r="T355" s="22"/>
      <c r="U355" s="12">
        <f t="shared" si="127"/>
        <v>0</v>
      </c>
      <c r="V355" s="21">
        <v>36620000</v>
      </c>
      <c r="W355" s="21"/>
      <c r="X355" s="22"/>
      <c r="Y355" s="12">
        <f t="shared" si="128"/>
        <v>36620000</v>
      </c>
      <c r="Z355" s="22"/>
      <c r="AA355" s="22"/>
      <c r="AB355" s="22"/>
      <c r="AC355" s="12">
        <f t="shared" si="129"/>
        <v>0</v>
      </c>
      <c r="AD355" s="22"/>
      <c r="AE355" s="22"/>
      <c r="AF355" s="22"/>
      <c r="AG355" s="12">
        <f t="shared" si="130"/>
        <v>0</v>
      </c>
      <c r="AH355" s="12">
        <f t="shared" si="131"/>
        <v>36620000</v>
      </c>
      <c r="AI355" s="23">
        <f t="shared" si="132"/>
        <v>0</v>
      </c>
      <c r="AJ355" s="23">
        <f t="shared" si="133"/>
        <v>7.0434590269563297E-3</v>
      </c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</row>
    <row r="356" spans="1:106" ht="24.95" customHeight="1" outlineLevel="1" x14ac:dyDescent="0.2">
      <c r="A356" s="18">
        <v>1</v>
      </c>
      <c r="B356" s="18"/>
      <c r="C356" s="32" t="s">
        <v>716</v>
      </c>
      <c r="D356" s="33">
        <v>45735</v>
      </c>
      <c r="E356" s="19" t="s">
        <v>668</v>
      </c>
      <c r="F356" s="13" t="s">
        <v>102</v>
      </c>
      <c r="G356" s="13" t="s">
        <v>101</v>
      </c>
      <c r="H356" s="20"/>
      <c r="I356" s="20"/>
      <c r="J356" s="86"/>
      <c r="K356" s="21">
        <v>28330000</v>
      </c>
      <c r="L356" s="19" t="s">
        <v>100</v>
      </c>
      <c r="M356" s="22"/>
      <c r="N356" s="22"/>
      <c r="O356" s="22"/>
      <c r="P356" s="19"/>
      <c r="Q356" s="19"/>
      <c r="R356" s="22"/>
      <c r="S356" s="22"/>
      <c r="T356" s="22"/>
      <c r="U356" s="12">
        <f t="shared" si="127"/>
        <v>0</v>
      </c>
      <c r="V356" s="21">
        <v>28330000</v>
      </c>
      <c r="W356" s="21"/>
      <c r="X356" s="22"/>
      <c r="Y356" s="12">
        <f t="shared" si="128"/>
        <v>28330000</v>
      </c>
      <c r="Z356" s="22"/>
      <c r="AA356" s="22"/>
      <c r="AB356" s="22"/>
      <c r="AC356" s="12">
        <f t="shared" si="129"/>
        <v>0</v>
      </c>
      <c r="AD356" s="22"/>
      <c r="AE356" s="22"/>
      <c r="AF356" s="22"/>
      <c r="AG356" s="12">
        <f t="shared" si="130"/>
        <v>0</v>
      </c>
      <c r="AH356" s="12">
        <f t="shared" si="131"/>
        <v>28330000</v>
      </c>
      <c r="AI356" s="23">
        <f t="shared" si="132"/>
        <v>0</v>
      </c>
      <c r="AJ356" s="23">
        <f t="shared" si="133"/>
        <v>5.4489676197070677E-3</v>
      </c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</row>
    <row r="357" spans="1:106" ht="24.95" customHeight="1" outlineLevel="1" x14ac:dyDescent="0.2">
      <c r="A357" s="18">
        <v>1</v>
      </c>
      <c r="B357" s="18"/>
      <c r="C357" s="32" t="s">
        <v>761</v>
      </c>
      <c r="D357" s="33">
        <v>45768</v>
      </c>
      <c r="E357" s="19" t="s">
        <v>669</v>
      </c>
      <c r="F357" s="13" t="s">
        <v>102</v>
      </c>
      <c r="G357" s="13" t="s">
        <v>101</v>
      </c>
      <c r="H357" s="20"/>
      <c r="I357" s="20"/>
      <c r="J357" s="86"/>
      <c r="K357" s="21">
        <v>27320000</v>
      </c>
      <c r="L357" s="19" t="s">
        <v>100</v>
      </c>
      <c r="M357" s="22"/>
      <c r="N357" s="22"/>
      <c r="O357" s="22"/>
      <c r="P357" s="19"/>
      <c r="Q357" s="19"/>
      <c r="R357" s="22"/>
      <c r="S357" s="22"/>
      <c r="T357" s="22"/>
      <c r="U357" s="12">
        <f t="shared" si="127"/>
        <v>0</v>
      </c>
      <c r="V357" s="21"/>
      <c r="W357" s="21"/>
      <c r="X357" s="22">
        <v>27320000</v>
      </c>
      <c r="Y357" s="12">
        <f t="shared" si="128"/>
        <v>27320000</v>
      </c>
      <c r="Z357" s="22"/>
      <c r="AA357" s="22"/>
      <c r="AB357" s="22"/>
      <c r="AC357" s="12">
        <f t="shared" si="129"/>
        <v>0</v>
      </c>
      <c r="AD357" s="22"/>
      <c r="AE357" s="22"/>
      <c r="AF357" s="22"/>
      <c r="AG357" s="12">
        <f t="shared" si="130"/>
        <v>0</v>
      </c>
      <c r="AH357" s="12">
        <f t="shared" si="131"/>
        <v>27320000</v>
      </c>
      <c r="AI357" s="23">
        <f t="shared" si="132"/>
        <v>0</v>
      </c>
      <c r="AJ357" s="23">
        <f t="shared" si="133"/>
        <v>5.254705096025312E-3</v>
      </c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</row>
    <row r="358" spans="1:106" ht="24.95" customHeight="1" outlineLevel="1" x14ac:dyDescent="0.2">
      <c r="A358" s="18">
        <v>1</v>
      </c>
      <c r="B358" s="18"/>
      <c r="C358" s="32" t="s">
        <v>749</v>
      </c>
      <c r="D358" s="33">
        <v>45755</v>
      </c>
      <c r="E358" s="19" t="s">
        <v>670</v>
      </c>
      <c r="F358" s="13" t="s">
        <v>102</v>
      </c>
      <c r="G358" s="13" t="s">
        <v>101</v>
      </c>
      <c r="H358" s="20"/>
      <c r="I358" s="20"/>
      <c r="J358" s="86"/>
      <c r="K358" s="21">
        <v>8720000</v>
      </c>
      <c r="L358" s="19" t="s">
        <v>100</v>
      </c>
      <c r="M358" s="22"/>
      <c r="N358" s="22"/>
      <c r="O358" s="22"/>
      <c r="P358" s="19"/>
      <c r="Q358" s="19"/>
      <c r="R358" s="22"/>
      <c r="S358" s="22"/>
      <c r="T358" s="22"/>
      <c r="U358" s="12">
        <f t="shared" si="127"/>
        <v>0</v>
      </c>
      <c r="V358" s="21"/>
      <c r="W358" s="21">
        <v>8720000</v>
      </c>
      <c r="X358" s="22"/>
      <c r="Y358" s="12">
        <f t="shared" si="128"/>
        <v>8720000</v>
      </c>
      <c r="Z358" s="22"/>
      <c r="AA358" s="22"/>
      <c r="AB358" s="22"/>
      <c r="AC358" s="12">
        <f t="shared" si="129"/>
        <v>0</v>
      </c>
      <c r="AD358" s="22"/>
      <c r="AE358" s="22"/>
      <c r="AF358" s="22"/>
      <c r="AG358" s="12">
        <f t="shared" si="130"/>
        <v>0</v>
      </c>
      <c r="AH358" s="12">
        <f t="shared" si="131"/>
        <v>8720000</v>
      </c>
      <c r="AI358" s="23">
        <f t="shared" si="132"/>
        <v>0</v>
      </c>
      <c r="AJ358" s="23">
        <f t="shared" si="133"/>
        <v>1.6771972341632767E-3</v>
      </c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</row>
    <row r="359" spans="1:106" ht="24.95" customHeight="1" outlineLevel="1" x14ac:dyDescent="0.2">
      <c r="A359" s="18">
        <v>1</v>
      </c>
      <c r="B359" s="18"/>
      <c r="C359" s="32" t="s">
        <v>748</v>
      </c>
      <c r="D359" s="33">
        <v>45776</v>
      </c>
      <c r="E359" s="19" t="s">
        <v>671</v>
      </c>
      <c r="F359" s="13" t="s">
        <v>102</v>
      </c>
      <c r="G359" s="13" t="s">
        <v>101</v>
      </c>
      <c r="H359" s="20"/>
      <c r="I359" s="20"/>
      <c r="J359" s="86"/>
      <c r="K359" s="21">
        <v>42270000</v>
      </c>
      <c r="L359" s="19" t="s">
        <v>100</v>
      </c>
      <c r="M359" s="22"/>
      <c r="N359" s="22"/>
      <c r="O359" s="22"/>
      <c r="P359" s="19"/>
      <c r="Q359" s="19"/>
      <c r="R359" s="22"/>
      <c r="S359" s="22"/>
      <c r="T359" s="22"/>
      <c r="U359" s="12">
        <f t="shared" si="127"/>
        <v>0</v>
      </c>
      <c r="V359" s="21"/>
      <c r="W359" s="21">
        <v>42270000</v>
      </c>
      <c r="X359" s="22"/>
      <c r="Y359" s="12">
        <f t="shared" si="128"/>
        <v>42270000</v>
      </c>
      <c r="Z359" s="22"/>
      <c r="AA359" s="22"/>
      <c r="AB359" s="22"/>
      <c r="AC359" s="12">
        <f t="shared" si="129"/>
        <v>0</v>
      </c>
      <c r="AD359" s="22"/>
      <c r="AE359" s="22"/>
      <c r="AF359" s="22"/>
      <c r="AG359" s="12">
        <f t="shared" si="130"/>
        <v>0</v>
      </c>
      <c r="AH359" s="12">
        <f t="shared" si="131"/>
        <v>42270000</v>
      </c>
      <c r="AI359" s="23">
        <f t="shared" si="132"/>
        <v>0</v>
      </c>
      <c r="AJ359" s="23">
        <f t="shared" si="133"/>
        <v>8.1301751247800126E-3</v>
      </c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</row>
    <row r="360" spans="1:106" ht="24.95" customHeight="1" outlineLevel="1" x14ac:dyDescent="0.2">
      <c r="A360" s="18">
        <v>1</v>
      </c>
      <c r="B360" s="18"/>
      <c r="C360" s="32" t="s">
        <v>759</v>
      </c>
      <c r="D360" s="33">
        <v>45757</v>
      </c>
      <c r="E360" s="19" t="s">
        <v>672</v>
      </c>
      <c r="F360" s="13" t="s">
        <v>102</v>
      </c>
      <c r="G360" s="13" t="s">
        <v>101</v>
      </c>
      <c r="H360" s="20"/>
      <c r="I360" s="20"/>
      <c r="J360" s="86"/>
      <c r="K360" s="21">
        <v>10430000</v>
      </c>
      <c r="L360" s="19" t="s">
        <v>100</v>
      </c>
      <c r="M360" s="22"/>
      <c r="N360" s="22"/>
      <c r="O360" s="22"/>
      <c r="P360" s="19"/>
      <c r="Q360" s="19"/>
      <c r="R360" s="22"/>
      <c r="S360" s="22"/>
      <c r="T360" s="22"/>
      <c r="U360" s="12">
        <f t="shared" si="127"/>
        <v>0</v>
      </c>
      <c r="V360" s="21"/>
      <c r="W360" s="21"/>
      <c r="X360" s="22">
        <v>10430000</v>
      </c>
      <c r="Y360" s="12">
        <f t="shared" si="128"/>
        <v>10430000</v>
      </c>
      <c r="Z360" s="22"/>
      <c r="AA360" s="22"/>
      <c r="AB360" s="22"/>
      <c r="AC360" s="12">
        <f t="shared" si="129"/>
        <v>0</v>
      </c>
      <c r="AD360" s="22"/>
      <c r="AE360" s="22"/>
      <c r="AF360" s="22"/>
      <c r="AG360" s="12">
        <f t="shared" si="130"/>
        <v>0</v>
      </c>
      <c r="AH360" s="12">
        <f t="shared" si="131"/>
        <v>10430000</v>
      </c>
      <c r="AI360" s="23">
        <f t="shared" si="132"/>
        <v>0</v>
      </c>
      <c r="AJ360" s="23">
        <f t="shared" si="133"/>
        <v>2.006097150495754E-3</v>
      </c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</row>
    <row r="361" spans="1:106" ht="24.95" customHeight="1" outlineLevel="1" x14ac:dyDescent="0.2">
      <c r="A361" s="18">
        <v>1</v>
      </c>
      <c r="B361" s="18"/>
      <c r="C361" s="32" t="s">
        <v>741</v>
      </c>
      <c r="D361" s="33">
        <v>45768</v>
      </c>
      <c r="E361" s="19" t="s">
        <v>673</v>
      </c>
      <c r="F361" s="13" t="s">
        <v>102</v>
      </c>
      <c r="G361" s="13" t="s">
        <v>101</v>
      </c>
      <c r="H361" s="20"/>
      <c r="I361" s="20"/>
      <c r="J361" s="86"/>
      <c r="K361" s="21">
        <v>39820000</v>
      </c>
      <c r="L361" s="19" t="s">
        <v>100</v>
      </c>
      <c r="M361" s="22"/>
      <c r="N361" s="22"/>
      <c r="O361" s="22"/>
      <c r="P361" s="19"/>
      <c r="Q361" s="19"/>
      <c r="R361" s="22"/>
      <c r="S361" s="22"/>
      <c r="T361" s="22"/>
      <c r="U361" s="12">
        <f t="shared" si="127"/>
        <v>0</v>
      </c>
      <c r="V361" s="21"/>
      <c r="W361" s="21">
        <v>39820000</v>
      </c>
      <c r="X361" s="22"/>
      <c r="Y361" s="12">
        <f t="shared" si="128"/>
        <v>39820000</v>
      </c>
      <c r="Z361" s="22"/>
      <c r="AA361" s="22"/>
      <c r="AB361" s="22"/>
      <c r="AC361" s="12">
        <f t="shared" si="129"/>
        <v>0</v>
      </c>
      <c r="AD361" s="22"/>
      <c r="AE361" s="22"/>
      <c r="AF361" s="22"/>
      <c r="AG361" s="12">
        <f t="shared" si="130"/>
        <v>0</v>
      </c>
      <c r="AH361" s="12">
        <f t="shared" si="131"/>
        <v>39820000</v>
      </c>
      <c r="AI361" s="23">
        <f t="shared" si="132"/>
        <v>0</v>
      </c>
      <c r="AJ361" s="23">
        <f t="shared" si="133"/>
        <v>7.6589442505024859E-3</v>
      </c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</row>
    <row r="362" spans="1:106" ht="24.95" customHeight="1" outlineLevel="1" x14ac:dyDescent="0.2">
      <c r="A362" s="18">
        <v>1</v>
      </c>
      <c r="B362" s="18"/>
      <c r="C362" s="32" t="s">
        <v>753</v>
      </c>
      <c r="D362" s="33">
        <v>45768</v>
      </c>
      <c r="E362" s="19" t="s">
        <v>674</v>
      </c>
      <c r="F362" s="13" t="s">
        <v>102</v>
      </c>
      <c r="G362" s="13" t="s">
        <v>101</v>
      </c>
      <c r="H362" s="20"/>
      <c r="I362" s="20"/>
      <c r="J362" s="86"/>
      <c r="K362" s="21">
        <v>17280000</v>
      </c>
      <c r="L362" s="19" t="s">
        <v>100</v>
      </c>
      <c r="M362" s="22"/>
      <c r="N362" s="22"/>
      <c r="O362" s="22"/>
      <c r="P362" s="19"/>
      <c r="Q362" s="19"/>
      <c r="R362" s="22"/>
      <c r="S362" s="22"/>
      <c r="T362" s="22"/>
      <c r="U362" s="12">
        <f t="shared" si="127"/>
        <v>0</v>
      </c>
      <c r="V362" s="21"/>
      <c r="W362" s="21"/>
      <c r="X362" s="21">
        <v>17280000</v>
      </c>
      <c r="Y362" s="12">
        <f t="shared" si="128"/>
        <v>17280000</v>
      </c>
      <c r="Z362" s="22"/>
      <c r="AA362" s="22"/>
      <c r="AB362" s="22"/>
      <c r="AC362" s="12">
        <f t="shared" si="129"/>
        <v>0</v>
      </c>
      <c r="AD362" s="22"/>
      <c r="AE362" s="22"/>
      <c r="AF362" s="22"/>
      <c r="AG362" s="12">
        <f t="shared" si="130"/>
        <v>0</v>
      </c>
      <c r="AH362" s="12">
        <f t="shared" si="131"/>
        <v>17280000</v>
      </c>
      <c r="AI362" s="23">
        <f t="shared" si="132"/>
        <v>0</v>
      </c>
      <c r="AJ362" s="23">
        <f t="shared" si="133"/>
        <v>3.3236202071492455E-3</v>
      </c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</row>
    <row r="363" spans="1:106" ht="24.95" customHeight="1" outlineLevel="1" x14ac:dyDescent="0.2">
      <c r="A363" s="18">
        <v>1</v>
      </c>
      <c r="B363" s="18"/>
      <c r="C363" s="32" t="s">
        <v>764</v>
      </c>
      <c r="D363" s="33">
        <v>45791</v>
      </c>
      <c r="E363" s="19" t="s">
        <v>675</v>
      </c>
      <c r="F363" s="13" t="s">
        <v>102</v>
      </c>
      <c r="G363" s="13" t="s">
        <v>101</v>
      </c>
      <c r="H363" s="20"/>
      <c r="I363" s="20"/>
      <c r="J363" s="86"/>
      <c r="K363" s="21">
        <v>21830000</v>
      </c>
      <c r="L363" s="19" t="s">
        <v>100</v>
      </c>
      <c r="M363" s="22"/>
      <c r="N363" s="22"/>
      <c r="O363" s="22"/>
      <c r="P363" s="19"/>
      <c r="Q363" s="19"/>
      <c r="R363" s="22"/>
      <c r="S363" s="22"/>
      <c r="T363" s="22"/>
      <c r="U363" s="12">
        <f t="shared" si="127"/>
        <v>0</v>
      </c>
      <c r="V363" s="21"/>
      <c r="W363" s="21"/>
      <c r="X363" s="22">
        <v>21830000</v>
      </c>
      <c r="Y363" s="12">
        <f t="shared" si="128"/>
        <v>21830000</v>
      </c>
      <c r="Z363" s="22"/>
      <c r="AA363" s="22"/>
      <c r="AB363" s="22"/>
      <c r="AC363" s="12">
        <f t="shared" si="129"/>
        <v>0</v>
      </c>
      <c r="AD363" s="22"/>
      <c r="AE363" s="22"/>
      <c r="AF363" s="22"/>
      <c r="AG363" s="12">
        <f t="shared" si="130"/>
        <v>0</v>
      </c>
      <c r="AH363" s="12">
        <f t="shared" si="131"/>
        <v>21830000</v>
      </c>
      <c r="AI363" s="23">
        <f t="shared" si="132"/>
        <v>0</v>
      </c>
      <c r="AJ363" s="23">
        <f t="shared" si="133"/>
        <v>4.1987632593789371E-3</v>
      </c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</row>
    <row r="364" spans="1:106" ht="24.95" customHeight="1" outlineLevel="1" x14ac:dyDescent="0.2">
      <c r="A364" s="18">
        <v>1</v>
      </c>
      <c r="B364" s="18"/>
      <c r="C364" s="32" t="s">
        <v>733</v>
      </c>
      <c r="D364" s="33">
        <v>45768</v>
      </c>
      <c r="E364" s="19" t="s">
        <v>676</v>
      </c>
      <c r="F364" s="13" t="s">
        <v>102</v>
      </c>
      <c r="G364" s="13" t="s">
        <v>101</v>
      </c>
      <c r="H364" s="20"/>
      <c r="I364" s="20"/>
      <c r="J364" s="86"/>
      <c r="K364" s="21">
        <v>9360000</v>
      </c>
      <c r="L364" s="19" t="s">
        <v>100</v>
      </c>
      <c r="M364" s="22"/>
      <c r="N364" s="22"/>
      <c r="O364" s="22"/>
      <c r="P364" s="19"/>
      <c r="Q364" s="19"/>
      <c r="R364" s="22"/>
      <c r="S364" s="22"/>
      <c r="T364" s="22"/>
      <c r="U364" s="12">
        <f t="shared" si="127"/>
        <v>0</v>
      </c>
      <c r="V364" s="21">
        <v>9360000</v>
      </c>
      <c r="W364" s="21"/>
      <c r="X364" s="22"/>
      <c r="Y364" s="12">
        <f t="shared" si="128"/>
        <v>9360000</v>
      </c>
      <c r="Z364" s="22"/>
      <c r="AA364" s="22"/>
      <c r="AB364" s="22"/>
      <c r="AC364" s="12">
        <f t="shared" si="129"/>
        <v>0</v>
      </c>
      <c r="AD364" s="22"/>
      <c r="AE364" s="22"/>
      <c r="AF364" s="22"/>
      <c r="AG364" s="12">
        <f t="shared" si="130"/>
        <v>0</v>
      </c>
      <c r="AH364" s="12">
        <f t="shared" si="131"/>
        <v>9360000</v>
      </c>
      <c r="AI364" s="23">
        <f t="shared" si="132"/>
        <v>0</v>
      </c>
      <c r="AJ364" s="23">
        <f t="shared" si="133"/>
        <v>1.800294278872508E-3</v>
      </c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</row>
    <row r="365" spans="1:106" ht="24.95" customHeight="1" outlineLevel="1" x14ac:dyDescent="0.2">
      <c r="A365" s="18">
        <v>1</v>
      </c>
      <c r="B365" s="18"/>
      <c r="C365" s="32" t="s">
        <v>739</v>
      </c>
      <c r="D365" s="33">
        <v>45772</v>
      </c>
      <c r="E365" s="19" t="s">
        <v>677</v>
      </c>
      <c r="F365" s="13" t="s">
        <v>102</v>
      </c>
      <c r="G365" s="13" t="s">
        <v>101</v>
      </c>
      <c r="H365" s="20"/>
      <c r="I365" s="20"/>
      <c r="J365" s="86"/>
      <c r="K365" s="21">
        <v>17610000</v>
      </c>
      <c r="L365" s="19" t="s">
        <v>100</v>
      </c>
      <c r="M365" s="22"/>
      <c r="N365" s="22"/>
      <c r="O365" s="22"/>
      <c r="P365" s="19"/>
      <c r="Q365" s="19"/>
      <c r="R365" s="22"/>
      <c r="S365" s="22"/>
      <c r="T365" s="22"/>
      <c r="U365" s="12">
        <f t="shared" si="127"/>
        <v>0</v>
      </c>
      <c r="V365" s="21"/>
      <c r="W365" s="21">
        <v>17610000</v>
      </c>
      <c r="X365" s="22"/>
      <c r="Y365" s="12">
        <f t="shared" si="128"/>
        <v>17610000</v>
      </c>
      <c r="Z365" s="22"/>
      <c r="AA365" s="22"/>
      <c r="AB365" s="22"/>
      <c r="AC365" s="12">
        <f t="shared" si="129"/>
        <v>0</v>
      </c>
      <c r="AD365" s="22"/>
      <c r="AE365" s="22"/>
      <c r="AF365" s="22"/>
      <c r="AG365" s="12">
        <f t="shared" si="130"/>
        <v>0</v>
      </c>
      <c r="AH365" s="12">
        <f t="shared" si="131"/>
        <v>17610000</v>
      </c>
      <c r="AI365" s="23">
        <f t="shared" si="132"/>
        <v>0</v>
      </c>
      <c r="AJ365" s="23">
        <f t="shared" si="133"/>
        <v>3.3870921208274431E-3</v>
      </c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</row>
    <row r="366" spans="1:106" ht="24.95" customHeight="1" outlineLevel="1" x14ac:dyDescent="0.2">
      <c r="A366" s="18">
        <v>1</v>
      </c>
      <c r="B366" s="18"/>
      <c r="C366" s="32" t="s">
        <v>740</v>
      </c>
      <c r="D366" s="33">
        <v>45768</v>
      </c>
      <c r="E366" s="19" t="s">
        <v>678</v>
      </c>
      <c r="F366" s="13" t="s">
        <v>102</v>
      </c>
      <c r="G366" s="13" t="s">
        <v>101</v>
      </c>
      <c r="H366" s="20"/>
      <c r="I366" s="20"/>
      <c r="J366" s="86"/>
      <c r="K366" s="21">
        <v>72200000</v>
      </c>
      <c r="L366" s="19" t="s">
        <v>100</v>
      </c>
      <c r="M366" s="22"/>
      <c r="N366" s="22"/>
      <c r="O366" s="22"/>
      <c r="P366" s="19"/>
      <c r="Q366" s="19"/>
      <c r="R366" s="22"/>
      <c r="S366" s="22"/>
      <c r="T366" s="22"/>
      <c r="U366" s="12">
        <f t="shared" si="127"/>
        <v>0</v>
      </c>
      <c r="V366" s="21"/>
      <c r="W366" s="21">
        <v>72200000</v>
      </c>
      <c r="X366" s="22"/>
      <c r="Y366" s="12">
        <f t="shared" si="128"/>
        <v>72200000</v>
      </c>
      <c r="Z366" s="22"/>
      <c r="AA366" s="22"/>
      <c r="AB366" s="22"/>
      <c r="AC366" s="12">
        <f t="shared" si="129"/>
        <v>0</v>
      </c>
      <c r="AD366" s="22"/>
      <c r="AE366" s="22"/>
      <c r="AF366" s="22"/>
      <c r="AG366" s="12">
        <f t="shared" si="130"/>
        <v>0</v>
      </c>
      <c r="AH366" s="12">
        <f t="shared" si="131"/>
        <v>72200000</v>
      </c>
      <c r="AI366" s="23">
        <f t="shared" si="132"/>
        <v>0</v>
      </c>
      <c r="AJ366" s="23">
        <f t="shared" si="133"/>
        <v>1.3886885356260158E-2</v>
      </c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</row>
    <row r="367" spans="1:106" ht="24.95" customHeight="1" outlineLevel="1" x14ac:dyDescent="0.2">
      <c r="A367" s="18">
        <v>1</v>
      </c>
      <c r="B367" s="18"/>
      <c r="C367" s="32" t="s">
        <v>747</v>
      </c>
      <c r="D367" s="33">
        <v>45756</v>
      </c>
      <c r="E367" s="19" t="s">
        <v>679</v>
      </c>
      <c r="F367" s="13" t="s">
        <v>102</v>
      </c>
      <c r="G367" s="13" t="s">
        <v>101</v>
      </c>
      <c r="H367" s="20"/>
      <c r="I367" s="20"/>
      <c r="J367" s="86"/>
      <c r="K367" s="21">
        <v>36580000</v>
      </c>
      <c r="L367" s="19" t="s">
        <v>100</v>
      </c>
      <c r="M367" s="22"/>
      <c r="N367" s="22"/>
      <c r="O367" s="22"/>
      <c r="P367" s="19"/>
      <c r="Q367" s="19"/>
      <c r="R367" s="22"/>
      <c r="S367" s="22"/>
      <c r="T367" s="22"/>
      <c r="U367" s="12">
        <f t="shared" si="127"/>
        <v>0</v>
      </c>
      <c r="V367" s="21"/>
      <c r="W367" s="21">
        <v>36580000</v>
      </c>
      <c r="X367" s="22"/>
      <c r="Y367" s="12">
        <f t="shared" si="128"/>
        <v>36580000</v>
      </c>
      <c r="Z367" s="22"/>
      <c r="AA367" s="22"/>
      <c r="AB367" s="22"/>
      <c r="AC367" s="12">
        <f t="shared" si="129"/>
        <v>0</v>
      </c>
      <c r="AD367" s="22"/>
      <c r="AE367" s="22"/>
      <c r="AF367" s="22"/>
      <c r="AG367" s="12">
        <f t="shared" si="130"/>
        <v>0</v>
      </c>
      <c r="AH367" s="12">
        <f t="shared" si="131"/>
        <v>36580000</v>
      </c>
      <c r="AI367" s="23">
        <f t="shared" si="132"/>
        <v>0</v>
      </c>
      <c r="AJ367" s="23">
        <f t="shared" si="133"/>
        <v>7.0357654616620023E-3</v>
      </c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</row>
    <row r="368" spans="1:106" ht="24.95" customHeight="1" outlineLevel="1" x14ac:dyDescent="0.2">
      <c r="A368" s="18">
        <v>1</v>
      </c>
      <c r="B368" s="18"/>
      <c r="C368" s="32" t="s">
        <v>730</v>
      </c>
      <c r="D368" s="33">
        <v>45755</v>
      </c>
      <c r="E368" s="19" t="s">
        <v>680</v>
      </c>
      <c r="F368" s="13" t="s">
        <v>102</v>
      </c>
      <c r="G368" s="13" t="s">
        <v>101</v>
      </c>
      <c r="H368" s="20"/>
      <c r="I368" s="20"/>
      <c r="J368" s="86"/>
      <c r="K368" s="21">
        <v>60160000</v>
      </c>
      <c r="L368" s="19" t="s">
        <v>100</v>
      </c>
      <c r="M368" s="22"/>
      <c r="N368" s="22"/>
      <c r="O368" s="22"/>
      <c r="P368" s="19"/>
      <c r="Q368" s="19"/>
      <c r="R368" s="22"/>
      <c r="S368" s="22"/>
      <c r="T368" s="22"/>
      <c r="U368" s="12">
        <f t="shared" si="127"/>
        <v>0</v>
      </c>
      <c r="V368" s="21">
        <v>60160000</v>
      </c>
      <c r="W368" s="21"/>
      <c r="X368" s="22"/>
      <c r="Y368" s="12">
        <f t="shared" si="128"/>
        <v>60160000</v>
      </c>
      <c r="Z368" s="22"/>
      <c r="AA368" s="22"/>
      <c r="AB368" s="22"/>
      <c r="AC368" s="12">
        <f t="shared" si="129"/>
        <v>0</v>
      </c>
      <c r="AD368" s="22"/>
      <c r="AE368" s="22"/>
      <c r="AF368" s="22"/>
      <c r="AG368" s="12">
        <f t="shared" si="130"/>
        <v>0</v>
      </c>
      <c r="AH368" s="12">
        <f t="shared" si="131"/>
        <v>60160000</v>
      </c>
      <c r="AI368" s="23">
        <f t="shared" si="132"/>
        <v>0</v>
      </c>
      <c r="AJ368" s="23">
        <f t="shared" si="133"/>
        <v>1.1571122202667743E-2</v>
      </c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</row>
    <row r="369" spans="1:106" ht="24.95" customHeight="1" outlineLevel="1" x14ac:dyDescent="0.2">
      <c r="A369" s="18">
        <v>1</v>
      </c>
      <c r="B369" s="18"/>
      <c r="C369" s="32" t="s">
        <v>751</v>
      </c>
      <c r="D369" s="33">
        <v>45791</v>
      </c>
      <c r="E369" s="19" t="s">
        <v>681</v>
      </c>
      <c r="F369" s="13" t="s">
        <v>102</v>
      </c>
      <c r="G369" s="13" t="s">
        <v>101</v>
      </c>
      <c r="H369" s="20"/>
      <c r="I369" s="20"/>
      <c r="J369" s="86"/>
      <c r="K369" s="21">
        <v>11520000</v>
      </c>
      <c r="L369" s="19" t="s">
        <v>100</v>
      </c>
      <c r="M369" s="22"/>
      <c r="N369" s="22"/>
      <c r="O369" s="22"/>
      <c r="P369" s="19"/>
      <c r="Q369" s="19"/>
      <c r="R369" s="22"/>
      <c r="S369" s="22"/>
      <c r="T369" s="22"/>
      <c r="U369" s="12">
        <f t="shared" si="127"/>
        <v>0</v>
      </c>
      <c r="V369" s="21"/>
      <c r="W369" s="21">
        <v>11520000</v>
      </c>
      <c r="X369" s="22"/>
      <c r="Y369" s="12">
        <f t="shared" si="128"/>
        <v>11520000</v>
      </c>
      <c r="Z369" s="22"/>
      <c r="AA369" s="22"/>
      <c r="AB369" s="22"/>
      <c r="AC369" s="12">
        <f t="shared" si="129"/>
        <v>0</v>
      </c>
      <c r="AD369" s="22"/>
      <c r="AE369" s="22"/>
      <c r="AF369" s="22"/>
      <c r="AG369" s="12">
        <f t="shared" si="130"/>
        <v>0</v>
      </c>
      <c r="AH369" s="12">
        <f t="shared" si="131"/>
        <v>11520000</v>
      </c>
      <c r="AI369" s="23">
        <f t="shared" si="132"/>
        <v>0</v>
      </c>
      <c r="AJ369" s="23">
        <f t="shared" si="133"/>
        <v>2.2157468047661636E-3</v>
      </c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</row>
    <row r="370" spans="1:106" ht="24.95" customHeight="1" outlineLevel="1" x14ac:dyDescent="0.2">
      <c r="A370" s="18">
        <v>1</v>
      </c>
      <c r="B370" s="18"/>
      <c r="C370" s="32" t="s">
        <v>754</v>
      </c>
      <c r="D370" s="33">
        <v>45772</v>
      </c>
      <c r="E370" s="19" t="s">
        <v>682</v>
      </c>
      <c r="F370" s="13" t="s">
        <v>102</v>
      </c>
      <c r="G370" s="13" t="s">
        <v>101</v>
      </c>
      <c r="H370" s="20"/>
      <c r="I370" s="20"/>
      <c r="J370" s="86"/>
      <c r="K370" s="21">
        <v>17030000</v>
      </c>
      <c r="L370" s="19" t="s">
        <v>100</v>
      </c>
      <c r="M370" s="22"/>
      <c r="N370" s="22"/>
      <c r="O370" s="22"/>
      <c r="P370" s="19"/>
      <c r="Q370" s="19"/>
      <c r="R370" s="22"/>
      <c r="S370" s="22"/>
      <c r="T370" s="22"/>
      <c r="U370" s="12">
        <f t="shared" si="127"/>
        <v>0</v>
      </c>
      <c r="V370" s="21"/>
      <c r="W370" s="21"/>
      <c r="X370" s="21">
        <v>17030000</v>
      </c>
      <c r="Y370" s="12">
        <f t="shared" si="128"/>
        <v>17030000</v>
      </c>
      <c r="Z370" s="22"/>
      <c r="AA370" s="22"/>
      <c r="AB370" s="22"/>
      <c r="AC370" s="12">
        <f t="shared" si="129"/>
        <v>0</v>
      </c>
      <c r="AD370" s="22"/>
      <c r="AE370" s="22"/>
      <c r="AF370" s="22"/>
      <c r="AG370" s="12">
        <f t="shared" si="130"/>
        <v>0</v>
      </c>
      <c r="AH370" s="12">
        <f t="shared" si="131"/>
        <v>17030000</v>
      </c>
      <c r="AI370" s="23">
        <f t="shared" si="132"/>
        <v>0</v>
      </c>
      <c r="AJ370" s="23">
        <f t="shared" si="133"/>
        <v>3.2755354240597023E-3</v>
      </c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</row>
    <row r="371" spans="1:106" ht="24.95" customHeight="1" outlineLevel="1" x14ac:dyDescent="0.2">
      <c r="A371" s="18">
        <v>1</v>
      </c>
      <c r="B371" s="18"/>
      <c r="C371" s="32" t="s">
        <v>758</v>
      </c>
      <c r="D371" s="33">
        <v>45768</v>
      </c>
      <c r="E371" s="19" t="s">
        <v>683</v>
      </c>
      <c r="F371" s="13" t="s">
        <v>102</v>
      </c>
      <c r="G371" s="13" t="s">
        <v>101</v>
      </c>
      <c r="H371" s="20"/>
      <c r="I371" s="20"/>
      <c r="J371" s="86"/>
      <c r="K371" s="21">
        <v>7270000</v>
      </c>
      <c r="L371" s="19" t="s">
        <v>100</v>
      </c>
      <c r="M371" s="22"/>
      <c r="N371" s="22"/>
      <c r="O371" s="22"/>
      <c r="P371" s="19"/>
      <c r="Q371" s="19"/>
      <c r="R371" s="22"/>
      <c r="S371" s="22"/>
      <c r="T371" s="22"/>
      <c r="U371" s="12">
        <f t="shared" si="127"/>
        <v>0</v>
      </c>
      <c r="V371" s="21"/>
      <c r="W371" s="21"/>
      <c r="X371" s="22">
        <v>7270000</v>
      </c>
      <c r="Y371" s="12">
        <f t="shared" si="128"/>
        <v>7270000</v>
      </c>
      <c r="Z371" s="22"/>
      <c r="AA371" s="22"/>
      <c r="AB371" s="22"/>
      <c r="AC371" s="12">
        <f t="shared" si="129"/>
        <v>0</v>
      </c>
      <c r="AD371" s="22"/>
      <c r="AE371" s="22"/>
      <c r="AF371" s="22"/>
      <c r="AG371" s="12">
        <f t="shared" si="130"/>
        <v>0</v>
      </c>
      <c r="AH371" s="12">
        <f t="shared" si="131"/>
        <v>7270000</v>
      </c>
      <c r="AI371" s="23">
        <f t="shared" si="132"/>
        <v>0</v>
      </c>
      <c r="AJ371" s="23">
        <f t="shared" si="133"/>
        <v>1.3983054922439245E-3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</row>
    <row r="372" spans="1:106" ht="24.95" customHeight="1" outlineLevel="1" x14ac:dyDescent="0.2">
      <c r="A372" s="18">
        <v>1</v>
      </c>
      <c r="B372" s="18"/>
      <c r="C372" s="32" t="s">
        <v>755</v>
      </c>
      <c r="D372" s="33">
        <v>45772</v>
      </c>
      <c r="E372" s="19" t="s">
        <v>684</v>
      </c>
      <c r="F372" s="13" t="s">
        <v>102</v>
      </c>
      <c r="G372" s="13" t="s">
        <v>101</v>
      </c>
      <c r="H372" s="20"/>
      <c r="I372" s="20"/>
      <c r="J372" s="86"/>
      <c r="K372" s="21">
        <v>4860000</v>
      </c>
      <c r="L372" s="19" t="s">
        <v>100</v>
      </c>
      <c r="M372" s="22"/>
      <c r="N372" s="22"/>
      <c r="O372" s="22"/>
      <c r="P372" s="19"/>
      <c r="Q372" s="19"/>
      <c r="R372" s="22"/>
      <c r="S372" s="22"/>
      <c r="T372" s="22"/>
      <c r="U372" s="12">
        <f t="shared" si="127"/>
        <v>0</v>
      </c>
      <c r="V372" s="21"/>
      <c r="W372" s="21"/>
      <c r="X372" s="22">
        <v>4860000</v>
      </c>
      <c r="Y372" s="12">
        <f t="shared" si="128"/>
        <v>4860000</v>
      </c>
      <c r="Z372" s="22"/>
      <c r="AA372" s="22"/>
      <c r="AB372" s="22"/>
      <c r="AC372" s="12">
        <f t="shared" si="129"/>
        <v>0</v>
      </c>
      <c r="AD372" s="22"/>
      <c r="AE372" s="22"/>
      <c r="AF372" s="22"/>
      <c r="AG372" s="12">
        <f t="shared" si="130"/>
        <v>0</v>
      </c>
      <c r="AH372" s="12">
        <f t="shared" si="131"/>
        <v>4860000</v>
      </c>
      <c r="AI372" s="23">
        <f t="shared" si="132"/>
        <v>0</v>
      </c>
      <c r="AJ372" s="23">
        <f t="shared" si="133"/>
        <v>9.3476818326072527E-4</v>
      </c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</row>
    <row r="373" spans="1:106" ht="24.95" customHeight="1" outlineLevel="1" x14ac:dyDescent="0.2">
      <c r="A373" s="18">
        <v>1</v>
      </c>
      <c r="B373" s="18"/>
      <c r="C373" s="32" t="s">
        <v>727</v>
      </c>
      <c r="D373" s="33">
        <v>45758</v>
      </c>
      <c r="E373" s="19" t="s">
        <v>685</v>
      </c>
      <c r="F373" s="13" t="s">
        <v>102</v>
      </c>
      <c r="G373" s="13" t="s">
        <v>101</v>
      </c>
      <c r="H373" s="20"/>
      <c r="I373" s="20"/>
      <c r="J373" s="86"/>
      <c r="K373" s="21">
        <v>34080000</v>
      </c>
      <c r="L373" s="19" t="s">
        <v>100</v>
      </c>
      <c r="M373" s="22"/>
      <c r="N373" s="22"/>
      <c r="O373" s="22"/>
      <c r="P373" s="19"/>
      <c r="Q373" s="19"/>
      <c r="R373" s="22"/>
      <c r="S373" s="22"/>
      <c r="T373" s="22"/>
      <c r="U373" s="12">
        <f t="shared" si="127"/>
        <v>0</v>
      </c>
      <c r="V373" s="21">
        <v>34080000</v>
      </c>
      <c r="W373" s="21"/>
      <c r="X373" s="22"/>
      <c r="Y373" s="12">
        <f t="shared" si="128"/>
        <v>34080000</v>
      </c>
      <c r="Z373" s="22"/>
      <c r="AA373" s="22"/>
      <c r="AB373" s="22"/>
      <c r="AC373" s="12">
        <f t="shared" si="129"/>
        <v>0</v>
      </c>
      <c r="AD373" s="22"/>
      <c r="AE373" s="22"/>
      <c r="AF373" s="22"/>
      <c r="AG373" s="12">
        <f t="shared" si="130"/>
        <v>0</v>
      </c>
      <c r="AH373" s="12">
        <f t="shared" si="131"/>
        <v>34080000</v>
      </c>
      <c r="AI373" s="23">
        <f t="shared" si="132"/>
        <v>0</v>
      </c>
      <c r="AJ373" s="23">
        <f t="shared" si="133"/>
        <v>6.5549176307665678E-3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</row>
    <row r="374" spans="1:106" ht="24.95" customHeight="1" outlineLevel="1" x14ac:dyDescent="0.2">
      <c r="A374" s="18">
        <v>1</v>
      </c>
      <c r="B374" s="18"/>
      <c r="C374" s="32" t="s">
        <v>729</v>
      </c>
      <c r="D374" s="33">
        <v>45755</v>
      </c>
      <c r="E374" s="19" t="s">
        <v>686</v>
      </c>
      <c r="F374" s="13" t="s">
        <v>102</v>
      </c>
      <c r="G374" s="13" t="s">
        <v>101</v>
      </c>
      <c r="H374" s="20"/>
      <c r="I374" s="20"/>
      <c r="J374" s="86"/>
      <c r="K374" s="21">
        <v>30850000</v>
      </c>
      <c r="L374" s="19" t="s">
        <v>100</v>
      </c>
      <c r="M374" s="22"/>
      <c r="N374" s="22"/>
      <c r="O374" s="22"/>
      <c r="P374" s="19"/>
      <c r="Q374" s="19"/>
      <c r="R374" s="22"/>
      <c r="S374" s="22"/>
      <c r="T374" s="22"/>
      <c r="U374" s="12">
        <f t="shared" si="127"/>
        <v>0</v>
      </c>
      <c r="V374" s="21">
        <v>30850000</v>
      </c>
      <c r="W374" s="21"/>
      <c r="X374" s="22"/>
      <c r="Y374" s="12">
        <f t="shared" si="128"/>
        <v>30850000</v>
      </c>
      <c r="Z374" s="22"/>
      <c r="AA374" s="22"/>
      <c r="AB374" s="22"/>
      <c r="AC374" s="12">
        <f t="shared" si="129"/>
        <v>0</v>
      </c>
      <c r="AD374" s="22"/>
      <c r="AE374" s="22"/>
      <c r="AF374" s="22"/>
      <c r="AG374" s="12">
        <f t="shared" si="130"/>
        <v>0</v>
      </c>
      <c r="AH374" s="12">
        <f t="shared" si="131"/>
        <v>30850000</v>
      </c>
      <c r="AI374" s="23">
        <f t="shared" si="132"/>
        <v>0</v>
      </c>
      <c r="AJ374" s="23">
        <f t="shared" si="133"/>
        <v>5.9336622332496654E-3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</row>
    <row r="375" spans="1:106" ht="24.95" customHeight="1" outlineLevel="1" x14ac:dyDescent="0.2">
      <c r="A375" s="18">
        <v>1</v>
      </c>
      <c r="B375" s="18"/>
      <c r="C375" s="32" t="s">
        <v>743</v>
      </c>
      <c r="D375" s="33">
        <v>45772</v>
      </c>
      <c r="E375" s="19" t="s">
        <v>687</v>
      </c>
      <c r="F375" s="13" t="s">
        <v>102</v>
      </c>
      <c r="G375" s="13" t="s">
        <v>101</v>
      </c>
      <c r="H375" s="20"/>
      <c r="I375" s="20"/>
      <c r="J375" s="86"/>
      <c r="K375" s="21">
        <v>25560000</v>
      </c>
      <c r="L375" s="19" t="s">
        <v>100</v>
      </c>
      <c r="M375" s="22"/>
      <c r="N375" s="22"/>
      <c r="O375" s="22"/>
      <c r="P375" s="19"/>
      <c r="Q375" s="19"/>
      <c r="R375" s="22"/>
      <c r="S375" s="22"/>
      <c r="T375" s="22"/>
      <c r="U375" s="12">
        <f t="shared" si="127"/>
        <v>0</v>
      </c>
      <c r="V375" s="21"/>
      <c r="W375" s="21">
        <v>25560000</v>
      </c>
      <c r="X375" s="22"/>
      <c r="Y375" s="12">
        <f t="shared" si="128"/>
        <v>25560000</v>
      </c>
      <c r="Z375" s="22"/>
      <c r="AA375" s="22"/>
      <c r="AB375" s="22"/>
      <c r="AC375" s="12">
        <f t="shared" si="129"/>
        <v>0</v>
      </c>
      <c r="AD375" s="22"/>
      <c r="AE375" s="22"/>
      <c r="AF375" s="22"/>
      <c r="AG375" s="12">
        <f t="shared" si="130"/>
        <v>0</v>
      </c>
      <c r="AH375" s="12">
        <f t="shared" si="131"/>
        <v>25560000</v>
      </c>
      <c r="AI375" s="23">
        <f t="shared" si="132"/>
        <v>0</v>
      </c>
      <c r="AJ375" s="23">
        <f t="shared" si="133"/>
        <v>4.9161882230749259E-3</v>
      </c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</row>
    <row r="376" spans="1:106" ht="24.95" customHeight="1" outlineLevel="1" x14ac:dyDescent="0.2">
      <c r="A376" s="18">
        <v>1</v>
      </c>
      <c r="B376" s="18"/>
      <c r="C376" s="32" t="s">
        <v>756</v>
      </c>
      <c r="D376" s="33">
        <v>45791</v>
      </c>
      <c r="E376" s="19" t="s">
        <v>688</v>
      </c>
      <c r="F376" s="13" t="s">
        <v>102</v>
      </c>
      <c r="G376" s="13" t="s">
        <v>101</v>
      </c>
      <c r="H376" s="20"/>
      <c r="I376" s="20"/>
      <c r="J376" s="86"/>
      <c r="K376" s="21">
        <v>90000000</v>
      </c>
      <c r="L376" s="19" t="s">
        <v>100</v>
      </c>
      <c r="M376" s="22"/>
      <c r="N376" s="22"/>
      <c r="O376" s="22"/>
      <c r="P376" s="19"/>
      <c r="Q376" s="19"/>
      <c r="R376" s="22"/>
      <c r="S376" s="22"/>
      <c r="T376" s="22"/>
      <c r="U376" s="12">
        <f t="shared" si="127"/>
        <v>0</v>
      </c>
      <c r="V376" s="21"/>
      <c r="W376" s="21"/>
      <c r="X376" s="22">
        <v>90000000</v>
      </c>
      <c r="Y376" s="12">
        <f t="shared" si="128"/>
        <v>90000000</v>
      </c>
      <c r="Z376" s="22"/>
      <c r="AA376" s="22"/>
      <c r="AB376" s="22"/>
      <c r="AC376" s="12">
        <f t="shared" si="129"/>
        <v>0</v>
      </c>
      <c r="AD376" s="22"/>
      <c r="AE376" s="22"/>
      <c r="AF376" s="22"/>
      <c r="AG376" s="12">
        <f t="shared" si="130"/>
        <v>0</v>
      </c>
      <c r="AH376" s="12">
        <f t="shared" si="131"/>
        <v>90000000</v>
      </c>
      <c r="AI376" s="23">
        <f t="shared" si="132"/>
        <v>0</v>
      </c>
      <c r="AJ376" s="23">
        <f t="shared" si="133"/>
        <v>1.7310521912235654E-2</v>
      </c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</row>
    <row r="377" spans="1:106" ht="24.95" customHeight="1" outlineLevel="1" x14ac:dyDescent="0.2">
      <c r="A377" s="18">
        <v>1</v>
      </c>
      <c r="B377" s="18"/>
      <c r="C377" s="32" t="s">
        <v>719</v>
      </c>
      <c r="D377" s="33">
        <v>45735</v>
      </c>
      <c r="E377" s="19" t="s">
        <v>689</v>
      </c>
      <c r="F377" s="13" t="s">
        <v>102</v>
      </c>
      <c r="G377" s="13" t="s">
        <v>101</v>
      </c>
      <c r="H377" s="20"/>
      <c r="I377" s="20"/>
      <c r="J377" s="86"/>
      <c r="K377" s="21">
        <v>3900000</v>
      </c>
      <c r="L377" s="19" t="s">
        <v>100</v>
      </c>
      <c r="M377" s="22"/>
      <c r="N377" s="22"/>
      <c r="O377" s="22"/>
      <c r="P377" s="19"/>
      <c r="Q377" s="19"/>
      <c r="R377" s="22"/>
      <c r="S377" s="22"/>
      <c r="T377" s="22"/>
      <c r="U377" s="12">
        <f t="shared" si="127"/>
        <v>0</v>
      </c>
      <c r="V377" s="21">
        <v>3900000</v>
      </c>
      <c r="W377" s="21"/>
      <c r="X377" s="22"/>
      <c r="Y377" s="12">
        <f t="shared" si="128"/>
        <v>3900000</v>
      </c>
      <c r="Z377" s="22"/>
      <c r="AA377" s="22"/>
      <c r="AB377" s="22"/>
      <c r="AC377" s="12">
        <f t="shared" si="129"/>
        <v>0</v>
      </c>
      <c r="AD377" s="22"/>
      <c r="AE377" s="22"/>
      <c r="AF377" s="22"/>
      <c r="AG377" s="12">
        <f t="shared" si="130"/>
        <v>0</v>
      </c>
      <c r="AH377" s="12">
        <f t="shared" si="131"/>
        <v>3900000</v>
      </c>
      <c r="AI377" s="23">
        <f t="shared" si="132"/>
        <v>0</v>
      </c>
      <c r="AJ377" s="23">
        <f t="shared" si="133"/>
        <v>7.5012261619687834E-4</v>
      </c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</row>
    <row r="378" spans="1:106" ht="24.95" customHeight="1" outlineLevel="1" x14ac:dyDescent="0.2">
      <c r="A378" s="18">
        <v>1</v>
      </c>
      <c r="B378" s="18"/>
      <c r="C378" s="32" t="s">
        <v>721</v>
      </c>
      <c r="D378" s="33">
        <v>45735</v>
      </c>
      <c r="E378" s="19" t="s">
        <v>690</v>
      </c>
      <c r="F378" s="13" t="s">
        <v>102</v>
      </c>
      <c r="G378" s="13" t="s">
        <v>101</v>
      </c>
      <c r="H378" s="20"/>
      <c r="I378" s="20"/>
      <c r="J378" s="86"/>
      <c r="K378" s="21">
        <v>31680000</v>
      </c>
      <c r="L378" s="19" t="s">
        <v>100</v>
      </c>
      <c r="M378" s="22"/>
      <c r="N378" s="22"/>
      <c r="O378" s="22"/>
      <c r="P378" s="19"/>
      <c r="Q378" s="19"/>
      <c r="R378" s="22"/>
      <c r="S378" s="22"/>
      <c r="T378" s="22"/>
      <c r="U378" s="12">
        <f t="shared" si="127"/>
        <v>0</v>
      </c>
      <c r="V378" s="21">
        <v>31680000</v>
      </c>
      <c r="W378" s="21"/>
      <c r="X378" s="22"/>
      <c r="Y378" s="12">
        <f t="shared" si="128"/>
        <v>31680000</v>
      </c>
      <c r="Z378" s="22"/>
      <c r="AA378" s="22"/>
      <c r="AB378" s="22"/>
      <c r="AC378" s="12">
        <f t="shared" si="129"/>
        <v>0</v>
      </c>
      <c r="AD378" s="22"/>
      <c r="AE378" s="22"/>
      <c r="AF378" s="22"/>
      <c r="AG378" s="12">
        <f t="shared" si="130"/>
        <v>0</v>
      </c>
      <c r="AH378" s="12">
        <f t="shared" si="131"/>
        <v>31680000</v>
      </c>
      <c r="AI378" s="23">
        <f t="shared" si="132"/>
        <v>0</v>
      </c>
      <c r="AJ378" s="23">
        <f t="shared" si="133"/>
        <v>6.0933037131069498E-3</v>
      </c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</row>
    <row r="379" spans="1:106" ht="24.95" customHeight="1" outlineLevel="1" x14ac:dyDescent="0.2">
      <c r="A379" s="18">
        <v>1</v>
      </c>
      <c r="B379" s="18"/>
      <c r="C379" s="32" t="s">
        <v>718</v>
      </c>
      <c r="D379" s="33">
        <v>45716</v>
      </c>
      <c r="E379" s="19" t="s">
        <v>691</v>
      </c>
      <c r="F379" s="13" t="s">
        <v>102</v>
      </c>
      <c r="G379" s="13" t="s">
        <v>101</v>
      </c>
      <c r="H379" s="20"/>
      <c r="I379" s="20"/>
      <c r="J379" s="86"/>
      <c r="K379" s="21">
        <v>17220000</v>
      </c>
      <c r="L379" s="19" t="s">
        <v>100</v>
      </c>
      <c r="M379" s="22"/>
      <c r="N379" s="22"/>
      <c r="O379" s="22"/>
      <c r="P379" s="19"/>
      <c r="Q379" s="19"/>
      <c r="R379" s="22"/>
      <c r="S379" s="22"/>
      <c r="T379" s="22"/>
      <c r="U379" s="12">
        <f t="shared" si="127"/>
        <v>0</v>
      </c>
      <c r="V379" s="21">
        <v>17220000</v>
      </c>
      <c r="W379" s="21"/>
      <c r="X379" s="22"/>
      <c r="Y379" s="12">
        <f t="shared" si="128"/>
        <v>17220000</v>
      </c>
      <c r="Z379" s="22"/>
      <c r="AA379" s="22"/>
      <c r="AB379" s="22"/>
      <c r="AC379" s="12">
        <f t="shared" si="129"/>
        <v>0</v>
      </c>
      <c r="AD379" s="22"/>
      <c r="AE379" s="22"/>
      <c r="AF379" s="22"/>
      <c r="AG379" s="12">
        <f t="shared" si="130"/>
        <v>0</v>
      </c>
      <c r="AH379" s="12">
        <f t="shared" si="131"/>
        <v>17220000</v>
      </c>
      <c r="AI379" s="23">
        <f t="shared" si="132"/>
        <v>0</v>
      </c>
      <c r="AJ379" s="23">
        <f t="shared" si="133"/>
        <v>3.3120798592077552E-3</v>
      </c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</row>
    <row r="380" spans="1:106" ht="24.95" customHeight="1" outlineLevel="1" x14ac:dyDescent="0.2">
      <c r="A380" s="18">
        <v>1</v>
      </c>
      <c r="B380" s="18"/>
      <c r="C380" s="32" t="s">
        <v>728</v>
      </c>
      <c r="D380" s="33">
        <v>45756</v>
      </c>
      <c r="E380" s="19" t="s">
        <v>692</v>
      </c>
      <c r="F380" s="13" t="s">
        <v>102</v>
      </c>
      <c r="G380" s="13" t="s">
        <v>101</v>
      </c>
      <c r="H380" s="20"/>
      <c r="I380" s="20"/>
      <c r="J380" s="86"/>
      <c r="K380" s="21">
        <v>22110000</v>
      </c>
      <c r="L380" s="19" t="s">
        <v>100</v>
      </c>
      <c r="M380" s="22"/>
      <c r="N380" s="22"/>
      <c r="O380" s="22"/>
      <c r="P380" s="19"/>
      <c r="Q380" s="19"/>
      <c r="R380" s="22"/>
      <c r="S380" s="22"/>
      <c r="T380" s="22"/>
      <c r="U380" s="12">
        <f t="shared" si="127"/>
        <v>0</v>
      </c>
      <c r="V380" s="21">
        <v>22110000</v>
      </c>
      <c r="W380" s="21"/>
      <c r="X380" s="22"/>
      <c r="Y380" s="12">
        <f t="shared" si="128"/>
        <v>22110000</v>
      </c>
      <c r="Z380" s="22"/>
      <c r="AA380" s="22"/>
      <c r="AB380" s="22"/>
      <c r="AC380" s="12">
        <f t="shared" si="129"/>
        <v>0</v>
      </c>
      <c r="AD380" s="22"/>
      <c r="AE380" s="22"/>
      <c r="AF380" s="22"/>
      <c r="AG380" s="12">
        <f t="shared" si="130"/>
        <v>0</v>
      </c>
      <c r="AH380" s="12">
        <f t="shared" si="131"/>
        <v>22110000</v>
      </c>
      <c r="AI380" s="23">
        <f t="shared" si="132"/>
        <v>0</v>
      </c>
      <c r="AJ380" s="23">
        <f t="shared" si="133"/>
        <v>4.2526182164392256E-3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</row>
    <row r="381" spans="1:106" ht="24.95" customHeight="1" outlineLevel="1" x14ac:dyDescent="0.2">
      <c r="A381" s="18">
        <v>1</v>
      </c>
      <c r="B381" s="18"/>
      <c r="C381" s="32" t="s">
        <v>723</v>
      </c>
      <c r="D381" s="33">
        <v>45735</v>
      </c>
      <c r="E381" s="19" t="s">
        <v>693</v>
      </c>
      <c r="F381" s="13" t="s">
        <v>102</v>
      </c>
      <c r="G381" s="13" t="s">
        <v>101</v>
      </c>
      <c r="H381" s="20"/>
      <c r="I381" s="20"/>
      <c r="J381" s="86"/>
      <c r="K381" s="21">
        <v>33430000</v>
      </c>
      <c r="L381" s="19" t="s">
        <v>100</v>
      </c>
      <c r="M381" s="22"/>
      <c r="N381" s="22"/>
      <c r="O381" s="22"/>
      <c r="P381" s="19"/>
      <c r="Q381" s="19"/>
      <c r="R381" s="22"/>
      <c r="S381" s="22"/>
      <c r="T381" s="22"/>
      <c r="U381" s="12">
        <f t="shared" si="127"/>
        <v>0</v>
      </c>
      <c r="V381" s="21">
        <v>33430000</v>
      </c>
      <c r="W381" s="21"/>
      <c r="X381" s="22"/>
      <c r="Y381" s="12">
        <f t="shared" si="128"/>
        <v>33430000</v>
      </c>
      <c r="Z381" s="22"/>
      <c r="AA381" s="22"/>
      <c r="AB381" s="22"/>
      <c r="AC381" s="12">
        <f t="shared" si="129"/>
        <v>0</v>
      </c>
      <c r="AD381" s="22"/>
      <c r="AE381" s="22"/>
      <c r="AF381" s="22"/>
      <c r="AG381" s="12">
        <f t="shared" si="130"/>
        <v>0</v>
      </c>
      <c r="AH381" s="12">
        <f t="shared" si="131"/>
        <v>33430000</v>
      </c>
      <c r="AI381" s="23">
        <f t="shared" si="132"/>
        <v>0</v>
      </c>
      <c r="AJ381" s="23">
        <f t="shared" si="133"/>
        <v>6.4298971947337547E-3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</row>
    <row r="382" spans="1:106" ht="24.95" customHeight="1" outlineLevel="1" x14ac:dyDescent="0.2">
      <c r="A382" s="18">
        <v>1</v>
      </c>
      <c r="B382" s="18"/>
      <c r="C382" s="32" t="s">
        <v>744</v>
      </c>
      <c r="D382" s="33">
        <v>45768</v>
      </c>
      <c r="E382" s="19" t="s">
        <v>694</v>
      </c>
      <c r="F382" s="13" t="s">
        <v>102</v>
      </c>
      <c r="G382" s="13" t="s">
        <v>101</v>
      </c>
      <c r="H382" s="20"/>
      <c r="I382" s="20"/>
      <c r="J382" s="86"/>
      <c r="K382" s="21">
        <v>21090000</v>
      </c>
      <c r="L382" s="19" t="s">
        <v>100</v>
      </c>
      <c r="M382" s="22"/>
      <c r="N382" s="22"/>
      <c r="O382" s="22"/>
      <c r="P382" s="19"/>
      <c r="Q382" s="19"/>
      <c r="R382" s="22"/>
      <c r="S382" s="22"/>
      <c r="T382" s="22"/>
      <c r="U382" s="12">
        <f t="shared" si="127"/>
        <v>0</v>
      </c>
      <c r="V382" s="21"/>
      <c r="W382" s="21">
        <v>21090000</v>
      </c>
      <c r="X382" s="22"/>
      <c r="Y382" s="12">
        <f t="shared" si="128"/>
        <v>21090000</v>
      </c>
      <c r="Z382" s="22"/>
      <c r="AA382" s="22"/>
      <c r="AB382" s="22"/>
      <c r="AC382" s="12">
        <f t="shared" si="129"/>
        <v>0</v>
      </c>
      <c r="AD382" s="22"/>
      <c r="AE382" s="22"/>
      <c r="AF382" s="22"/>
      <c r="AG382" s="12">
        <f t="shared" si="130"/>
        <v>0</v>
      </c>
      <c r="AH382" s="12">
        <f t="shared" si="131"/>
        <v>21090000</v>
      </c>
      <c r="AI382" s="23">
        <f t="shared" si="132"/>
        <v>0</v>
      </c>
      <c r="AJ382" s="23">
        <f t="shared" si="133"/>
        <v>4.0564323014338878E-3</v>
      </c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</row>
    <row r="383" spans="1:106" ht="24.95" customHeight="1" outlineLevel="1" x14ac:dyDescent="0.2">
      <c r="A383" s="18">
        <v>1</v>
      </c>
      <c r="B383" s="18"/>
      <c r="C383" s="32" t="s">
        <v>752</v>
      </c>
      <c r="D383" s="33">
        <v>45772</v>
      </c>
      <c r="E383" s="19" t="s">
        <v>695</v>
      </c>
      <c r="F383" s="13" t="s">
        <v>102</v>
      </c>
      <c r="G383" s="13" t="s">
        <v>101</v>
      </c>
      <c r="H383" s="20"/>
      <c r="I383" s="20"/>
      <c r="J383" s="86"/>
      <c r="K383" s="21">
        <v>44600000</v>
      </c>
      <c r="L383" s="19" t="s">
        <v>100</v>
      </c>
      <c r="M383" s="22"/>
      <c r="N383" s="22"/>
      <c r="O383" s="22"/>
      <c r="P383" s="19"/>
      <c r="Q383" s="19"/>
      <c r="R383" s="22"/>
      <c r="S383" s="22"/>
      <c r="T383" s="22"/>
      <c r="U383" s="12">
        <f t="shared" si="127"/>
        <v>0</v>
      </c>
      <c r="V383" s="21"/>
      <c r="W383" s="21"/>
      <c r="X383" s="21">
        <v>44600000</v>
      </c>
      <c r="Y383" s="12">
        <f t="shared" si="128"/>
        <v>44600000</v>
      </c>
      <c r="Z383" s="22"/>
      <c r="AA383" s="22"/>
      <c r="AB383" s="22"/>
      <c r="AC383" s="12">
        <f t="shared" si="129"/>
        <v>0</v>
      </c>
      <c r="AD383" s="22"/>
      <c r="AE383" s="22"/>
      <c r="AF383" s="22"/>
      <c r="AG383" s="12">
        <f t="shared" si="130"/>
        <v>0</v>
      </c>
      <c r="AH383" s="12">
        <f t="shared" si="131"/>
        <v>44600000</v>
      </c>
      <c r="AI383" s="23">
        <f t="shared" si="132"/>
        <v>0</v>
      </c>
      <c r="AJ383" s="23">
        <f t="shared" si="133"/>
        <v>8.5783253031745579E-3</v>
      </c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</row>
    <row r="384" spans="1:106" ht="24.95" customHeight="1" outlineLevel="1" x14ac:dyDescent="0.2">
      <c r="A384" s="18">
        <v>1</v>
      </c>
      <c r="B384" s="18"/>
      <c r="C384" s="32" t="s">
        <v>765</v>
      </c>
      <c r="D384" s="33">
        <v>45772</v>
      </c>
      <c r="E384" s="19" t="s">
        <v>696</v>
      </c>
      <c r="F384" s="13" t="s">
        <v>102</v>
      </c>
      <c r="G384" s="13" t="s">
        <v>101</v>
      </c>
      <c r="H384" s="20"/>
      <c r="I384" s="20"/>
      <c r="J384" s="86"/>
      <c r="K384" s="21">
        <v>7600000</v>
      </c>
      <c r="L384" s="19" t="s">
        <v>100</v>
      </c>
      <c r="M384" s="22"/>
      <c r="N384" s="22"/>
      <c r="O384" s="22"/>
      <c r="P384" s="19"/>
      <c r="Q384" s="19"/>
      <c r="R384" s="22"/>
      <c r="S384" s="22"/>
      <c r="T384" s="22"/>
      <c r="U384" s="12">
        <f t="shared" si="127"/>
        <v>0</v>
      </c>
      <c r="V384" s="21"/>
      <c r="W384" s="21"/>
      <c r="X384" s="22">
        <v>7600000</v>
      </c>
      <c r="Y384" s="12">
        <f t="shared" si="128"/>
        <v>7600000</v>
      </c>
      <c r="Z384" s="22"/>
      <c r="AA384" s="22"/>
      <c r="AB384" s="22"/>
      <c r="AC384" s="12">
        <f t="shared" si="129"/>
        <v>0</v>
      </c>
      <c r="AD384" s="22"/>
      <c r="AE384" s="22"/>
      <c r="AF384" s="22"/>
      <c r="AG384" s="12">
        <f t="shared" si="130"/>
        <v>0</v>
      </c>
      <c r="AH384" s="12">
        <f t="shared" si="131"/>
        <v>7600000</v>
      </c>
      <c r="AI384" s="23">
        <f t="shared" si="132"/>
        <v>0</v>
      </c>
      <c r="AJ384" s="23">
        <f t="shared" si="133"/>
        <v>1.4617774059221219E-3</v>
      </c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</row>
    <row r="385" spans="1:106" ht="24.95" customHeight="1" outlineLevel="1" x14ac:dyDescent="0.2">
      <c r="A385" s="18">
        <v>1</v>
      </c>
      <c r="B385" s="18"/>
      <c r="C385" s="32" t="s">
        <v>720</v>
      </c>
      <c r="D385" s="33">
        <v>45729</v>
      </c>
      <c r="E385" s="19" t="s">
        <v>697</v>
      </c>
      <c r="F385" s="13" t="s">
        <v>102</v>
      </c>
      <c r="G385" s="13" t="s">
        <v>101</v>
      </c>
      <c r="H385" s="20"/>
      <c r="I385" s="20"/>
      <c r="J385" s="86"/>
      <c r="K385" s="21">
        <v>5290000</v>
      </c>
      <c r="L385" s="19" t="s">
        <v>100</v>
      </c>
      <c r="M385" s="22"/>
      <c r="N385" s="22"/>
      <c r="O385" s="22"/>
      <c r="P385" s="19"/>
      <c r="Q385" s="19"/>
      <c r="R385" s="22"/>
      <c r="S385" s="22"/>
      <c r="T385" s="22"/>
      <c r="U385" s="12">
        <f t="shared" si="127"/>
        <v>0</v>
      </c>
      <c r="V385" s="21">
        <v>5290000</v>
      </c>
      <c r="W385" s="21"/>
      <c r="X385" s="22"/>
      <c r="Y385" s="12">
        <f t="shared" si="128"/>
        <v>5290000</v>
      </c>
      <c r="Z385" s="22"/>
      <c r="AA385" s="22"/>
      <c r="AB385" s="22"/>
      <c r="AC385" s="12">
        <f t="shared" si="129"/>
        <v>0</v>
      </c>
      <c r="AD385" s="22"/>
      <c r="AE385" s="22"/>
      <c r="AF385" s="22"/>
      <c r="AG385" s="12">
        <f t="shared" si="130"/>
        <v>0</v>
      </c>
      <c r="AH385" s="12">
        <f t="shared" si="131"/>
        <v>5290000</v>
      </c>
      <c r="AI385" s="23">
        <f t="shared" si="132"/>
        <v>0</v>
      </c>
      <c r="AJ385" s="23">
        <f t="shared" si="133"/>
        <v>1.0174740101747402E-3</v>
      </c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</row>
    <row r="386" spans="1:106" ht="24.95" customHeight="1" outlineLevel="1" x14ac:dyDescent="0.2">
      <c r="A386" s="18">
        <v>1</v>
      </c>
      <c r="B386" s="18"/>
      <c r="C386" s="32" t="s">
        <v>737</v>
      </c>
      <c r="D386" s="33">
        <v>45768</v>
      </c>
      <c r="E386" s="19" t="s">
        <v>698</v>
      </c>
      <c r="F386" s="13" t="s">
        <v>102</v>
      </c>
      <c r="G386" s="13" t="s">
        <v>101</v>
      </c>
      <c r="H386" s="20"/>
      <c r="I386" s="20"/>
      <c r="J386" s="86"/>
      <c r="K386" s="21">
        <v>53820000</v>
      </c>
      <c r="L386" s="19" t="s">
        <v>100</v>
      </c>
      <c r="M386" s="22"/>
      <c r="N386" s="22"/>
      <c r="O386" s="22"/>
      <c r="P386" s="19"/>
      <c r="Q386" s="19"/>
      <c r="R386" s="22"/>
      <c r="S386" s="22"/>
      <c r="T386" s="22"/>
      <c r="U386" s="12">
        <f t="shared" si="127"/>
        <v>0</v>
      </c>
      <c r="V386" s="21"/>
      <c r="W386" s="21">
        <v>53820000</v>
      </c>
      <c r="X386" s="22"/>
      <c r="Y386" s="12">
        <f t="shared" si="128"/>
        <v>53820000</v>
      </c>
      <c r="Z386" s="22"/>
      <c r="AA386" s="22"/>
      <c r="AB386" s="22"/>
      <c r="AC386" s="12">
        <f t="shared" si="129"/>
        <v>0</v>
      </c>
      <c r="AD386" s="22"/>
      <c r="AE386" s="22"/>
      <c r="AF386" s="22"/>
      <c r="AG386" s="12">
        <f t="shared" si="130"/>
        <v>0</v>
      </c>
      <c r="AH386" s="12">
        <f t="shared" si="131"/>
        <v>53820000</v>
      </c>
      <c r="AI386" s="23">
        <f t="shared" si="132"/>
        <v>0</v>
      </c>
      <c r="AJ386" s="23">
        <f t="shared" si="133"/>
        <v>1.0351692103516922E-2</v>
      </c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</row>
    <row r="387" spans="1:106" ht="24.95" customHeight="1" outlineLevel="1" x14ac:dyDescent="0.2">
      <c r="A387" s="18">
        <v>1</v>
      </c>
      <c r="B387" s="18"/>
      <c r="C387" s="32" t="s">
        <v>735</v>
      </c>
      <c r="D387" s="33">
        <v>45755</v>
      </c>
      <c r="E387" s="19" t="s">
        <v>699</v>
      </c>
      <c r="F387" s="13" t="s">
        <v>102</v>
      </c>
      <c r="G387" s="13" t="s">
        <v>101</v>
      </c>
      <c r="H387" s="20"/>
      <c r="I387" s="20"/>
      <c r="J387" s="86"/>
      <c r="K387" s="21">
        <v>90000000</v>
      </c>
      <c r="L387" s="19" t="s">
        <v>100</v>
      </c>
      <c r="M387" s="22"/>
      <c r="N387" s="22"/>
      <c r="O387" s="22"/>
      <c r="P387" s="19"/>
      <c r="Q387" s="19"/>
      <c r="R387" s="22"/>
      <c r="S387" s="22"/>
      <c r="T387" s="22"/>
      <c r="U387" s="12">
        <f t="shared" si="127"/>
        <v>0</v>
      </c>
      <c r="V387" s="21">
        <v>90000000</v>
      </c>
      <c r="W387" s="21"/>
      <c r="X387" s="22"/>
      <c r="Y387" s="12">
        <f t="shared" si="128"/>
        <v>90000000</v>
      </c>
      <c r="Z387" s="22"/>
      <c r="AA387" s="22"/>
      <c r="AB387" s="22"/>
      <c r="AC387" s="12">
        <f t="shared" si="129"/>
        <v>0</v>
      </c>
      <c r="AD387" s="22"/>
      <c r="AE387" s="22"/>
      <c r="AF387" s="22"/>
      <c r="AG387" s="12">
        <f t="shared" si="130"/>
        <v>0</v>
      </c>
      <c r="AH387" s="12">
        <f t="shared" si="131"/>
        <v>90000000</v>
      </c>
      <c r="AI387" s="23">
        <f t="shared" si="132"/>
        <v>0</v>
      </c>
      <c r="AJ387" s="23">
        <f t="shared" si="133"/>
        <v>1.7310521912235654E-2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</row>
    <row r="388" spans="1:106" ht="24.95" customHeight="1" outlineLevel="1" x14ac:dyDescent="0.2">
      <c r="A388" s="18">
        <v>1</v>
      </c>
      <c r="B388" s="18"/>
      <c r="C388" s="32" t="s">
        <v>745</v>
      </c>
      <c r="D388" s="33">
        <v>45768</v>
      </c>
      <c r="E388" s="19" t="s">
        <v>700</v>
      </c>
      <c r="F388" s="13" t="s">
        <v>102</v>
      </c>
      <c r="G388" s="13" t="s">
        <v>101</v>
      </c>
      <c r="H388" s="20"/>
      <c r="I388" s="20"/>
      <c r="J388" s="86"/>
      <c r="K388" s="21">
        <v>36400000</v>
      </c>
      <c r="L388" s="19" t="s">
        <v>100</v>
      </c>
      <c r="M388" s="22"/>
      <c r="N388" s="22"/>
      <c r="O388" s="22"/>
      <c r="P388" s="19"/>
      <c r="Q388" s="19"/>
      <c r="R388" s="22"/>
      <c r="S388" s="22"/>
      <c r="T388" s="22"/>
      <c r="U388" s="12">
        <f t="shared" si="127"/>
        <v>0</v>
      </c>
      <c r="V388" s="21"/>
      <c r="W388" s="21">
        <v>36400000</v>
      </c>
      <c r="X388" s="22"/>
      <c r="Y388" s="12">
        <f t="shared" si="128"/>
        <v>36400000</v>
      </c>
      <c r="Z388" s="22"/>
      <c r="AA388" s="22"/>
      <c r="AB388" s="22"/>
      <c r="AC388" s="12">
        <f t="shared" si="129"/>
        <v>0</v>
      </c>
      <c r="AD388" s="22"/>
      <c r="AE388" s="22"/>
      <c r="AF388" s="22"/>
      <c r="AG388" s="12">
        <f t="shared" si="130"/>
        <v>0</v>
      </c>
      <c r="AH388" s="12">
        <f t="shared" si="131"/>
        <v>36400000</v>
      </c>
      <c r="AI388" s="23">
        <f t="shared" si="132"/>
        <v>0</v>
      </c>
      <c r="AJ388" s="23">
        <f t="shared" si="133"/>
        <v>7.001144417837531E-3</v>
      </c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</row>
    <row r="389" spans="1:106" ht="24.95" customHeight="1" outlineLevel="1" x14ac:dyDescent="0.2">
      <c r="A389" s="18">
        <v>1</v>
      </c>
      <c r="B389" s="18"/>
      <c r="C389" s="32" t="s">
        <v>734</v>
      </c>
      <c r="D389" s="33">
        <v>45756</v>
      </c>
      <c r="E389" s="19" t="s">
        <v>701</v>
      </c>
      <c r="F389" s="13" t="s">
        <v>102</v>
      </c>
      <c r="G389" s="13" t="s">
        <v>101</v>
      </c>
      <c r="H389" s="20"/>
      <c r="I389" s="20"/>
      <c r="J389" s="86"/>
      <c r="K389" s="21">
        <v>25810000</v>
      </c>
      <c r="L389" s="19" t="s">
        <v>100</v>
      </c>
      <c r="M389" s="22"/>
      <c r="N389" s="22"/>
      <c r="O389" s="22"/>
      <c r="P389" s="19"/>
      <c r="Q389" s="19"/>
      <c r="R389" s="22"/>
      <c r="S389" s="22"/>
      <c r="T389" s="22"/>
      <c r="U389" s="12">
        <f t="shared" si="127"/>
        <v>0</v>
      </c>
      <c r="V389" s="21">
        <v>25810000</v>
      </c>
      <c r="W389" s="21"/>
      <c r="X389" s="22"/>
      <c r="Y389" s="12">
        <f t="shared" si="128"/>
        <v>25810000</v>
      </c>
      <c r="Z389" s="22"/>
      <c r="AA389" s="22"/>
      <c r="AB389" s="22"/>
      <c r="AC389" s="12">
        <f t="shared" si="129"/>
        <v>0</v>
      </c>
      <c r="AD389" s="22"/>
      <c r="AE389" s="22"/>
      <c r="AF389" s="22"/>
      <c r="AG389" s="12">
        <f t="shared" si="130"/>
        <v>0</v>
      </c>
      <c r="AH389" s="12">
        <f t="shared" si="131"/>
        <v>25810000</v>
      </c>
      <c r="AI389" s="23">
        <f t="shared" si="132"/>
        <v>0</v>
      </c>
      <c r="AJ389" s="23">
        <f t="shared" si="133"/>
        <v>4.9642730061644691E-3</v>
      </c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</row>
    <row r="390" spans="1:106" ht="24.95" customHeight="1" outlineLevel="1" x14ac:dyDescent="0.2">
      <c r="A390" s="18">
        <v>1</v>
      </c>
      <c r="B390" s="18"/>
      <c r="C390" s="32" t="s">
        <v>725</v>
      </c>
      <c r="D390" s="33">
        <v>45729</v>
      </c>
      <c r="E390" s="19" t="s">
        <v>702</v>
      </c>
      <c r="F390" s="13" t="s">
        <v>102</v>
      </c>
      <c r="G390" s="13" t="s">
        <v>101</v>
      </c>
      <c r="H390" s="20"/>
      <c r="I390" s="20"/>
      <c r="J390" s="86"/>
      <c r="K390" s="21">
        <v>33920000</v>
      </c>
      <c r="L390" s="19" t="s">
        <v>100</v>
      </c>
      <c r="M390" s="22"/>
      <c r="N390" s="22"/>
      <c r="O390" s="22"/>
      <c r="P390" s="19"/>
      <c r="Q390" s="19"/>
      <c r="R390" s="22"/>
      <c r="S390" s="22"/>
      <c r="T390" s="22"/>
      <c r="U390" s="12">
        <f t="shared" si="127"/>
        <v>0</v>
      </c>
      <c r="V390" s="21">
        <v>33920000</v>
      </c>
      <c r="W390" s="21"/>
      <c r="X390" s="22"/>
      <c r="Y390" s="12">
        <f t="shared" si="128"/>
        <v>33920000</v>
      </c>
      <c r="Z390" s="22"/>
      <c r="AA390" s="22"/>
      <c r="AB390" s="22"/>
      <c r="AC390" s="12">
        <f t="shared" si="129"/>
        <v>0</v>
      </c>
      <c r="AD390" s="22"/>
      <c r="AE390" s="22"/>
      <c r="AF390" s="22"/>
      <c r="AG390" s="12">
        <f t="shared" si="130"/>
        <v>0</v>
      </c>
      <c r="AH390" s="12">
        <f t="shared" si="131"/>
        <v>33920000</v>
      </c>
      <c r="AI390" s="23">
        <f t="shared" si="132"/>
        <v>0</v>
      </c>
      <c r="AJ390" s="23">
        <f t="shared" si="133"/>
        <v>6.5241433695892598E-3</v>
      </c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</row>
    <row r="391" spans="1:106" ht="24.95" customHeight="1" outlineLevel="1" x14ac:dyDescent="0.2">
      <c r="A391" s="18">
        <v>1</v>
      </c>
      <c r="B391" s="18"/>
      <c r="C391" s="32" t="s">
        <v>746</v>
      </c>
      <c r="D391" s="33">
        <v>45768</v>
      </c>
      <c r="E391" s="19" t="s">
        <v>703</v>
      </c>
      <c r="F391" s="13" t="s">
        <v>102</v>
      </c>
      <c r="G391" s="13" t="s">
        <v>101</v>
      </c>
      <c r="H391" s="20"/>
      <c r="I391" s="20"/>
      <c r="J391" s="86"/>
      <c r="K391" s="21">
        <v>35820000</v>
      </c>
      <c r="L391" s="19" t="s">
        <v>100</v>
      </c>
      <c r="M391" s="22"/>
      <c r="N391" s="22"/>
      <c r="O391" s="22"/>
      <c r="P391" s="19"/>
      <c r="Q391" s="19"/>
      <c r="R391" s="22"/>
      <c r="S391" s="22"/>
      <c r="T391" s="22"/>
      <c r="U391" s="12">
        <f t="shared" si="127"/>
        <v>0</v>
      </c>
      <c r="V391" s="21"/>
      <c r="W391" s="21">
        <v>35820000</v>
      </c>
      <c r="X391" s="22"/>
      <c r="Y391" s="12">
        <f t="shared" si="128"/>
        <v>35820000</v>
      </c>
      <c r="Z391" s="22"/>
      <c r="AA391" s="22"/>
      <c r="AB391" s="22"/>
      <c r="AC391" s="12">
        <f t="shared" si="129"/>
        <v>0</v>
      </c>
      <c r="AD391" s="22"/>
      <c r="AE391" s="22"/>
      <c r="AF391" s="22"/>
      <c r="AG391" s="12">
        <f t="shared" si="130"/>
        <v>0</v>
      </c>
      <c r="AH391" s="12">
        <f t="shared" si="131"/>
        <v>35820000</v>
      </c>
      <c r="AI391" s="23">
        <f t="shared" si="132"/>
        <v>0</v>
      </c>
      <c r="AJ391" s="23">
        <f t="shared" si="133"/>
        <v>6.8895877210697907E-3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</row>
    <row r="392" spans="1:106" ht="24.95" customHeight="1" outlineLevel="1" x14ac:dyDescent="0.2">
      <c r="A392" s="18">
        <v>1</v>
      </c>
      <c r="B392" s="18"/>
      <c r="C392" s="32" t="s">
        <v>750</v>
      </c>
      <c r="D392" s="33">
        <v>45772</v>
      </c>
      <c r="E392" s="19" t="s">
        <v>704</v>
      </c>
      <c r="F392" s="13" t="s">
        <v>102</v>
      </c>
      <c r="G392" s="13" t="s">
        <v>101</v>
      </c>
      <c r="H392" s="20"/>
      <c r="I392" s="20"/>
      <c r="J392" s="86"/>
      <c r="K392" s="21">
        <v>65870000</v>
      </c>
      <c r="L392" s="19" t="s">
        <v>100</v>
      </c>
      <c r="M392" s="22"/>
      <c r="N392" s="22"/>
      <c r="O392" s="22"/>
      <c r="P392" s="19"/>
      <c r="Q392" s="19"/>
      <c r="R392" s="22"/>
      <c r="S392" s="22"/>
      <c r="T392" s="22"/>
      <c r="U392" s="12">
        <f t="shared" si="127"/>
        <v>0</v>
      </c>
      <c r="V392" s="21"/>
      <c r="W392" s="21">
        <v>65870000</v>
      </c>
      <c r="X392" s="22"/>
      <c r="Y392" s="12">
        <f t="shared" si="128"/>
        <v>65870000</v>
      </c>
      <c r="Z392" s="22"/>
      <c r="AA392" s="22"/>
      <c r="AB392" s="22"/>
      <c r="AC392" s="12">
        <f t="shared" si="129"/>
        <v>0</v>
      </c>
      <c r="AD392" s="22"/>
      <c r="AE392" s="22"/>
      <c r="AF392" s="22"/>
      <c r="AG392" s="12">
        <f t="shared" si="130"/>
        <v>0</v>
      </c>
      <c r="AH392" s="12">
        <f t="shared" si="131"/>
        <v>65870000</v>
      </c>
      <c r="AI392" s="23">
        <f t="shared" si="132"/>
        <v>0</v>
      </c>
      <c r="AJ392" s="23">
        <f t="shared" si="133"/>
        <v>1.2669378648432917E-2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</row>
    <row r="393" spans="1:106" ht="24.95" customHeight="1" outlineLevel="1" x14ac:dyDescent="0.2">
      <c r="A393" s="18">
        <v>1</v>
      </c>
      <c r="B393" s="18"/>
      <c r="C393" s="32" t="s">
        <v>731</v>
      </c>
      <c r="D393" s="33">
        <v>45756</v>
      </c>
      <c r="E393" s="19" t="s">
        <v>705</v>
      </c>
      <c r="F393" s="13" t="s">
        <v>102</v>
      </c>
      <c r="G393" s="13" t="s">
        <v>101</v>
      </c>
      <c r="H393" s="20"/>
      <c r="I393" s="20"/>
      <c r="J393" s="86"/>
      <c r="K393" s="21">
        <v>24760000</v>
      </c>
      <c r="L393" s="19" t="s">
        <v>100</v>
      </c>
      <c r="M393" s="22"/>
      <c r="N393" s="22"/>
      <c r="O393" s="22"/>
      <c r="P393" s="19"/>
      <c r="Q393" s="19"/>
      <c r="R393" s="22"/>
      <c r="S393" s="22"/>
      <c r="T393" s="22"/>
      <c r="U393" s="12">
        <f t="shared" si="127"/>
        <v>0</v>
      </c>
      <c r="V393" s="21">
        <v>24760000</v>
      </c>
      <c r="W393" s="21"/>
      <c r="X393" s="22"/>
      <c r="Y393" s="12">
        <f t="shared" si="128"/>
        <v>24760000</v>
      </c>
      <c r="Z393" s="22"/>
      <c r="AA393" s="22"/>
      <c r="AB393" s="22"/>
      <c r="AC393" s="12">
        <f t="shared" si="129"/>
        <v>0</v>
      </c>
      <c r="AD393" s="22"/>
      <c r="AE393" s="22"/>
      <c r="AF393" s="22"/>
      <c r="AG393" s="12">
        <f t="shared" si="130"/>
        <v>0</v>
      </c>
      <c r="AH393" s="12">
        <f t="shared" si="131"/>
        <v>24760000</v>
      </c>
      <c r="AI393" s="23">
        <f t="shared" si="132"/>
        <v>0</v>
      </c>
      <c r="AJ393" s="23">
        <f t="shared" si="133"/>
        <v>4.7623169171883868E-3</v>
      </c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</row>
    <row r="394" spans="1:106" ht="24.95" customHeight="1" outlineLevel="1" x14ac:dyDescent="0.2">
      <c r="A394" s="18">
        <v>1</v>
      </c>
      <c r="B394" s="18"/>
      <c r="C394" s="32" t="s">
        <v>742</v>
      </c>
      <c r="D394" s="33">
        <v>45772</v>
      </c>
      <c r="E394" s="19" t="s">
        <v>706</v>
      </c>
      <c r="F394" s="13" t="s">
        <v>102</v>
      </c>
      <c r="G394" s="13" t="s">
        <v>101</v>
      </c>
      <c r="H394" s="20"/>
      <c r="I394" s="20"/>
      <c r="J394" s="86"/>
      <c r="K394" s="21">
        <v>3260000</v>
      </c>
      <c r="L394" s="19" t="s">
        <v>100</v>
      </c>
      <c r="M394" s="22"/>
      <c r="N394" s="22"/>
      <c r="O394" s="22"/>
      <c r="P394" s="19"/>
      <c r="Q394" s="19"/>
      <c r="R394" s="22"/>
      <c r="S394" s="22"/>
      <c r="T394" s="22"/>
      <c r="U394" s="12">
        <f t="shared" si="127"/>
        <v>0</v>
      </c>
      <c r="V394" s="21"/>
      <c r="W394" s="21">
        <v>3260000</v>
      </c>
      <c r="X394" s="22"/>
      <c r="Y394" s="12">
        <f t="shared" si="128"/>
        <v>3260000</v>
      </c>
      <c r="Z394" s="22"/>
      <c r="AA394" s="22"/>
      <c r="AB394" s="22"/>
      <c r="AC394" s="12">
        <f t="shared" si="129"/>
        <v>0</v>
      </c>
      <c r="AD394" s="22"/>
      <c r="AE394" s="22"/>
      <c r="AF394" s="22"/>
      <c r="AG394" s="12">
        <f t="shared" si="130"/>
        <v>0</v>
      </c>
      <c r="AH394" s="12">
        <f t="shared" si="131"/>
        <v>3260000</v>
      </c>
      <c r="AI394" s="23">
        <f t="shared" si="132"/>
        <v>0</v>
      </c>
      <c r="AJ394" s="23">
        <f t="shared" si="133"/>
        <v>6.2702557148764705E-4</v>
      </c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</row>
    <row r="395" spans="1:106" ht="24.95" customHeight="1" outlineLevel="1" x14ac:dyDescent="0.2">
      <c r="A395" s="18">
        <v>1</v>
      </c>
      <c r="B395" s="18"/>
      <c r="C395" s="32" t="s">
        <v>717</v>
      </c>
      <c r="D395" s="33">
        <v>45735</v>
      </c>
      <c r="E395" s="19" t="s">
        <v>707</v>
      </c>
      <c r="F395" s="13" t="s">
        <v>102</v>
      </c>
      <c r="G395" s="13" t="s">
        <v>101</v>
      </c>
      <c r="H395" s="20"/>
      <c r="I395" s="20"/>
      <c r="J395" s="86"/>
      <c r="K395" s="21">
        <v>19380000</v>
      </c>
      <c r="L395" s="19" t="s">
        <v>100</v>
      </c>
      <c r="M395" s="22"/>
      <c r="N395" s="22"/>
      <c r="O395" s="22"/>
      <c r="P395" s="19"/>
      <c r="Q395" s="19"/>
      <c r="R395" s="22"/>
      <c r="S395" s="22"/>
      <c r="T395" s="22"/>
      <c r="U395" s="12">
        <f t="shared" si="127"/>
        <v>0</v>
      </c>
      <c r="V395" s="21">
        <v>19380000</v>
      </c>
      <c r="W395" s="21"/>
      <c r="X395" s="22"/>
      <c r="Y395" s="12">
        <f t="shared" si="128"/>
        <v>19380000</v>
      </c>
      <c r="Z395" s="22"/>
      <c r="AA395" s="22"/>
      <c r="AB395" s="22"/>
      <c r="AC395" s="12">
        <f t="shared" si="129"/>
        <v>0</v>
      </c>
      <c r="AD395" s="22"/>
      <c r="AE395" s="22"/>
      <c r="AF395" s="22"/>
      <c r="AG395" s="12">
        <f t="shared" si="130"/>
        <v>0</v>
      </c>
      <c r="AH395" s="12">
        <f t="shared" si="131"/>
        <v>19380000</v>
      </c>
      <c r="AI395" s="23">
        <f t="shared" si="132"/>
        <v>0</v>
      </c>
      <c r="AJ395" s="23">
        <f t="shared" si="133"/>
        <v>3.7275323851014108E-3</v>
      </c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</row>
    <row r="396" spans="1:106" ht="24.95" customHeight="1" outlineLevel="1" x14ac:dyDescent="0.2">
      <c r="A396" s="18">
        <v>1</v>
      </c>
      <c r="B396" s="18"/>
      <c r="C396" s="32" t="s">
        <v>763</v>
      </c>
      <c r="D396" s="33">
        <v>45772</v>
      </c>
      <c r="E396" s="19" t="s">
        <v>708</v>
      </c>
      <c r="F396" s="13" t="s">
        <v>102</v>
      </c>
      <c r="G396" s="13" t="s">
        <v>101</v>
      </c>
      <c r="H396" s="20"/>
      <c r="I396" s="20"/>
      <c r="J396" s="86"/>
      <c r="K396" s="21">
        <v>3070000</v>
      </c>
      <c r="L396" s="19" t="s">
        <v>100</v>
      </c>
      <c r="M396" s="22"/>
      <c r="N396" s="22"/>
      <c r="O396" s="22"/>
      <c r="P396" s="19"/>
      <c r="Q396" s="19"/>
      <c r="R396" s="22"/>
      <c r="S396" s="22"/>
      <c r="T396" s="22"/>
      <c r="U396" s="12">
        <f t="shared" si="127"/>
        <v>0</v>
      </c>
      <c r="V396" s="21"/>
      <c r="W396" s="21"/>
      <c r="X396" s="22">
        <v>3070000</v>
      </c>
      <c r="Y396" s="12">
        <f t="shared" si="128"/>
        <v>3070000</v>
      </c>
      <c r="Z396" s="22"/>
      <c r="AA396" s="22"/>
      <c r="AB396" s="22"/>
      <c r="AC396" s="12">
        <f t="shared" si="129"/>
        <v>0</v>
      </c>
      <c r="AD396" s="22"/>
      <c r="AE396" s="22"/>
      <c r="AF396" s="22"/>
      <c r="AG396" s="12">
        <f t="shared" si="130"/>
        <v>0</v>
      </c>
      <c r="AH396" s="12">
        <f t="shared" si="131"/>
        <v>3070000</v>
      </c>
      <c r="AI396" s="23">
        <f t="shared" si="132"/>
        <v>0</v>
      </c>
      <c r="AJ396" s="23">
        <f t="shared" si="133"/>
        <v>5.9048113633959393E-4</v>
      </c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</row>
    <row r="397" spans="1:106" ht="24.95" customHeight="1" outlineLevel="1" x14ac:dyDescent="0.2">
      <c r="A397" s="18">
        <v>1</v>
      </c>
      <c r="B397" s="18"/>
      <c r="C397" s="32" t="s">
        <v>732</v>
      </c>
      <c r="D397" s="33">
        <v>45757</v>
      </c>
      <c r="E397" s="19" t="s">
        <v>709</v>
      </c>
      <c r="F397" s="13" t="s">
        <v>102</v>
      </c>
      <c r="G397" s="13" t="s">
        <v>101</v>
      </c>
      <c r="H397" s="20"/>
      <c r="I397" s="20"/>
      <c r="J397" s="86"/>
      <c r="K397" s="21">
        <v>34070000</v>
      </c>
      <c r="L397" s="19" t="s">
        <v>100</v>
      </c>
      <c r="M397" s="22"/>
      <c r="N397" s="22"/>
      <c r="O397" s="22"/>
      <c r="P397" s="19"/>
      <c r="Q397" s="19"/>
      <c r="R397" s="22"/>
      <c r="S397" s="22"/>
      <c r="T397" s="22"/>
      <c r="U397" s="12">
        <f t="shared" si="127"/>
        <v>0</v>
      </c>
      <c r="V397" s="21">
        <v>34070000</v>
      </c>
      <c r="W397" s="21"/>
      <c r="X397" s="22"/>
      <c r="Y397" s="12">
        <f t="shared" si="128"/>
        <v>34070000</v>
      </c>
      <c r="Z397" s="22"/>
      <c r="AA397" s="22"/>
      <c r="AB397" s="22"/>
      <c r="AC397" s="12">
        <f t="shared" si="129"/>
        <v>0</v>
      </c>
      <c r="AD397" s="22"/>
      <c r="AE397" s="22"/>
      <c r="AF397" s="22"/>
      <c r="AG397" s="12">
        <f t="shared" si="130"/>
        <v>0</v>
      </c>
      <c r="AH397" s="12">
        <f t="shared" si="131"/>
        <v>34070000</v>
      </c>
      <c r="AI397" s="23">
        <f t="shared" si="132"/>
        <v>0</v>
      </c>
      <c r="AJ397" s="23">
        <f t="shared" si="133"/>
        <v>6.5529942394429858E-3</v>
      </c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</row>
    <row r="398" spans="1:106" ht="24.95" customHeight="1" outlineLevel="1" x14ac:dyDescent="0.2">
      <c r="A398" s="18">
        <v>1</v>
      </c>
      <c r="B398" s="18"/>
      <c r="C398" s="32" t="s">
        <v>760</v>
      </c>
      <c r="D398" s="33">
        <v>45796</v>
      </c>
      <c r="E398" s="19" t="s">
        <v>710</v>
      </c>
      <c r="F398" s="13" t="s">
        <v>102</v>
      </c>
      <c r="G398" s="13" t="s">
        <v>101</v>
      </c>
      <c r="H398" s="20"/>
      <c r="I398" s="20"/>
      <c r="J398" s="86"/>
      <c r="K398" s="21">
        <v>47560000</v>
      </c>
      <c r="L398" s="19" t="s">
        <v>100</v>
      </c>
      <c r="M398" s="22"/>
      <c r="N398" s="22"/>
      <c r="O398" s="22"/>
      <c r="P398" s="19"/>
      <c r="Q398" s="19"/>
      <c r="R398" s="22"/>
      <c r="S398" s="22"/>
      <c r="T398" s="22"/>
      <c r="U398" s="12">
        <f t="shared" si="127"/>
        <v>0</v>
      </c>
      <c r="V398" s="21"/>
      <c r="W398" s="21"/>
      <c r="X398" s="22">
        <v>47560000</v>
      </c>
      <c r="Y398" s="12">
        <f t="shared" si="128"/>
        <v>47560000</v>
      </c>
      <c r="Z398" s="22"/>
      <c r="AA398" s="22"/>
      <c r="AB398" s="22"/>
      <c r="AC398" s="12">
        <f t="shared" si="129"/>
        <v>0</v>
      </c>
      <c r="AD398" s="22"/>
      <c r="AE398" s="22"/>
      <c r="AF398" s="22"/>
      <c r="AG398" s="12">
        <f t="shared" si="130"/>
        <v>0</v>
      </c>
      <c r="AH398" s="12">
        <f t="shared" si="131"/>
        <v>47560000</v>
      </c>
      <c r="AI398" s="23">
        <f t="shared" si="132"/>
        <v>0</v>
      </c>
      <c r="AJ398" s="23">
        <f t="shared" si="133"/>
        <v>9.147649134954753E-3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</row>
    <row r="399" spans="1:106" ht="24.95" customHeight="1" outlineLevel="1" x14ac:dyDescent="0.2">
      <c r="A399" s="18">
        <v>1</v>
      </c>
      <c r="B399" s="18"/>
      <c r="C399" s="32" t="s">
        <v>724</v>
      </c>
      <c r="D399" s="33">
        <v>45727</v>
      </c>
      <c r="E399" s="19" t="s">
        <v>711</v>
      </c>
      <c r="F399" s="13" t="s">
        <v>102</v>
      </c>
      <c r="G399" s="13" t="s">
        <v>101</v>
      </c>
      <c r="H399" s="20"/>
      <c r="I399" s="20"/>
      <c r="J399" s="86"/>
      <c r="K399" s="21">
        <v>19970000</v>
      </c>
      <c r="L399" s="19" t="s">
        <v>100</v>
      </c>
      <c r="M399" s="22"/>
      <c r="N399" s="22"/>
      <c r="O399" s="22"/>
      <c r="P399" s="19"/>
      <c r="Q399" s="19"/>
      <c r="R399" s="22"/>
      <c r="S399" s="22"/>
      <c r="T399" s="22"/>
      <c r="U399" s="12">
        <f t="shared" si="127"/>
        <v>0</v>
      </c>
      <c r="V399" s="21">
        <v>19970000</v>
      </c>
      <c r="W399" s="21"/>
      <c r="X399" s="22"/>
      <c r="Y399" s="12">
        <f t="shared" si="128"/>
        <v>19970000</v>
      </c>
      <c r="Z399" s="22"/>
      <c r="AA399" s="22"/>
      <c r="AB399" s="22"/>
      <c r="AC399" s="12">
        <f t="shared" si="129"/>
        <v>0</v>
      </c>
      <c r="AD399" s="22"/>
      <c r="AE399" s="22"/>
      <c r="AF399" s="22"/>
      <c r="AG399" s="12">
        <f t="shared" si="130"/>
        <v>0</v>
      </c>
      <c r="AH399" s="12">
        <f t="shared" si="131"/>
        <v>19970000</v>
      </c>
      <c r="AI399" s="23">
        <f t="shared" si="132"/>
        <v>0</v>
      </c>
      <c r="AJ399" s="23">
        <f t="shared" si="133"/>
        <v>3.8410124731927332E-3</v>
      </c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</row>
    <row r="400" spans="1:106" ht="24.95" customHeight="1" outlineLevel="1" x14ac:dyDescent="0.2">
      <c r="A400" s="18">
        <v>1</v>
      </c>
      <c r="B400" s="18"/>
      <c r="C400" s="32" t="s">
        <v>736</v>
      </c>
      <c r="D400" s="33">
        <v>45768</v>
      </c>
      <c r="E400" s="19" t="s">
        <v>712</v>
      </c>
      <c r="F400" s="13" t="s">
        <v>102</v>
      </c>
      <c r="G400" s="13" t="s">
        <v>101</v>
      </c>
      <c r="H400" s="20"/>
      <c r="I400" s="20"/>
      <c r="J400" s="86"/>
      <c r="K400" s="21">
        <v>4470000</v>
      </c>
      <c r="L400" s="19" t="s">
        <v>100</v>
      </c>
      <c r="M400" s="22"/>
      <c r="N400" s="22"/>
      <c r="O400" s="22"/>
      <c r="P400" s="19"/>
      <c r="Q400" s="19"/>
      <c r="R400" s="22"/>
      <c r="S400" s="22"/>
      <c r="T400" s="22"/>
      <c r="U400" s="12">
        <f t="shared" si="127"/>
        <v>0</v>
      </c>
      <c r="V400" s="21"/>
      <c r="W400" s="21">
        <v>4470000</v>
      </c>
      <c r="X400" s="22"/>
      <c r="Y400" s="12">
        <f t="shared" si="128"/>
        <v>4470000</v>
      </c>
      <c r="Z400" s="22"/>
      <c r="AA400" s="22"/>
      <c r="AB400" s="22"/>
      <c r="AC400" s="12">
        <f t="shared" si="129"/>
        <v>0</v>
      </c>
      <c r="AD400" s="22"/>
      <c r="AE400" s="22"/>
      <c r="AF400" s="22"/>
      <c r="AG400" s="12">
        <f t="shared" si="130"/>
        <v>0</v>
      </c>
      <c r="AH400" s="12">
        <f t="shared" si="131"/>
        <v>4470000</v>
      </c>
      <c r="AI400" s="23">
        <f t="shared" si="132"/>
        <v>0</v>
      </c>
      <c r="AJ400" s="23">
        <f t="shared" si="133"/>
        <v>8.5975592164103749E-4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</row>
    <row r="401" spans="1:106" ht="24.95" customHeight="1" outlineLevel="1" x14ac:dyDescent="0.2">
      <c r="A401" s="18">
        <v>1</v>
      </c>
      <c r="B401" s="18"/>
      <c r="C401" s="32" t="s">
        <v>762</v>
      </c>
      <c r="D401" s="33">
        <v>45768</v>
      </c>
      <c r="E401" s="19" t="s">
        <v>713</v>
      </c>
      <c r="F401" s="13" t="s">
        <v>102</v>
      </c>
      <c r="G401" s="13" t="s">
        <v>101</v>
      </c>
      <c r="H401" s="20"/>
      <c r="I401" s="20"/>
      <c r="J401" s="86"/>
      <c r="K401" s="21">
        <v>3000000</v>
      </c>
      <c r="L401" s="19" t="s">
        <v>100</v>
      </c>
      <c r="M401" s="22"/>
      <c r="N401" s="22"/>
      <c r="O401" s="22"/>
      <c r="P401" s="19"/>
      <c r="Q401" s="19"/>
      <c r="R401" s="22"/>
      <c r="S401" s="22"/>
      <c r="T401" s="22"/>
      <c r="U401" s="12">
        <f t="shared" si="127"/>
        <v>0</v>
      </c>
      <c r="V401" s="22"/>
      <c r="W401" s="21"/>
      <c r="X401" s="22">
        <v>3000000</v>
      </c>
      <c r="Y401" s="12">
        <f t="shared" si="128"/>
        <v>3000000</v>
      </c>
      <c r="Z401" s="22"/>
      <c r="AA401" s="22"/>
      <c r="AB401" s="22"/>
      <c r="AC401" s="12">
        <f t="shared" si="129"/>
        <v>0</v>
      </c>
      <c r="AD401" s="22"/>
      <c r="AE401" s="22"/>
      <c r="AF401" s="22"/>
      <c r="AG401" s="12">
        <f t="shared" si="130"/>
        <v>0</v>
      </c>
      <c r="AH401" s="12">
        <f t="shared" si="131"/>
        <v>3000000</v>
      </c>
      <c r="AI401" s="23">
        <f t="shared" si="132"/>
        <v>0</v>
      </c>
      <c r="AJ401" s="23">
        <f t="shared" si="133"/>
        <v>5.7701739707452179E-4</v>
      </c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</row>
    <row r="402" spans="1:106" ht="24.95" customHeight="1" outlineLevel="1" x14ac:dyDescent="0.2">
      <c r="A402" s="18">
        <v>1</v>
      </c>
      <c r="B402" s="18"/>
      <c r="C402" s="32" t="s">
        <v>766</v>
      </c>
      <c r="D402" s="33">
        <v>45806</v>
      </c>
      <c r="E402" s="19" t="s">
        <v>714</v>
      </c>
      <c r="F402" s="13" t="s">
        <v>102</v>
      </c>
      <c r="G402" s="13" t="s">
        <v>101</v>
      </c>
      <c r="H402" s="20"/>
      <c r="I402" s="20"/>
      <c r="J402" s="86"/>
      <c r="K402" s="21">
        <v>19380000</v>
      </c>
      <c r="L402" s="19" t="s">
        <v>100</v>
      </c>
      <c r="M402" s="22"/>
      <c r="N402" s="22"/>
      <c r="O402" s="22"/>
      <c r="P402" s="19"/>
      <c r="Q402" s="19"/>
      <c r="R402" s="22"/>
      <c r="S402" s="22"/>
      <c r="T402" s="22"/>
      <c r="U402" s="12">
        <f t="shared" si="127"/>
        <v>0</v>
      </c>
      <c r="V402" s="22"/>
      <c r="W402" s="21"/>
      <c r="X402" s="22">
        <v>19380000</v>
      </c>
      <c r="Y402" s="12">
        <f t="shared" si="128"/>
        <v>19380000</v>
      </c>
      <c r="Z402" s="22"/>
      <c r="AA402" s="22"/>
      <c r="AB402" s="22"/>
      <c r="AC402" s="12">
        <f t="shared" si="129"/>
        <v>0</v>
      </c>
      <c r="AD402" s="22"/>
      <c r="AE402" s="22"/>
      <c r="AF402" s="22"/>
      <c r="AG402" s="12">
        <f t="shared" si="130"/>
        <v>0</v>
      </c>
      <c r="AH402" s="12">
        <f t="shared" si="131"/>
        <v>19380000</v>
      </c>
      <c r="AI402" s="23">
        <f t="shared" si="132"/>
        <v>0</v>
      </c>
      <c r="AJ402" s="23">
        <f t="shared" si="133"/>
        <v>3.7275323851014108E-3</v>
      </c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</row>
    <row r="403" spans="1:106" ht="24.95" customHeight="1" outlineLevel="1" x14ac:dyDescent="0.2">
      <c r="A403" s="18">
        <v>2</v>
      </c>
      <c r="B403" s="18"/>
      <c r="C403" s="19"/>
      <c r="D403" s="20"/>
      <c r="E403" s="19"/>
      <c r="F403" s="19"/>
      <c r="G403" s="19"/>
      <c r="H403" s="20"/>
      <c r="I403" s="20"/>
      <c r="J403" s="86"/>
      <c r="K403" s="21"/>
      <c r="L403" s="19"/>
      <c r="M403" s="22"/>
      <c r="N403" s="22"/>
      <c r="O403" s="22"/>
      <c r="P403" s="19"/>
      <c r="Q403" s="19"/>
      <c r="R403" s="22"/>
      <c r="S403" s="22"/>
      <c r="T403" s="22"/>
      <c r="U403" s="12">
        <f>SUM(R403:T403)</f>
        <v>0</v>
      </c>
      <c r="V403" s="22"/>
      <c r="W403" s="22"/>
      <c r="X403" s="22"/>
      <c r="Y403" s="12">
        <f>SUM(V403:X403)</f>
        <v>0</v>
      </c>
      <c r="Z403" s="22"/>
      <c r="AA403" s="22"/>
      <c r="AB403" s="22"/>
      <c r="AC403" s="12">
        <f>SUM(Z403:AB403)</f>
        <v>0</v>
      </c>
      <c r="AD403" s="22"/>
      <c r="AE403" s="22"/>
      <c r="AF403" s="22"/>
      <c r="AG403" s="12">
        <f>SUM(AD403:AF403)</f>
        <v>0</v>
      </c>
      <c r="AH403" s="12">
        <f>SUM(U403,Y403,AC403,AG403)</f>
        <v>0</v>
      </c>
      <c r="AI403" s="23">
        <f>IF(ISERROR(AH403/J403),0,AH403/J403)</f>
        <v>0</v>
      </c>
      <c r="AJ403" s="23">
        <f>IF(ISERROR(AH403/$AH$409),"-",AH403/$AH$409)</f>
        <v>0</v>
      </c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</row>
    <row r="404" spans="1:106" s="30" customFormat="1" ht="24.95" customHeight="1" x14ac:dyDescent="0.25">
      <c r="A404" s="87" t="s">
        <v>73</v>
      </c>
      <c r="B404" s="87"/>
      <c r="C404" s="87"/>
      <c r="D404" s="87"/>
      <c r="E404" s="87"/>
      <c r="F404" s="87"/>
      <c r="G404" s="87"/>
      <c r="H404" s="87"/>
      <c r="I404" s="87"/>
      <c r="J404" s="25">
        <f>SUM(J351:J403)</f>
        <v>1402720000</v>
      </c>
      <c r="K404" s="25">
        <f>SUM(K351:K403)</f>
        <v>1402720000</v>
      </c>
      <c r="L404" s="26"/>
      <c r="M404" s="25">
        <f>SUM(M351:M403)</f>
        <v>0</v>
      </c>
      <c r="N404" s="25">
        <f>SUM(N351:N403)</f>
        <v>0</v>
      </c>
      <c r="O404" s="25">
        <f>SUM(O351:O403)</f>
        <v>0</v>
      </c>
      <c r="P404" s="27"/>
      <c r="Q404" s="28"/>
      <c r="R404" s="25">
        <f t="shared" ref="R404:AH404" si="134">SUM(R351:R403)</f>
        <v>0</v>
      </c>
      <c r="S404" s="25">
        <f t="shared" si="134"/>
        <v>0</v>
      </c>
      <c r="T404" s="25">
        <f t="shared" si="134"/>
        <v>0</v>
      </c>
      <c r="U404" s="25">
        <f t="shared" si="134"/>
        <v>0</v>
      </c>
      <c r="V404" s="25">
        <f t="shared" si="134"/>
        <v>599030000</v>
      </c>
      <c r="W404" s="25">
        <f t="shared" si="134"/>
        <v>478010000</v>
      </c>
      <c r="X404" s="25">
        <f t="shared" si="134"/>
        <v>325680000</v>
      </c>
      <c r="Y404" s="25">
        <f t="shared" si="134"/>
        <v>1402720000</v>
      </c>
      <c r="Z404" s="25">
        <f t="shared" si="134"/>
        <v>0</v>
      </c>
      <c r="AA404" s="25">
        <f t="shared" si="134"/>
        <v>0</v>
      </c>
      <c r="AB404" s="25">
        <f t="shared" si="134"/>
        <v>0</v>
      </c>
      <c r="AC404" s="25">
        <f t="shared" si="134"/>
        <v>0</v>
      </c>
      <c r="AD404" s="25">
        <f t="shared" si="134"/>
        <v>0</v>
      </c>
      <c r="AE404" s="25">
        <f t="shared" si="134"/>
        <v>0</v>
      </c>
      <c r="AF404" s="25">
        <f t="shared" si="134"/>
        <v>0</v>
      </c>
      <c r="AG404" s="25">
        <f t="shared" si="134"/>
        <v>0</v>
      </c>
      <c r="AH404" s="25">
        <f t="shared" si="134"/>
        <v>1402720000</v>
      </c>
      <c r="AI404" s="29">
        <f>IF(ISERROR(AH404/J404),0,AH404/J404)</f>
        <v>1</v>
      </c>
      <c r="AJ404" s="29">
        <f>IF(ISERROR(AH404/$AH$409),0,AH404/$AH$409)</f>
        <v>0.26979794774145771</v>
      </c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</row>
    <row r="405" spans="1:106" ht="24.95" customHeight="1" x14ac:dyDescent="0.25">
      <c r="A405" s="85" t="s">
        <v>74</v>
      </c>
      <c r="B405" s="85"/>
      <c r="C405" s="85"/>
      <c r="D405" s="85"/>
      <c r="E405" s="85"/>
      <c r="F405" s="8"/>
      <c r="G405" s="9"/>
      <c r="H405" s="10"/>
      <c r="I405" s="10"/>
      <c r="J405" s="86">
        <v>680000</v>
      </c>
      <c r="K405" s="12"/>
      <c r="L405" s="13"/>
      <c r="M405" s="14"/>
      <c r="N405" s="14"/>
      <c r="O405" s="14"/>
      <c r="P405" s="9"/>
      <c r="Q405" s="15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6"/>
      <c r="AJ405" s="17"/>
    </row>
    <row r="406" spans="1:106" ht="24.95" customHeight="1" outlineLevel="1" x14ac:dyDescent="0.25">
      <c r="A406" s="18">
        <v>1</v>
      </c>
      <c r="B406" s="18"/>
      <c r="C406" s="41"/>
      <c r="D406" s="42"/>
      <c r="E406" s="34"/>
      <c r="F406" s="34"/>
      <c r="G406" s="34"/>
      <c r="H406" s="44"/>
      <c r="I406" s="46"/>
      <c r="J406" s="86"/>
      <c r="K406" s="50">
        <v>0</v>
      </c>
      <c r="L406" s="47" t="s">
        <v>96</v>
      </c>
      <c r="M406" s="39"/>
      <c r="N406" s="51"/>
      <c r="O406" s="39"/>
      <c r="P406" s="52"/>
      <c r="Q406" s="52"/>
      <c r="R406" s="22"/>
      <c r="S406" s="22"/>
      <c r="T406" s="83">
        <f>56132+80626+334276+171826+282852+112258</f>
        <v>1037970</v>
      </c>
      <c r="U406" s="12">
        <f>SUM(R406:T406)</f>
        <v>1037970</v>
      </c>
      <c r="V406" s="22">
        <f>-56132-80626-334276-171826-282852-112258</f>
        <v>-1037970</v>
      </c>
      <c r="W406" s="22"/>
      <c r="X406" s="22"/>
      <c r="Y406" s="12">
        <f>SUM(V406:X406)</f>
        <v>-1037970</v>
      </c>
      <c r="Z406" s="22"/>
      <c r="AA406" s="22"/>
      <c r="AB406" s="22"/>
      <c r="AC406" s="12">
        <f>SUM(Z406:AB406)</f>
        <v>0</v>
      </c>
      <c r="AD406" s="22"/>
      <c r="AE406" s="22">
        <v>0</v>
      </c>
      <c r="AF406" s="22">
        <v>0</v>
      </c>
      <c r="AG406" s="12">
        <f>SUM(AD406:AF406)</f>
        <v>0</v>
      </c>
      <c r="AH406" s="12">
        <f>SUM(U406,Y406,AC406,AG406)</f>
        <v>0</v>
      </c>
      <c r="AI406" s="23">
        <f>IF(ISERROR(AH406/J405),0,AH406/J405)</f>
        <v>0</v>
      </c>
      <c r="AJ406" s="23">
        <f>IF(ISERROR(AH406/$AH$409),"-",AH406/$AH$409)</f>
        <v>0</v>
      </c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</row>
    <row r="407" spans="1:106" ht="24.95" customHeight="1" outlineLevel="1" x14ac:dyDescent="0.25">
      <c r="A407" s="18">
        <v>2</v>
      </c>
      <c r="B407" s="18"/>
      <c r="C407" s="41"/>
      <c r="D407" s="42"/>
      <c r="E407" s="34"/>
      <c r="F407" s="34"/>
      <c r="G407" s="53"/>
      <c r="H407" s="44"/>
      <c r="I407" s="46"/>
      <c r="J407" s="86"/>
      <c r="K407" s="50"/>
      <c r="L407" s="47"/>
      <c r="M407" s="39"/>
      <c r="N407" s="51"/>
      <c r="O407" s="39"/>
      <c r="P407" s="52"/>
      <c r="Q407" s="52"/>
      <c r="R407" s="22"/>
      <c r="S407" s="22"/>
      <c r="T407" s="22"/>
      <c r="U407" s="12">
        <f>SUM(R407:T407)</f>
        <v>0</v>
      </c>
      <c r="V407" s="22"/>
      <c r="W407" s="22"/>
      <c r="X407" s="22"/>
      <c r="Y407" s="12">
        <f>SUM(V407:X407)</f>
        <v>0</v>
      </c>
      <c r="Z407" s="22"/>
      <c r="AA407" s="22"/>
      <c r="AB407" s="22"/>
      <c r="AC407" s="12">
        <f>SUM(Z407:AB407)</f>
        <v>0</v>
      </c>
      <c r="AD407" s="22"/>
      <c r="AE407" s="22">
        <v>0</v>
      </c>
      <c r="AF407" s="22">
        <v>0</v>
      </c>
      <c r="AG407" s="12">
        <f>SUM(AD407:AF407)</f>
        <v>0</v>
      </c>
      <c r="AH407" s="12">
        <f>SUM(U407,Y407,AC407,AG407)</f>
        <v>0</v>
      </c>
      <c r="AI407" s="23">
        <f>IF(ISERROR(AH407/J406),0,AH407/J406)</f>
        <v>0</v>
      </c>
      <c r="AJ407" s="23">
        <f>IF(ISERROR(AH407/$AH$409),"-",AH407/$AH$409)</f>
        <v>0</v>
      </c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</row>
    <row r="408" spans="1:106" s="30" customFormat="1" ht="24.95" customHeight="1" x14ac:dyDescent="0.25">
      <c r="A408" s="87" t="s">
        <v>75</v>
      </c>
      <c r="B408" s="87"/>
      <c r="C408" s="87"/>
      <c r="D408" s="87"/>
      <c r="E408" s="87"/>
      <c r="F408" s="87"/>
      <c r="G408" s="87"/>
      <c r="H408" s="87"/>
      <c r="I408" s="87"/>
      <c r="J408" s="25">
        <f>J405</f>
        <v>680000</v>
      </c>
      <c r="K408" s="25">
        <f>SUM(K406:K406)</f>
        <v>0</v>
      </c>
      <c r="L408" s="26"/>
      <c r="M408" s="25">
        <f>SUM(M406:M406)</f>
        <v>0</v>
      </c>
      <c r="N408" s="25">
        <f>SUM(N406:N406)</f>
        <v>0</v>
      </c>
      <c r="O408" s="25">
        <f>SUM(O406:O406)</f>
        <v>0</v>
      </c>
      <c r="P408" s="27"/>
      <c r="Q408" s="28"/>
      <c r="R408" s="25">
        <f t="shared" ref="R408:S408" si="135">SUM(R406:R406)</f>
        <v>0</v>
      </c>
      <c r="S408" s="25">
        <f t="shared" si="135"/>
        <v>0</v>
      </c>
      <c r="T408" s="25">
        <f>SUM(T405:T407)</f>
        <v>1037970</v>
      </c>
      <c r="U408" s="25">
        <f t="shared" ref="U408:AH408" si="136">SUM(U405:U407)</f>
        <v>1037970</v>
      </c>
      <c r="V408" s="25">
        <f t="shared" si="136"/>
        <v>-1037970</v>
      </c>
      <c r="W408" s="25">
        <f t="shared" si="136"/>
        <v>0</v>
      </c>
      <c r="X408" s="25">
        <f t="shared" si="136"/>
        <v>0</v>
      </c>
      <c r="Y408" s="25">
        <f t="shared" si="136"/>
        <v>-1037970</v>
      </c>
      <c r="Z408" s="25">
        <f t="shared" si="136"/>
        <v>0</v>
      </c>
      <c r="AA408" s="25">
        <f t="shared" si="136"/>
        <v>0</v>
      </c>
      <c r="AB408" s="25">
        <f t="shared" si="136"/>
        <v>0</v>
      </c>
      <c r="AC408" s="25">
        <f t="shared" si="136"/>
        <v>0</v>
      </c>
      <c r="AD408" s="25">
        <f t="shared" si="136"/>
        <v>0</v>
      </c>
      <c r="AE408" s="25">
        <f t="shared" si="136"/>
        <v>0</v>
      </c>
      <c r="AF408" s="25">
        <f t="shared" si="136"/>
        <v>0</v>
      </c>
      <c r="AG408" s="25">
        <f t="shared" si="136"/>
        <v>0</v>
      </c>
      <c r="AH408" s="25">
        <f t="shared" si="136"/>
        <v>0</v>
      </c>
      <c r="AI408" s="29">
        <f>IF(ISERROR(AH408/J408),0,AH408/J408)</f>
        <v>0</v>
      </c>
      <c r="AJ408" s="29">
        <f>IF(ISERROR(AH408/$AH$409),0,AH408/$AH$409)</f>
        <v>0</v>
      </c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</row>
    <row r="409" spans="1:106" s="56" customFormat="1" ht="44.25" customHeight="1" x14ac:dyDescent="0.25">
      <c r="A409" s="84" t="str">
        <f>"TOTAL ASIG."&amp;" "&amp;$A$5</f>
        <v>TOTAL ASIG. 24-03-341 "Sistema de Apoyo a la Selección de Beneficios Sociales"</v>
      </c>
      <c r="B409" s="84"/>
      <c r="C409" s="84"/>
      <c r="D409" s="84"/>
      <c r="E409" s="84"/>
      <c r="F409" s="84"/>
      <c r="G409" s="84"/>
      <c r="H409" s="84"/>
      <c r="I409" s="84"/>
      <c r="J409" s="54">
        <f>SUM(J16,J27,J40,J58,J98,J134,J167,J203,J239,J273,J287,J300,J316,J323,J349,J404,J408)</f>
        <v>5205430000</v>
      </c>
      <c r="K409" s="54">
        <f t="shared" ref="K409:T409" si="137">SUM(K16,K27,K40,K58,K98,K134,K167,K203,K239,K273,K287,K300,K316,K323,K349,K404,K408)</f>
        <v>5199150000</v>
      </c>
      <c r="L409" s="54"/>
      <c r="M409" s="54">
        <f t="shared" si="137"/>
        <v>0</v>
      </c>
      <c r="N409" s="54">
        <f t="shared" si="137"/>
        <v>0</v>
      </c>
      <c r="O409" s="54">
        <f t="shared" si="137"/>
        <v>0</v>
      </c>
      <c r="P409" s="54">
        <f t="shared" si="137"/>
        <v>0</v>
      </c>
      <c r="Q409" s="54">
        <f t="shared" si="137"/>
        <v>0</v>
      </c>
      <c r="R409" s="54">
        <f t="shared" si="137"/>
        <v>0</v>
      </c>
      <c r="S409" s="54">
        <f t="shared" si="137"/>
        <v>0</v>
      </c>
      <c r="T409" s="54">
        <f t="shared" si="137"/>
        <v>435477970</v>
      </c>
      <c r="U409" s="54">
        <f>SUM(U16,U27,U40,U58,U98,U134,U167,U203,U239,U273,U287,U300,U316,U323,U349,U404,U408)</f>
        <v>435477970</v>
      </c>
      <c r="V409" s="54">
        <f t="shared" ref="V409:AH409" si="138">SUM(V16,V27,V40,V58,V98,V134,V167,V203,V239,V273,V287,V300,V316,V323,V349,V404,V408)</f>
        <v>2788732030</v>
      </c>
      <c r="W409" s="54">
        <f t="shared" si="138"/>
        <v>1635140000</v>
      </c>
      <c r="X409" s="54">
        <f t="shared" si="138"/>
        <v>418300000</v>
      </c>
      <c r="Y409" s="54">
        <f t="shared" si="138"/>
        <v>4763672030</v>
      </c>
      <c r="Z409" s="54">
        <f t="shared" si="138"/>
        <v>0</v>
      </c>
      <c r="AA409" s="54">
        <f t="shared" si="138"/>
        <v>0</v>
      </c>
      <c r="AB409" s="54">
        <f t="shared" si="138"/>
        <v>0</v>
      </c>
      <c r="AC409" s="54">
        <f t="shared" si="138"/>
        <v>0</v>
      </c>
      <c r="AD409" s="54">
        <f t="shared" si="138"/>
        <v>0</v>
      </c>
      <c r="AE409" s="54">
        <f t="shared" si="138"/>
        <v>0</v>
      </c>
      <c r="AF409" s="54">
        <f t="shared" si="138"/>
        <v>0</v>
      </c>
      <c r="AG409" s="54">
        <f t="shared" si="138"/>
        <v>0</v>
      </c>
      <c r="AH409" s="54">
        <f t="shared" si="138"/>
        <v>5199150000</v>
      </c>
      <c r="AI409" s="55">
        <f>IF(ISERROR(AH409/J409),0,AH409/J409)</f>
        <v>0.99879356748625958</v>
      </c>
      <c r="AJ409" s="55">
        <f>IF(ISERROR(AH409/$AH$409),0,AH409/$AH$409)</f>
        <v>1</v>
      </c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</row>
    <row r="410" spans="1:106" x14ac:dyDescent="0.25">
      <c r="J410" s="58"/>
      <c r="R410" s="58"/>
      <c r="S410" s="58"/>
      <c r="T410" s="58"/>
      <c r="V410" s="58"/>
      <c r="W410" s="58"/>
      <c r="X410" s="58"/>
      <c r="Z410" s="58"/>
      <c r="AA410" s="58"/>
      <c r="AB410" s="58"/>
      <c r="AD410" s="58"/>
      <c r="AE410" s="58"/>
      <c r="AF410" s="58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</row>
    <row r="411" spans="1:106" x14ac:dyDescent="0.25">
      <c r="J411" s="58"/>
      <c r="R411" s="58"/>
      <c r="S411" s="58"/>
      <c r="T411" s="58"/>
      <c r="V411" s="58"/>
      <c r="W411" s="58"/>
      <c r="X411" s="58"/>
      <c r="Z411" s="58"/>
      <c r="AA411" s="58"/>
      <c r="AB411" s="58"/>
      <c r="AD411" s="58"/>
      <c r="AE411" s="58"/>
      <c r="AF411" s="58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</row>
    <row r="412" spans="1:106" x14ac:dyDescent="0.25">
      <c r="J412" s="58"/>
      <c r="R412" s="58"/>
      <c r="S412" s="58"/>
      <c r="T412" s="58"/>
      <c r="V412" s="58"/>
      <c r="W412" s="58"/>
      <c r="X412" s="58"/>
      <c r="Z412" s="58"/>
      <c r="AA412" s="58"/>
      <c r="AB412" s="58"/>
      <c r="AD412" s="58"/>
      <c r="AE412" s="58"/>
      <c r="AF412" s="58"/>
    </row>
    <row r="413" spans="1:106" x14ac:dyDescent="0.25">
      <c r="J413" s="58"/>
      <c r="R413" s="58"/>
      <c r="S413" s="58"/>
      <c r="T413" s="58"/>
      <c r="V413" s="58"/>
      <c r="W413" s="58"/>
      <c r="X413" s="58"/>
      <c r="Y413" s="60">
        <v>4763672030</v>
      </c>
      <c r="Z413" s="58"/>
      <c r="AA413" s="58"/>
      <c r="AB413" s="58"/>
      <c r="AD413" s="58"/>
      <c r="AE413" s="58"/>
      <c r="AF413" s="58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</row>
    <row r="414" spans="1:106" x14ac:dyDescent="0.25">
      <c r="J414" s="58"/>
      <c r="R414" s="58"/>
      <c r="S414" s="58"/>
      <c r="T414" s="58"/>
      <c r="V414" s="58"/>
      <c r="W414" s="58"/>
      <c r="X414" s="58"/>
      <c r="Y414" s="60">
        <f>+Y413-Y409</f>
        <v>0</v>
      </c>
      <c r="Z414" s="58"/>
      <c r="AA414" s="58"/>
      <c r="AB414" s="58"/>
      <c r="AD414" s="58"/>
      <c r="AE414" s="58"/>
      <c r="AF414" s="58"/>
    </row>
    <row r="415" spans="1:106" x14ac:dyDescent="0.25">
      <c r="J415" s="58"/>
      <c r="R415" s="58"/>
      <c r="S415" s="58"/>
      <c r="T415" s="58"/>
      <c r="V415" s="58"/>
      <c r="W415" s="58"/>
      <c r="X415" s="58"/>
      <c r="Z415" s="58"/>
      <c r="AA415" s="58"/>
      <c r="AB415" s="58"/>
      <c r="AD415" s="58"/>
      <c r="AE415" s="58"/>
      <c r="AF415" s="58"/>
    </row>
    <row r="416" spans="1:106" x14ac:dyDescent="0.25">
      <c r="J416" s="58"/>
      <c r="R416" s="58"/>
      <c r="S416" s="58"/>
      <c r="T416" s="58"/>
      <c r="V416" s="58"/>
      <c r="W416" s="58"/>
      <c r="X416" s="58"/>
      <c r="Z416" s="58"/>
      <c r="AA416" s="58"/>
      <c r="AB416" s="58"/>
      <c r="AD416" s="58"/>
      <c r="AE416" s="58"/>
      <c r="AF416" s="58"/>
    </row>
    <row r="417" spans="1:32" x14ac:dyDescent="0.25">
      <c r="J417" s="58"/>
      <c r="R417" s="58"/>
      <c r="S417" s="58"/>
      <c r="T417" s="58"/>
      <c r="V417" s="58"/>
      <c r="W417" s="58"/>
      <c r="X417" s="58"/>
      <c r="Z417" s="58"/>
      <c r="AA417" s="58"/>
      <c r="AB417" s="58"/>
      <c r="AD417" s="58"/>
      <c r="AE417" s="58"/>
      <c r="AF417" s="58"/>
    </row>
    <row r="418" spans="1:32" x14ac:dyDescent="0.25">
      <c r="A418" s="3"/>
      <c r="J418" s="58"/>
      <c r="R418" s="58"/>
      <c r="S418" s="58"/>
      <c r="T418" s="58"/>
      <c r="V418" s="58"/>
      <c r="W418" s="58"/>
      <c r="X418" s="58"/>
      <c r="Z418" s="58"/>
      <c r="AA418" s="58"/>
      <c r="AB418" s="58"/>
      <c r="AD418" s="58"/>
      <c r="AE418" s="58"/>
      <c r="AF418" s="58"/>
    </row>
    <row r="419" spans="1:32" x14ac:dyDescent="0.25">
      <c r="A419" s="3"/>
      <c r="J419" s="58"/>
      <c r="R419" s="58"/>
      <c r="S419" s="58"/>
      <c r="T419" s="58"/>
      <c r="V419" s="58"/>
      <c r="W419" s="58"/>
      <c r="X419" s="58"/>
      <c r="Z419" s="58"/>
      <c r="AA419" s="58"/>
      <c r="AB419" s="58"/>
      <c r="AD419" s="58"/>
      <c r="AE419" s="58"/>
      <c r="AF419" s="58"/>
    </row>
    <row r="420" spans="1:32" x14ac:dyDescent="0.25">
      <c r="A420" s="3"/>
      <c r="J420" s="58"/>
      <c r="R420" s="58"/>
      <c r="S420" s="58"/>
      <c r="T420" s="58"/>
      <c r="V420" s="58"/>
      <c r="W420" s="58"/>
      <c r="X420" s="58"/>
      <c r="Z420" s="58"/>
      <c r="AA420" s="58"/>
      <c r="AB420" s="58"/>
      <c r="AD420" s="58"/>
      <c r="AE420" s="58"/>
      <c r="AF420" s="58"/>
    </row>
    <row r="421" spans="1:32" x14ac:dyDescent="0.25">
      <c r="A421" s="3"/>
      <c r="J421" s="58"/>
      <c r="R421" s="58"/>
      <c r="S421" s="58"/>
      <c r="T421" s="58"/>
      <c r="V421" s="58"/>
      <c r="W421" s="58"/>
      <c r="X421" s="58"/>
      <c r="Z421" s="58"/>
      <c r="AA421" s="58"/>
      <c r="AB421" s="58"/>
      <c r="AD421" s="58"/>
      <c r="AE421" s="58"/>
      <c r="AF421" s="58"/>
    </row>
    <row r="422" spans="1:32" x14ac:dyDescent="0.25">
      <c r="A422" s="3"/>
      <c r="J422" s="58"/>
      <c r="R422" s="58"/>
      <c r="S422" s="58"/>
      <c r="T422" s="58"/>
      <c r="V422" s="58"/>
      <c r="W422" s="58"/>
      <c r="X422" s="58"/>
      <c r="Z422" s="58"/>
      <c r="AA422" s="58"/>
      <c r="AB422" s="58"/>
      <c r="AD422" s="58"/>
      <c r="AE422" s="58"/>
      <c r="AF422" s="58"/>
    </row>
    <row r="423" spans="1:32" x14ac:dyDescent="0.25">
      <c r="A423" s="3"/>
      <c r="J423" s="58"/>
      <c r="R423" s="58"/>
      <c r="S423" s="58"/>
      <c r="T423" s="58"/>
      <c r="V423" s="58"/>
      <c r="W423" s="58"/>
      <c r="X423" s="58"/>
      <c r="Z423" s="58"/>
      <c r="AA423" s="58"/>
      <c r="AB423" s="58"/>
      <c r="AD423" s="58"/>
      <c r="AE423" s="58"/>
      <c r="AF423" s="58"/>
    </row>
    <row r="424" spans="1:32" x14ac:dyDescent="0.25">
      <c r="A424" s="3"/>
      <c r="J424" s="58"/>
      <c r="R424" s="58"/>
      <c r="S424" s="58"/>
      <c r="T424" s="58"/>
      <c r="V424" s="58"/>
      <c r="W424" s="58"/>
      <c r="X424" s="58"/>
      <c r="Z424" s="58"/>
      <c r="AA424" s="58"/>
      <c r="AB424" s="58"/>
      <c r="AD424" s="58"/>
      <c r="AE424" s="58"/>
      <c r="AF424" s="58"/>
    </row>
    <row r="425" spans="1:32" x14ac:dyDescent="0.25">
      <c r="A425" s="3"/>
      <c r="J425" s="58"/>
      <c r="R425" s="58"/>
      <c r="S425" s="58"/>
      <c r="T425" s="58"/>
      <c r="V425" s="58"/>
      <c r="W425" s="58"/>
      <c r="X425" s="58"/>
      <c r="Z425" s="58"/>
      <c r="AA425" s="58"/>
      <c r="AB425" s="58"/>
      <c r="AD425" s="58"/>
      <c r="AE425" s="58"/>
      <c r="AF425" s="58"/>
    </row>
    <row r="426" spans="1:32" x14ac:dyDescent="0.25">
      <c r="A426" s="3"/>
      <c r="J426" s="58"/>
      <c r="R426" s="58"/>
      <c r="S426" s="58"/>
      <c r="T426" s="58"/>
      <c r="V426" s="58"/>
      <c r="W426" s="58"/>
      <c r="X426" s="58"/>
      <c r="Z426" s="58"/>
      <c r="AA426" s="58"/>
      <c r="AB426" s="58"/>
      <c r="AD426" s="58"/>
      <c r="AE426" s="58"/>
      <c r="AF426" s="58"/>
    </row>
    <row r="428" spans="1:32" x14ac:dyDescent="0.25">
      <c r="E428" s="6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6:A7"/>
    <mergeCell ref="B6:B7"/>
    <mergeCell ref="D6:D7"/>
    <mergeCell ref="E6:E7"/>
    <mergeCell ref="F6:F7"/>
    <mergeCell ref="H6:I6"/>
    <mergeCell ref="J6:J7"/>
    <mergeCell ref="K6:K7"/>
    <mergeCell ref="J9:J15"/>
    <mergeCell ref="L6:L7"/>
    <mergeCell ref="M6:O6"/>
    <mergeCell ref="A274:E274"/>
    <mergeCell ref="A300:I300"/>
    <mergeCell ref="A301:E301"/>
    <mergeCell ref="A8:E8"/>
    <mergeCell ref="A16:I16"/>
    <mergeCell ref="A17:E17"/>
    <mergeCell ref="J18:J26"/>
    <mergeCell ref="A27:I27"/>
    <mergeCell ref="A28:E28"/>
    <mergeCell ref="J29:J39"/>
    <mergeCell ref="A40:I40"/>
    <mergeCell ref="A41:E41"/>
    <mergeCell ref="J42:J57"/>
    <mergeCell ref="A58:I58"/>
    <mergeCell ref="G6:G7"/>
    <mergeCell ref="J351:J403"/>
    <mergeCell ref="A287:I287"/>
    <mergeCell ref="A288:E288"/>
    <mergeCell ref="A409:I409"/>
    <mergeCell ref="A324:E324"/>
    <mergeCell ref="J325:J348"/>
    <mergeCell ref="A349:I349"/>
    <mergeCell ref="A404:I404"/>
    <mergeCell ref="A405:E405"/>
    <mergeCell ref="J405:J407"/>
    <mergeCell ref="A408:I408"/>
    <mergeCell ref="A316:I316"/>
    <mergeCell ref="A317:E317"/>
    <mergeCell ref="J318:J322"/>
    <mergeCell ref="A323:I323"/>
    <mergeCell ref="A350:E350"/>
    <mergeCell ref="A59:E59"/>
    <mergeCell ref="J60:J97"/>
    <mergeCell ref="A98:I98"/>
    <mergeCell ref="A99:E99"/>
    <mergeCell ref="J100:J133"/>
    <mergeCell ref="A134:I134"/>
    <mergeCell ref="A135:E135"/>
    <mergeCell ref="J136:J166"/>
    <mergeCell ref="A167:I167"/>
    <mergeCell ref="A168:E168"/>
    <mergeCell ref="J169:J202"/>
    <mergeCell ref="J205:J238"/>
    <mergeCell ref="J241:J272"/>
    <mergeCell ref="J275:J286"/>
    <mergeCell ref="J289:J299"/>
    <mergeCell ref="J302:J315"/>
    <mergeCell ref="A203:I203"/>
    <mergeCell ref="A204:E204"/>
    <mergeCell ref="A239:I239"/>
    <mergeCell ref="A240:E240"/>
    <mergeCell ref="A273:I273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73AB9018-2193-4320-A857-45FEEA5D751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12DBD2E-302A-48EC-A883-509E6136FC94}">
      <formula1>42005</formula1>
    </dataValidation>
    <dataValidation type="date" operator="greaterThan" allowBlank="1" showInputMessage="1" showErrorMessage="1" errorTitle="Error en Ingresos de Fechas" error="La fecha debe corresponder al Año 2014." sqref="D325:D348 D302:D315 D136:D166 D272 D100:D133 D29:D39 D289:D299 D9:D15 D318:D322 D18:D26 D42:D57 D238 D169:D202 D275:D286 D351:D403" xr:uid="{C99B1FDB-A5AB-450E-AE7C-7D11446D174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325:I348 H302:I315 H169:I202 H272:I272 H136:I166 H42:I57 H275:I286 H10:I15 H318:I322 H18:I26 H100:I133 H238:I238 H29:I39 H289:I299 H351:I403" xr:uid="{80E51BF5-42DB-415B-95CC-120BD01D1D9B}">
      <formula1>42005</formula1>
    </dataValidation>
    <dataValidation allowBlank="1" showInputMessage="1" showErrorMessage="1" errorTitle="Sólo números" error="Sólo ingresar números sin letras_x000a_" sqref="O324:O348 O301:O315 O168:O202 O204:O238 O135:O166 O59:O97 O274:O286 O8:O15 O317:O322 O17:O26 O41:O57 O99:O133 O28:O39 P275:P285 O240:O272 O288:O299 O405:O407 O350:O403" xr:uid="{620A7E16-4815-4F1A-8F20-70DE3E9E1656}"/>
    <dataValidation type="textLength" operator="lessThanOrEqual" allowBlank="1" showInputMessage="1" showErrorMessage="1" errorTitle="MÁXIMO DE CARACTERES SOBREPASADO" error="Sólo 255 caracteres por celdas" sqref="C302:C315 L169:L202 L272 C272 N241:N271 F237:G238 F166:G166 E9:E15 C9:C15 L9:L15 P9:Q15 E318:E322 F57:G57 F133:G133 N205:N237 L238 C238 C169:C202 P286:Q286 Q275:Q285 L241:L270 L289:L299 C325:C348 N406:N407 E406:G407 P406:Q407 L318:L322 C29:C39 L42:L57 P42:Q57 E42:E57 N60:N97 P60:Q97 E60:E97 P100:Q133 L60:L97 E100:E133 P136:Q166 L100:L133 L136:L166 C100:C133 E136:E166 C136:C166 P169:Q202 F202:G202 E169:E202 C275:C286 P289:Q299 F299:G299 E289:E299 P302:Q315 C289:C299 F314:G315 E302:E315 C318:C322 P318:Q322 L302:L315 L18:L26 P18:Q26 C18:C26 E18:E26 L29:L39 P29:Q39 F38:G39 E29:E39 C42:C57 P205:Q238 L205:L236 E205:E238 P241:Q272 E241:E272 F271:G272 F285:G286 L275:L286 E275:E286 F346:G348 L325:L348 P325:Q348 E325:E348 F403:G403 P351:Q403 C351:C403 E351:E403 L351:L403" xr:uid="{6F73ED66-0963-4FE8-B669-8DF2526D9CDC}">
      <formula1>255</formula1>
    </dataValidation>
    <dataValidation type="textLength" operator="lessThanOrEqual" allowBlank="1" showInputMessage="1" showErrorMessage="1" sqref="V325:W345 T302:T313 K169:K202 V232:V236 K136:K166 T72 W290 V11:V15 T318:T319 T52 T100:T132 V169:W201 V241:V269 T294 K406:K407 K42:K57 T56 T54 T42 K60:K97 K100:K133 K289:K299 K302:K315 K318:K322 K9:K15 X19:X20 K19:K26 W19:W26 K29:K39 W32 V29:V31 W35 V33:V34 V36:V37 V43:V56 V69:V97 W60:W97 V100:V132 V136:W165 K205:K238 W207 V205:V206 W223 V208:V222 W231 V224:V230 K241:K271 W241:X270 K275:K286 V275:V284 V296 X295 K325:K348 X344 K351:K403 V351:V400 W351:W402 X383 X362 X370" xr:uid="{1B2142EF-4335-4B97-AAE5-2E4434E9CC33}">
      <formula1>255</formula1>
    </dataValidation>
    <dataValidation type="decimal" allowBlank="1" showInputMessage="1" showErrorMessage="1" errorTitle="Sólo números" error="Sólo ingresar números sin letras_x000a_" sqref="T314:T315 M169:N202 V237:V238 M272:N272 V133 T72:T97 V9:V10 AD9:AF15 R9:T15 Z9:AB15 M9:N15 T320:T322 R18:T26 T53 T133 M238:N238 M205:M237 V202:W202 V270:V272 T295:T299 V346:W348 M406:M407 V406:X407 Z406:AB407 R406:T407 AD406:AF407 W291:W299 M42:N57 V38:V39 Z42:AB57 AD42:AF57 R42:S57 T57 T55 T43:T51 AD60:AF97 M60:M97 Z60:AB97 V57 R60:S97 T60:T70 X60:X97 Z100:AB133 AD100:AF133 M100:N133 R100:S133 M136:N166 R136:T166 AD136:AF166 Z136:AB166 V166:W166 Z169:AB202 AD169:AF202 R169:T202 V285:V286 Z289:AB299 AD289:AF299 M289:N299 R289:S299 T289:T293 M302:N315 V302:X315 AD302:AF315 Z302:AB315 R302:S315 V318:X322 Z318:AB322 AD318:AF322 M318:N322 R318:S322 W9:X15 M18:N26 AD18:AF26 Z18:AB26 X21:X26 W18:W26 X18 M29:N39 Z29:AB39 AD29:AF39 R29:T39 W29:X39 W42:X57 V42 V60:V68 W100:X133 X136:X166 X169:X202 R205:T238 Z205:AB238 AD205:AF238 W205:X238 M241:M271 AD241:AF272 Z241:AB272 R241:T272 W271:X272 M275:N286 R275:T286 AD275:AF286 Z275:AB286 W275:X286 V297:V299 V289:V295 X296:X299 X289:X294 W289 AD325:AF348 Z325:AB348 R325:T348 M325:N348 X345:X348 X325:X343 R351:T403 AD351:AF403 Z351:AB403 M351:N403 V401:V403 W403 X384:X403 X351:X361 X363:X369 X371:X382" xr:uid="{5945CD0C-7E12-4D53-9D2B-D8F20FCA4B4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Y42"/>
  <sheetViews>
    <sheetView zoomScale="80" zoomScaleNormal="80" workbookViewId="0">
      <selection activeCell="N25" sqref="N25"/>
    </sheetView>
  </sheetViews>
  <sheetFormatPr baseColWidth="10" defaultColWidth="11.42578125" defaultRowHeight="11.25" outlineLevelCol="1" x14ac:dyDescent="0.25"/>
  <cols>
    <col min="1" max="1" width="30.7109375" style="57" customWidth="1"/>
    <col min="2" max="2" width="16.2851562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5703125" style="60" hidden="1" customWidth="1" outlineLevel="1"/>
    <col min="8" max="8" width="10.7109375" style="60" hidden="1" customWidth="1" outlineLevel="1"/>
    <col min="9" max="9" width="13.7109375" style="60" hidden="1" customWidth="1" outlineLevel="1"/>
    <col min="10" max="10" width="13.710937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5.7109375" style="60" customWidth="1" collapsed="1"/>
    <col min="15" max="17" width="15.7109375" style="60" customWidth="1" outlineLevel="1"/>
    <col min="18" max="18" width="15.710937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3.85546875" style="60" customWidth="1" collapsed="1"/>
    <col min="23" max="23" width="13.42578125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+'24-03-341 Ind. RSH'!J16</f>
        <v>90870000</v>
      </c>
      <c r="C8" s="49">
        <f>+'24-03-341 Ind. RSH'!K16</f>
        <v>90870000</v>
      </c>
      <c r="D8" s="49">
        <f>+'24-03-341 Ind. RSH'!L16</f>
        <v>0</v>
      </c>
      <c r="E8" s="49">
        <f>+'24-03-341 Ind. RSH'!M16</f>
        <v>0</v>
      </c>
      <c r="F8" s="49">
        <f>+'24-03-341 Ind. RSH'!N16</f>
        <v>0</v>
      </c>
      <c r="G8" s="49">
        <f>+'24-03-341 Ind. RSH'!R16</f>
        <v>0</v>
      </c>
      <c r="H8" s="49">
        <f>+'24-03-341 Ind. RSH'!S16</f>
        <v>0</v>
      </c>
      <c r="I8" s="49">
        <f>+'24-03-341 Ind. RSH'!T16</f>
        <v>8090000</v>
      </c>
      <c r="J8" s="49">
        <f>+'24-03-341 Ind. RSH'!U16</f>
        <v>8090000</v>
      </c>
      <c r="K8" s="49">
        <f>+'24-03-341 Ind. RSH'!V16</f>
        <v>82780000</v>
      </c>
      <c r="L8" s="49">
        <f>+'24-03-341 Ind. RSH'!W16</f>
        <v>0</v>
      </c>
      <c r="M8" s="49">
        <f>+'24-03-341 Ind. RSH'!X16</f>
        <v>0</v>
      </c>
      <c r="N8" s="49">
        <f>+'24-03-341 Ind. RSH'!Y16</f>
        <v>82780000</v>
      </c>
      <c r="O8" s="49">
        <f>+'24-03-341 Ind. RSH'!Z16</f>
        <v>0</v>
      </c>
      <c r="P8" s="49">
        <f>+'24-03-341 Ind. RSH'!AA16</f>
        <v>0</v>
      </c>
      <c r="Q8" s="49">
        <f>+'24-03-341 Ind. RSH'!AB16</f>
        <v>0</v>
      </c>
      <c r="R8" s="49">
        <f>+'24-03-341 Ind. RSH'!AC16</f>
        <v>0</v>
      </c>
      <c r="S8" s="49">
        <f>+'24-03-341 Ind. RSH'!AD16</f>
        <v>0</v>
      </c>
      <c r="T8" s="49">
        <f>+'24-03-341 Ind. RSH'!AE16</f>
        <v>0</v>
      </c>
      <c r="U8" s="49">
        <f>+'24-03-341 Ind. RSH'!AF16</f>
        <v>0</v>
      </c>
      <c r="V8" s="49">
        <f>+'24-03-341 Ind. RSH'!AG16</f>
        <v>0</v>
      </c>
      <c r="W8" s="49">
        <f>+'24-03-341 Ind. RSH'!AH16</f>
        <v>90870000</v>
      </c>
      <c r="X8" s="64">
        <f>+'24-03-341 Ind. RSH'!AI16</f>
        <v>1</v>
      </c>
      <c r="Y8" s="64">
        <f>+'24-03-341 Ind. RSH'!AJ16</f>
        <v>1.7477856957387267E-2</v>
      </c>
    </row>
    <row r="9" spans="1:25" ht="24.75" customHeight="1" x14ac:dyDescent="0.25">
      <c r="A9" s="63" t="s">
        <v>46</v>
      </c>
      <c r="B9" s="49">
        <f>+'24-03-341 Ind. RSH'!J27</f>
        <v>122290000</v>
      </c>
      <c r="C9" s="49">
        <f>+'24-03-341 Ind. RSH'!K27</f>
        <v>122290000</v>
      </c>
      <c r="D9" s="49">
        <f>+'24-03-341 Ind. RSH'!M27</f>
        <v>0</v>
      </c>
      <c r="E9" s="49">
        <f>+'24-03-341 Ind. RSH'!N27</f>
        <v>0</v>
      </c>
      <c r="F9" s="49">
        <f>+'24-03-341 Ind. RSH'!O27</f>
        <v>0</v>
      </c>
      <c r="G9" s="49">
        <f>+'24-03-341 Ind. RSH'!R27</f>
        <v>0</v>
      </c>
      <c r="H9" s="49">
        <f>+'24-03-341 Ind. RSH'!S27</f>
        <v>0</v>
      </c>
      <c r="I9" s="49">
        <f>+'24-03-341 Ind. RSH'!T27</f>
        <v>0</v>
      </c>
      <c r="J9" s="49">
        <f>+'24-03-341 Ind. RSH'!U27</f>
        <v>0</v>
      </c>
      <c r="K9" s="49">
        <f>+'24-03-341 Ind. RSH'!V27</f>
        <v>78500000</v>
      </c>
      <c r="L9" s="49">
        <f>+'24-03-341 Ind. RSH'!W27</f>
        <v>78500000</v>
      </c>
      <c r="M9" s="49">
        <f>+'24-03-341 Ind. RSH'!X27</f>
        <v>43790000</v>
      </c>
      <c r="N9" s="49">
        <f>+'24-03-341 Ind. RSH'!Y27</f>
        <v>122290000</v>
      </c>
      <c r="O9" s="49">
        <f>+'24-03-341 Ind. RSH'!Z27</f>
        <v>0</v>
      </c>
      <c r="P9" s="49">
        <f>+'24-03-341 Ind. RSH'!AA27</f>
        <v>0</v>
      </c>
      <c r="Q9" s="49">
        <f>+'24-03-341 Ind. RSH'!AB27</f>
        <v>0</v>
      </c>
      <c r="R9" s="49">
        <f>+'24-03-341 Ind. RSH'!AC27</f>
        <v>0</v>
      </c>
      <c r="S9" s="49">
        <f>+'24-03-341 Ind. RSH'!AD27</f>
        <v>0</v>
      </c>
      <c r="T9" s="49">
        <f>+'24-03-341 Ind. RSH'!AE27</f>
        <v>0</v>
      </c>
      <c r="U9" s="49">
        <f>+'24-03-341 Ind. RSH'!AF27</f>
        <v>0</v>
      </c>
      <c r="V9" s="49">
        <f>+'24-03-341 Ind. RSH'!AG27</f>
        <v>0</v>
      </c>
      <c r="W9" s="49">
        <f>+'24-03-341 Ind. RSH'!AH27</f>
        <v>122290000</v>
      </c>
      <c r="X9" s="64">
        <f>+'24-03-341 Ind. RSH'!AI27</f>
        <v>1</v>
      </c>
      <c r="Y9" s="64">
        <f>+'24-03-341 Ind. RSH'!AJ27</f>
        <v>2.3521152496081089E-2</v>
      </c>
    </row>
    <row r="10" spans="1:25" ht="24.75" customHeight="1" x14ac:dyDescent="0.25">
      <c r="A10" s="63" t="s">
        <v>48</v>
      </c>
      <c r="B10" s="49">
        <f>+'24-03-341 Ind. RSH'!J40</f>
        <v>128540000</v>
      </c>
      <c r="C10" s="49">
        <f>+'24-03-341 Ind. RSH'!K40</f>
        <v>128540000</v>
      </c>
      <c r="D10" s="49">
        <f>+'24-03-341 Ind. RSH'!M40</f>
        <v>0</v>
      </c>
      <c r="E10" s="49">
        <f>+'24-03-341 Ind. RSH'!N40</f>
        <v>0</v>
      </c>
      <c r="F10" s="49">
        <f>+'24-03-341 Ind. RSH'!O40</f>
        <v>0</v>
      </c>
      <c r="G10" s="49">
        <f>+'24-03-341 Ind. RSH'!R40</f>
        <v>0</v>
      </c>
      <c r="H10" s="49">
        <f>+'24-03-341 Ind. RSH'!S40</f>
        <v>0</v>
      </c>
      <c r="I10" s="49">
        <f>+'24-03-341 Ind. RSH'!T40</f>
        <v>0</v>
      </c>
      <c r="J10" s="49">
        <f>+'24-03-341 Ind. RSH'!U40</f>
        <v>0</v>
      </c>
      <c r="K10" s="49">
        <f>+'24-03-341 Ind. RSH'!V40</f>
        <v>71940000</v>
      </c>
      <c r="L10" s="49">
        <f>+'24-03-341 Ind. RSH'!W40</f>
        <v>56600000</v>
      </c>
      <c r="M10" s="49">
        <f>+'24-03-341 Ind. RSH'!X40</f>
        <v>0</v>
      </c>
      <c r="N10" s="49">
        <f>+'24-03-341 Ind. RSH'!Y40</f>
        <v>128540000</v>
      </c>
      <c r="O10" s="49">
        <f>+'24-03-341 Ind. RSH'!Z40</f>
        <v>0</v>
      </c>
      <c r="P10" s="49">
        <f>+'24-03-341 Ind. RSH'!AA40</f>
        <v>0</v>
      </c>
      <c r="Q10" s="49">
        <f>+'24-03-341 Ind. RSH'!AB40</f>
        <v>0</v>
      </c>
      <c r="R10" s="49">
        <f>+'24-03-341 Ind. RSH'!AC40</f>
        <v>0</v>
      </c>
      <c r="S10" s="49">
        <f>+'24-03-341 Ind. RSH'!AD40</f>
        <v>0</v>
      </c>
      <c r="T10" s="49">
        <f>+'24-03-341 Ind. RSH'!AE40</f>
        <v>0</v>
      </c>
      <c r="U10" s="49">
        <f>+'24-03-341 Ind. RSH'!AF40</f>
        <v>0</v>
      </c>
      <c r="V10" s="49">
        <f>+'24-03-341 Ind. RSH'!AG40</f>
        <v>0</v>
      </c>
      <c r="W10" s="49">
        <f>+'24-03-341 Ind. RSH'!AH40</f>
        <v>128540000</v>
      </c>
      <c r="X10" s="64">
        <f>+'24-03-341 Ind. RSH'!AI40</f>
        <v>1</v>
      </c>
      <c r="Y10" s="64">
        <f>+'24-03-341 Ind. RSH'!AJ40</f>
        <v>2.4723272073319678E-2</v>
      </c>
    </row>
    <row r="11" spans="1:25" ht="24.75" customHeight="1" x14ac:dyDescent="0.25">
      <c r="A11" s="63" t="s">
        <v>50</v>
      </c>
      <c r="B11" s="49">
        <f>+'24-03-341 Ind. RSH'!J58</f>
        <v>254780000</v>
      </c>
      <c r="C11" s="49">
        <f>+'24-03-341 Ind. RSH'!K58</f>
        <v>254780000</v>
      </c>
      <c r="D11" s="49">
        <f>+'24-03-341 Ind. RSH'!M58</f>
        <v>0</v>
      </c>
      <c r="E11" s="49">
        <f>+'24-03-341 Ind. RSH'!N58</f>
        <v>0</v>
      </c>
      <c r="F11" s="49">
        <f>+'24-03-341 Ind. RSH'!O58</f>
        <v>0</v>
      </c>
      <c r="G11" s="49">
        <f>+'24-03-341 Ind. RSH'!R58</f>
        <v>0</v>
      </c>
      <c r="H11" s="49">
        <f>+'24-03-341 Ind. RSH'!S58</f>
        <v>0</v>
      </c>
      <c r="I11" s="49">
        <f>+'24-03-341 Ind. RSH'!T58</f>
        <v>28950000</v>
      </c>
      <c r="J11" s="49">
        <f>+'24-03-341 Ind. RSH'!U58</f>
        <v>28950000</v>
      </c>
      <c r="K11" s="49">
        <f>+'24-03-341 Ind. RSH'!V58</f>
        <v>225830000</v>
      </c>
      <c r="L11" s="49">
        <f>+'24-03-341 Ind. RSH'!W58</f>
        <v>0</v>
      </c>
      <c r="M11" s="49">
        <f>+'24-03-341 Ind. RSH'!X58</f>
        <v>0</v>
      </c>
      <c r="N11" s="49">
        <f>+'24-03-341 Ind. RSH'!Y58</f>
        <v>225830000</v>
      </c>
      <c r="O11" s="49">
        <f>+'24-03-341 Ind. RSH'!Z58</f>
        <v>0</v>
      </c>
      <c r="P11" s="49">
        <f>+'24-03-341 Ind. RSH'!AA58</f>
        <v>0</v>
      </c>
      <c r="Q11" s="49">
        <f>+'24-03-341 Ind. RSH'!AB58</f>
        <v>0</v>
      </c>
      <c r="R11" s="49">
        <f>+'24-03-341 Ind. RSH'!AC58</f>
        <v>0</v>
      </c>
      <c r="S11" s="49">
        <f>+'24-03-341 Ind. RSH'!AD58</f>
        <v>0</v>
      </c>
      <c r="T11" s="49">
        <f>+'24-03-341 Ind. RSH'!AE58</f>
        <v>0</v>
      </c>
      <c r="U11" s="49">
        <f>+'24-03-341 Ind. RSH'!AF58</f>
        <v>0</v>
      </c>
      <c r="V11" s="49">
        <f>+'24-03-341 Ind. RSH'!AG58</f>
        <v>0</v>
      </c>
      <c r="W11" s="49">
        <f>+'24-03-341 Ind. RSH'!AH58</f>
        <v>254780000</v>
      </c>
      <c r="X11" s="64">
        <f>+'24-03-341 Ind. RSH'!AI58</f>
        <v>1</v>
      </c>
      <c r="Y11" s="64">
        <f>+'24-03-341 Ind. RSH'!AJ58</f>
        <v>4.9004164142215555E-2</v>
      </c>
    </row>
    <row r="12" spans="1:25" ht="24.75" customHeight="1" x14ac:dyDescent="0.25">
      <c r="A12" s="63" t="s">
        <v>52</v>
      </c>
      <c r="B12" s="49">
        <f>+'24-03-341 Ind. RSH'!J98</f>
        <v>548530000</v>
      </c>
      <c r="C12" s="49">
        <f>+'24-03-341 Ind. RSH'!K98</f>
        <v>548530000</v>
      </c>
      <c r="D12" s="49">
        <f>+'24-03-341 Ind. RSH'!M98</f>
        <v>0</v>
      </c>
      <c r="E12" s="49">
        <f>+'24-03-341 Ind. RSH'!N98</f>
        <v>0</v>
      </c>
      <c r="F12" s="49">
        <f>+'24-03-341 Ind. RSH'!O98</f>
        <v>0</v>
      </c>
      <c r="G12" s="49">
        <f>+'24-03-341 Ind. RSH'!R98</f>
        <v>0</v>
      </c>
      <c r="H12" s="49">
        <f>+'24-03-341 Ind. RSH'!S98</f>
        <v>0</v>
      </c>
      <c r="I12" s="49">
        <f>+'24-03-341 Ind. RSH'!T98</f>
        <v>26710000</v>
      </c>
      <c r="J12" s="49">
        <f>+'24-03-341 Ind. RSH'!U98</f>
        <v>26710000</v>
      </c>
      <c r="K12" s="49">
        <f>+'24-03-341 Ind. RSH'!V98</f>
        <v>154800000</v>
      </c>
      <c r="L12" s="49">
        <f>+'24-03-341 Ind. RSH'!W98</f>
        <v>356040000</v>
      </c>
      <c r="M12" s="49">
        <f>+'24-03-341 Ind. RSH'!X98</f>
        <v>10980000</v>
      </c>
      <c r="N12" s="49">
        <f>+'24-03-341 Ind. RSH'!Y98</f>
        <v>521820000</v>
      </c>
      <c r="O12" s="49">
        <f>+'24-03-341 Ind. RSH'!Z98</f>
        <v>0</v>
      </c>
      <c r="P12" s="49">
        <f>+'24-03-341 Ind. RSH'!AA98</f>
        <v>0</v>
      </c>
      <c r="Q12" s="49">
        <f>+'24-03-341 Ind. RSH'!AB98</f>
        <v>0</v>
      </c>
      <c r="R12" s="49">
        <f>+'24-03-341 Ind. RSH'!AC98</f>
        <v>0</v>
      </c>
      <c r="S12" s="49">
        <f>+'24-03-341 Ind. RSH'!AD98</f>
        <v>0</v>
      </c>
      <c r="T12" s="49">
        <f>+'24-03-341 Ind. RSH'!AE98</f>
        <v>0</v>
      </c>
      <c r="U12" s="49">
        <f>+'24-03-341 Ind. RSH'!AF98</f>
        <v>0</v>
      </c>
      <c r="V12" s="49">
        <f>+'24-03-341 Ind. RSH'!AG98</f>
        <v>0</v>
      </c>
      <c r="W12" s="49">
        <f>+'24-03-341 Ind. RSH'!AH98</f>
        <v>548530000</v>
      </c>
      <c r="X12" s="64">
        <f>+'24-03-341 Ind. RSH'!AI98</f>
        <v>1</v>
      </c>
      <c r="Y12" s="64">
        <f>+'24-03-341 Ind. RSH'!AJ98</f>
        <v>0.10550378427242915</v>
      </c>
    </row>
    <row r="13" spans="1:25" ht="24.75" customHeight="1" x14ac:dyDescent="0.25">
      <c r="A13" s="63" t="s">
        <v>54</v>
      </c>
      <c r="B13" s="49">
        <f>+'24-03-341 Ind. RSH'!J134</f>
        <v>340810000</v>
      </c>
      <c r="C13" s="49">
        <f>+'24-03-341 Ind. RSH'!K134</f>
        <v>340810000</v>
      </c>
      <c r="D13" s="49">
        <f>+'24-03-341 Ind. RSH'!M134</f>
        <v>0</v>
      </c>
      <c r="E13" s="49">
        <f>+'24-03-341 Ind. RSH'!N134</f>
        <v>0</v>
      </c>
      <c r="F13" s="49">
        <f>+'24-03-341 Ind. RSH'!O134</f>
        <v>0</v>
      </c>
      <c r="G13" s="49">
        <f>+'24-03-341 Ind. RSH'!R134</f>
        <v>0</v>
      </c>
      <c r="H13" s="49">
        <f>+'24-03-341 Ind. RSH'!S134</f>
        <v>0</v>
      </c>
      <c r="I13" s="49">
        <f>+'24-03-341 Ind. RSH'!T134</f>
        <v>102470000</v>
      </c>
      <c r="J13" s="49">
        <f>+'24-03-341 Ind. RSH'!U134</f>
        <v>102470000</v>
      </c>
      <c r="K13" s="49">
        <f>+'24-03-341 Ind. RSH'!V134</f>
        <v>238340000</v>
      </c>
      <c r="L13" s="49">
        <f>+'24-03-341 Ind. RSH'!W134</f>
        <v>0</v>
      </c>
      <c r="M13" s="49">
        <f>+'24-03-341 Ind. RSH'!X134</f>
        <v>0</v>
      </c>
      <c r="N13" s="49">
        <f>+'24-03-341 Ind. RSH'!Y134</f>
        <v>238340000</v>
      </c>
      <c r="O13" s="49">
        <f>+'24-03-341 Ind. RSH'!Z134</f>
        <v>0</v>
      </c>
      <c r="P13" s="49">
        <f>+'24-03-341 Ind. RSH'!AA134</f>
        <v>0</v>
      </c>
      <c r="Q13" s="49">
        <f>+'24-03-341 Ind. RSH'!AB134</f>
        <v>0</v>
      </c>
      <c r="R13" s="49">
        <f>+'24-03-341 Ind. RSH'!AC134</f>
        <v>0</v>
      </c>
      <c r="S13" s="49">
        <f>+'24-03-341 Ind. RSH'!AD134</f>
        <v>0</v>
      </c>
      <c r="T13" s="49">
        <f>+'24-03-341 Ind. RSH'!AE134</f>
        <v>0</v>
      </c>
      <c r="U13" s="49">
        <f>+'24-03-341 Ind. RSH'!AF134</f>
        <v>0</v>
      </c>
      <c r="V13" s="49">
        <f>+'24-03-341 Ind. RSH'!AG134</f>
        <v>0</v>
      </c>
      <c r="W13" s="49">
        <f>+'24-03-341 Ind. RSH'!AH134</f>
        <v>340810000</v>
      </c>
      <c r="X13" s="64">
        <f>+'24-03-341 Ind. RSH'!AI134</f>
        <v>1</v>
      </c>
      <c r="Y13" s="64">
        <f>+'24-03-341 Ind. RSH'!AJ134</f>
        <v>6.5551099698989257E-2</v>
      </c>
    </row>
    <row r="14" spans="1:25" ht="24.75" customHeight="1" x14ac:dyDescent="0.25">
      <c r="A14" s="63" t="s">
        <v>56</v>
      </c>
      <c r="B14" s="49">
        <f>+'24-03-341 Ind. RSH'!J167</f>
        <v>424210000</v>
      </c>
      <c r="C14" s="49">
        <f>+'24-03-341 Ind. RSH'!K167</f>
        <v>424210000</v>
      </c>
      <c r="D14" s="49">
        <f>+'24-03-341 Ind. RSH'!M167</f>
        <v>0</v>
      </c>
      <c r="E14" s="49">
        <f>+'24-03-341 Ind. RSH'!N167</f>
        <v>0</v>
      </c>
      <c r="F14" s="49">
        <f>+'24-03-341 Ind. RSH'!O167</f>
        <v>0</v>
      </c>
      <c r="G14" s="49">
        <f>+'24-03-341 Ind. RSH'!R167</f>
        <v>0</v>
      </c>
      <c r="H14" s="49">
        <f>+'24-03-341 Ind. RSH'!S167</f>
        <v>0</v>
      </c>
      <c r="I14" s="49">
        <f>+'24-03-341 Ind. RSH'!T167</f>
        <v>0</v>
      </c>
      <c r="J14" s="49">
        <f>+'24-03-341 Ind. RSH'!U167</f>
        <v>0</v>
      </c>
      <c r="K14" s="49">
        <f>+'24-03-341 Ind. RSH'!V167</f>
        <v>191730000</v>
      </c>
      <c r="L14" s="49">
        <f>+'24-03-341 Ind. RSH'!W167</f>
        <v>232480000</v>
      </c>
      <c r="M14" s="49">
        <f>+'24-03-341 Ind. RSH'!X167</f>
        <v>0</v>
      </c>
      <c r="N14" s="49">
        <f>+'24-03-341 Ind. RSH'!Y167</f>
        <v>424210000</v>
      </c>
      <c r="O14" s="49">
        <f>+'24-03-341 Ind. RSH'!Z167</f>
        <v>0</v>
      </c>
      <c r="P14" s="49">
        <f>+'24-03-341 Ind. RSH'!AA167</f>
        <v>0</v>
      </c>
      <c r="Q14" s="49">
        <f>+'24-03-341 Ind. RSH'!AB167</f>
        <v>0</v>
      </c>
      <c r="R14" s="49">
        <f>+'24-03-341 Ind. RSH'!AC167</f>
        <v>0</v>
      </c>
      <c r="S14" s="49">
        <f>+'24-03-341 Ind. RSH'!AD167</f>
        <v>0</v>
      </c>
      <c r="T14" s="49">
        <f>+'24-03-341 Ind. RSH'!AE167</f>
        <v>0</v>
      </c>
      <c r="U14" s="49">
        <f>+'24-03-341 Ind. RSH'!AF167</f>
        <v>0</v>
      </c>
      <c r="V14" s="49">
        <f>+'24-03-341 Ind. RSH'!AG167</f>
        <v>0</v>
      </c>
      <c r="W14" s="49">
        <f>+'24-03-341 Ind. RSH'!AH167</f>
        <v>424210000</v>
      </c>
      <c r="X14" s="64">
        <f>+'24-03-341 Ind. RSH'!AI167</f>
        <v>1</v>
      </c>
      <c r="Y14" s="64">
        <f>+'24-03-341 Ind. RSH'!AJ167</f>
        <v>8.1592183337660967E-2</v>
      </c>
    </row>
    <row r="15" spans="1:25" ht="24.75" customHeight="1" x14ac:dyDescent="0.25">
      <c r="A15" s="63" t="s">
        <v>58</v>
      </c>
      <c r="B15" s="49">
        <f>+'24-03-341 Ind. RSH'!J203</f>
        <v>538000000</v>
      </c>
      <c r="C15" s="49">
        <f>+'24-03-341 Ind. RSH'!K203</f>
        <v>538000000</v>
      </c>
      <c r="D15" s="49">
        <f>+'24-03-341 Ind. RSH'!M203</f>
        <v>0</v>
      </c>
      <c r="E15" s="49">
        <f>+'24-03-341 Ind. RSH'!N203</f>
        <v>0</v>
      </c>
      <c r="F15" s="49">
        <f>+'24-03-341 Ind. RSH'!O203</f>
        <v>0</v>
      </c>
      <c r="G15" s="49">
        <f>+'24-03-341 Ind. RSH'!R203</f>
        <v>0</v>
      </c>
      <c r="H15" s="49">
        <f>+'24-03-341 Ind. RSH'!S203</f>
        <v>0</v>
      </c>
      <c r="I15" s="49">
        <f>+'24-03-341 Ind. RSH'!T203</f>
        <v>0</v>
      </c>
      <c r="J15" s="49">
        <f>+'24-03-341 Ind. RSH'!U203</f>
        <v>0</v>
      </c>
      <c r="K15" s="49">
        <f>+'24-03-341 Ind. RSH'!V203</f>
        <v>380920000</v>
      </c>
      <c r="L15" s="49">
        <f>+'24-03-341 Ind. RSH'!W203</f>
        <v>157080000</v>
      </c>
      <c r="M15" s="49">
        <f>+'24-03-341 Ind. RSH'!X203</f>
        <v>0</v>
      </c>
      <c r="N15" s="49">
        <f>+'24-03-341 Ind. RSH'!Y203</f>
        <v>538000000</v>
      </c>
      <c r="O15" s="49">
        <f>+'24-03-341 Ind. RSH'!Z203</f>
        <v>0</v>
      </c>
      <c r="P15" s="49">
        <f>+'24-03-341 Ind. RSH'!AA203</f>
        <v>0</v>
      </c>
      <c r="Q15" s="49">
        <f>+'24-03-341 Ind. RSH'!AB203</f>
        <v>0</v>
      </c>
      <c r="R15" s="49">
        <f>+'24-03-341 Ind. RSH'!AC203</f>
        <v>0</v>
      </c>
      <c r="S15" s="49">
        <f>+'24-03-341 Ind. RSH'!AD203</f>
        <v>0</v>
      </c>
      <c r="T15" s="49">
        <f>+'24-03-341 Ind. RSH'!AE203</f>
        <v>0</v>
      </c>
      <c r="U15" s="49">
        <f>+'24-03-341 Ind. RSH'!AF203</f>
        <v>0</v>
      </c>
      <c r="V15" s="49">
        <f>+'24-03-341 Ind. RSH'!AG203</f>
        <v>0</v>
      </c>
      <c r="W15" s="49">
        <f>+'24-03-341 Ind. RSH'!AH203</f>
        <v>538000000</v>
      </c>
      <c r="X15" s="64">
        <f>+'24-03-341 Ind. RSH'!AI203</f>
        <v>1</v>
      </c>
      <c r="Y15" s="64">
        <f>+'24-03-341 Ind. RSH'!AJ203</f>
        <v>0.10347845320869757</v>
      </c>
    </row>
    <row r="16" spans="1:25" ht="24.75" customHeight="1" x14ac:dyDescent="0.25">
      <c r="A16" s="63" t="s">
        <v>60</v>
      </c>
      <c r="B16" s="49">
        <f>+'24-03-341 Ind. RSH'!J239</f>
        <v>433960000</v>
      </c>
      <c r="C16" s="49">
        <f>+'24-03-341 Ind. RSH'!K239</f>
        <v>433960000</v>
      </c>
      <c r="D16" s="49">
        <f>+'24-03-341 Ind. RSH'!M239</f>
        <v>0</v>
      </c>
      <c r="E16" s="49">
        <f>+'24-03-341 Ind. RSH'!N239</f>
        <v>0</v>
      </c>
      <c r="F16" s="49">
        <f>+'24-03-341 Ind. RSH'!O239</f>
        <v>0</v>
      </c>
      <c r="G16" s="49">
        <f>+'24-03-341 Ind. RSH'!R239</f>
        <v>0</v>
      </c>
      <c r="H16" s="49">
        <f>+'24-03-341 Ind. RSH'!S239</f>
        <v>0</v>
      </c>
      <c r="I16" s="49">
        <f>+'24-03-341 Ind. RSH'!T239</f>
        <v>0</v>
      </c>
      <c r="J16" s="49">
        <f>+'24-03-341 Ind. RSH'!U239</f>
        <v>0</v>
      </c>
      <c r="K16" s="49">
        <f>+'24-03-341 Ind. RSH'!V239</f>
        <v>392030000</v>
      </c>
      <c r="L16" s="49">
        <f>+'24-03-341 Ind. RSH'!W239</f>
        <v>41930000</v>
      </c>
      <c r="M16" s="49">
        <f>+'24-03-341 Ind. RSH'!X239</f>
        <v>0</v>
      </c>
      <c r="N16" s="49">
        <f>+'24-03-341 Ind. RSH'!Y239</f>
        <v>433960000</v>
      </c>
      <c r="O16" s="49">
        <f>+'24-03-341 Ind. RSH'!Z239</f>
        <v>0</v>
      </c>
      <c r="P16" s="49">
        <f>+'24-03-341 Ind. RSH'!AA239</f>
        <v>0</v>
      </c>
      <c r="Q16" s="49">
        <f>+'24-03-341 Ind. RSH'!AB239</f>
        <v>0</v>
      </c>
      <c r="R16" s="49">
        <f>+'24-03-341 Ind. RSH'!AC239</f>
        <v>0</v>
      </c>
      <c r="S16" s="49">
        <f>+'24-03-341 Ind. RSH'!AD239</f>
        <v>0</v>
      </c>
      <c r="T16" s="49">
        <f>+'24-03-341 Ind. RSH'!AE239</f>
        <v>0</v>
      </c>
      <c r="U16" s="49">
        <f>+'24-03-341 Ind. RSH'!AF239</f>
        <v>0</v>
      </c>
      <c r="V16" s="49">
        <f>+'24-03-341 Ind. RSH'!AG239</f>
        <v>0</v>
      </c>
      <c r="W16" s="49">
        <f>+'24-03-341 Ind. RSH'!AH239</f>
        <v>433960000</v>
      </c>
      <c r="X16" s="64">
        <f>+'24-03-341 Ind. RSH'!AI239</f>
        <v>1</v>
      </c>
      <c r="Y16" s="64">
        <f>+'24-03-341 Ind. RSH'!AJ239</f>
        <v>8.3467489878153153E-2</v>
      </c>
    </row>
    <row r="17" spans="1:25" ht="24.75" customHeight="1" x14ac:dyDescent="0.25">
      <c r="A17" s="63" t="s">
        <v>62</v>
      </c>
      <c r="B17" s="49">
        <f>+'24-03-341 Ind. RSH'!J273</f>
        <v>303940000</v>
      </c>
      <c r="C17" s="49">
        <f>+'24-03-341 Ind. RSH'!K273</f>
        <v>298340000</v>
      </c>
      <c r="D17" s="49">
        <f>+'24-03-341 Ind. RSH'!M273</f>
        <v>0</v>
      </c>
      <c r="E17" s="49">
        <f>+'24-03-341 Ind. RSH'!N273</f>
        <v>0</v>
      </c>
      <c r="F17" s="49">
        <f>+'24-03-341 Ind. RSH'!O273</f>
        <v>0</v>
      </c>
      <c r="G17" s="49">
        <f>+'24-03-341 Ind. RSH'!R273</f>
        <v>0</v>
      </c>
      <c r="H17" s="49">
        <f>+'24-03-341 Ind. RSH'!S273</f>
        <v>0</v>
      </c>
      <c r="I17" s="49">
        <f>+'24-03-341 Ind. RSH'!T273</f>
        <v>0</v>
      </c>
      <c r="J17" s="49">
        <f>+'24-03-341 Ind. RSH'!U273</f>
        <v>0</v>
      </c>
      <c r="K17" s="49">
        <f>+'24-03-341 Ind. RSH'!V273</f>
        <v>116370000</v>
      </c>
      <c r="L17" s="49">
        <f>+'24-03-341 Ind. RSH'!W273</f>
        <v>150440000</v>
      </c>
      <c r="M17" s="49">
        <f>+'24-03-341 Ind. RSH'!X273</f>
        <v>31530000</v>
      </c>
      <c r="N17" s="49">
        <f>+'24-03-341 Ind. RSH'!Y273</f>
        <v>298340000</v>
      </c>
      <c r="O17" s="49">
        <f>+'24-03-341 Ind. RSH'!Z273</f>
        <v>0</v>
      </c>
      <c r="P17" s="49">
        <f>+'24-03-341 Ind. RSH'!AA273</f>
        <v>0</v>
      </c>
      <c r="Q17" s="49">
        <f>+'24-03-341 Ind. RSH'!AB273</f>
        <v>0</v>
      </c>
      <c r="R17" s="49">
        <f>+'24-03-341 Ind. RSH'!AC273</f>
        <v>0</v>
      </c>
      <c r="S17" s="49">
        <f>+'24-03-341 Ind. RSH'!AD273</f>
        <v>0</v>
      </c>
      <c r="T17" s="49">
        <f>+'24-03-341 Ind. RSH'!AE273</f>
        <v>0</v>
      </c>
      <c r="U17" s="49">
        <f>+'24-03-341 Ind. RSH'!AF273</f>
        <v>0</v>
      </c>
      <c r="V17" s="49">
        <f>+'24-03-341 Ind. RSH'!AG273</f>
        <v>0</v>
      </c>
      <c r="W17" s="49">
        <f>+'24-03-341 Ind. RSH'!AH273</f>
        <v>298340000</v>
      </c>
      <c r="X17" s="64">
        <f>+'24-03-341 Ind. RSH'!AI273</f>
        <v>0.98157531091662831</v>
      </c>
      <c r="Y17" s="64">
        <f>+'24-03-341 Ind. RSH'!AJ240</f>
        <v>0</v>
      </c>
    </row>
    <row r="18" spans="1:25" ht="24.75" customHeight="1" x14ac:dyDescent="0.25">
      <c r="A18" s="63" t="s">
        <v>64</v>
      </c>
      <c r="B18" s="49">
        <f>+'24-03-341 Ind. RSH'!J287</f>
        <v>81190000</v>
      </c>
      <c r="C18" s="49">
        <f>+'24-03-341 Ind. RSH'!K287</f>
        <v>81190000</v>
      </c>
      <c r="D18" s="49">
        <f>+'24-03-341 Ind. RSH'!M287</f>
        <v>0</v>
      </c>
      <c r="E18" s="49">
        <f>+'24-03-341 Ind. RSH'!N287</f>
        <v>0</v>
      </c>
      <c r="F18" s="49">
        <f>+'24-03-341 Ind. RSH'!O287</f>
        <v>0</v>
      </c>
      <c r="G18" s="49">
        <f>+'24-03-341 Ind. RSH'!R287</f>
        <v>0</v>
      </c>
      <c r="H18" s="49">
        <f>+'24-03-341 Ind. RSH'!S287</f>
        <v>0</v>
      </c>
      <c r="I18" s="49">
        <f>+'24-03-341 Ind. RSH'!T287</f>
        <v>0</v>
      </c>
      <c r="J18" s="49">
        <f>+'24-03-341 Ind. RSH'!U287</f>
        <v>0</v>
      </c>
      <c r="K18" s="49">
        <f>+'24-03-341 Ind. RSH'!V287</f>
        <v>81190000</v>
      </c>
      <c r="L18" s="49">
        <f>+'24-03-341 Ind. RSH'!W287</f>
        <v>0</v>
      </c>
      <c r="M18" s="49">
        <f>+'24-03-341 Ind. RSH'!X287</f>
        <v>0</v>
      </c>
      <c r="N18" s="49">
        <f>+'24-03-341 Ind. RSH'!Y287</f>
        <v>81190000</v>
      </c>
      <c r="O18" s="49">
        <f>+'24-03-341 Ind. RSH'!Z287</f>
        <v>0</v>
      </c>
      <c r="P18" s="49">
        <f>+'24-03-341 Ind. RSH'!AA287</f>
        <v>0</v>
      </c>
      <c r="Q18" s="49">
        <f>+'24-03-341 Ind. RSH'!AB287</f>
        <v>0</v>
      </c>
      <c r="R18" s="49">
        <f>+'24-03-341 Ind. RSH'!AC287</f>
        <v>0</v>
      </c>
      <c r="S18" s="49">
        <f>+'24-03-341 Ind. RSH'!AD287</f>
        <v>0</v>
      </c>
      <c r="T18" s="49">
        <f>+'24-03-341 Ind. RSH'!AE287</f>
        <v>0</v>
      </c>
      <c r="U18" s="49">
        <f>+'24-03-341 Ind. RSH'!AF287</f>
        <v>0</v>
      </c>
      <c r="V18" s="49">
        <f>+'24-03-341 Ind. RSH'!AG287</f>
        <v>0</v>
      </c>
      <c r="W18" s="49">
        <f>+'24-03-341 Ind. RSH'!AH287</f>
        <v>81190000</v>
      </c>
      <c r="X18" s="64">
        <f>+'24-03-341 Ind. RSH'!AI287</f>
        <v>1</v>
      </c>
      <c r="Y18" s="64">
        <f>+'24-03-341 Ind. RSH'!AJ287</f>
        <v>1.5616014156160141E-2</v>
      </c>
    </row>
    <row r="19" spans="1:25" ht="24.75" customHeight="1" x14ac:dyDescent="0.25">
      <c r="A19" s="63" t="s">
        <v>66</v>
      </c>
      <c r="B19" s="49">
        <f>+'24-03-341 Ind. RSH'!J300</f>
        <v>86320000</v>
      </c>
      <c r="C19" s="49">
        <f>+'24-03-341 Ind. RSH'!K300</f>
        <v>86320000</v>
      </c>
      <c r="D19" s="49">
        <f>+'24-03-341 Ind. RSH'!M300</f>
        <v>0</v>
      </c>
      <c r="E19" s="49">
        <f>+'24-03-341 Ind. RSH'!N300</f>
        <v>0</v>
      </c>
      <c r="F19" s="49">
        <f>+'24-03-341 Ind. RSH'!O300</f>
        <v>0</v>
      </c>
      <c r="G19" s="49">
        <f>+'24-03-341 Ind. RSH'!R300</f>
        <v>0</v>
      </c>
      <c r="H19" s="49">
        <f>+'24-03-341 Ind. RSH'!S300</f>
        <v>0</v>
      </c>
      <c r="I19" s="49">
        <f>+'24-03-341 Ind. RSH'!T300</f>
        <v>38100000</v>
      </c>
      <c r="J19" s="49">
        <f>+'24-03-341 Ind. RSH'!U300</f>
        <v>38100000</v>
      </c>
      <c r="K19" s="49">
        <f>+'24-03-341 Ind. RSH'!V300</f>
        <v>25060000</v>
      </c>
      <c r="L19" s="49">
        <f>+'24-03-341 Ind. RSH'!W300</f>
        <v>20160000</v>
      </c>
      <c r="M19" s="49">
        <f>+'24-03-341 Ind. RSH'!X300</f>
        <v>3000000</v>
      </c>
      <c r="N19" s="49">
        <f>+'24-03-341 Ind. RSH'!Y300</f>
        <v>48220000</v>
      </c>
      <c r="O19" s="49">
        <f>+'24-03-341 Ind. RSH'!Z300</f>
        <v>0</v>
      </c>
      <c r="P19" s="49">
        <f>+'24-03-341 Ind. RSH'!AA300</f>
        <v>0</v>
      </c>
      <c r="Q19" s="49">
        <f>+'24-03-341 Ind. RSH'!AB300</f>
        <v>0</v>
      </c>
      <c r="R19" s="49">
        <f>+'24-03-341 Ind. RSH'!AC300</f>
        <v>0</v>
      </c>
      <c r="S19" s="49">
        <f>+'24-03-341 Ind. RSH'!AD300</f>
        <v>0</v>
      </c>
      <c r="T19" s="49">
        <f>+'24-03-341 Ind. RSH'!AE300</f>
        <v>0</v>
      </c>
      <c r="U19" s="49">
        <f>+'24-03-341 Ind. RSH'!AF300</f>
        <v>0</v>
      </c>
      <c r="V19" s="49">
        <f>+'24-03-341 Ind. RSH'!AG300</f>
        <v>0</v>
      </c>
      <c r="W19" s="49">
        <f>+'24-03-341 Ind. RSH'!AH300</f>
        <v>86320000</v>
      </c>
      <c r="X19" s="64">
        <f>+'24-03-341 Ind. RSH'!AI300</f>
        <v>1</v>
      </c>
      <c r="Y19" s="64">
        <f>+'24-03-341 Ind. RSH'!AJ300</f>
        <v>1.6602713905157575E-2</v>
      </c>
    </row>
    <row r="20" spans="1:25" ht="24.75" customHeight="1" x14ac:dyDescent="0.25">
      <c r="A20" s="65" t="s">
        <v>68</v>
      </c>
      <c r="B20" s="49">
        <f>+'24-03-341 Ind. RSH'!J316</f>
        <v>164960000</v>
      </c>
      <c r="C20" s="49">
        <f>+'24-03-341 Ind. RSH'!K316</f>
        <v>164960000</v>
      </c>
      <c r="D20" s="49">
        <f>+'24-03-341 Ind. RSH'!M316</f>
        <v>0</v>
      </c>
      <c r="E20" s="49">
        <f>+'24-03-341 Ind. RSH'!N316</f>
        <v>0</v>
      </c>
      <c r="F20" s="49">
        <f>+'24-03-341 Ind. RSH'!O316</f>
        <v>0</v>
      </c>
      <c r="G20" s="49">
        <f>+'24-03-341 Ind. RSH'!R316</f>
        <v>0</v>
      </c>
      <c r="H20" s="49">
        <f>+'24-03-341 Ind. RSH'!S316</f>
        <v>0</v>
      </c>
      <c r="I20" s="49">
        <f>+'24-03-341 Ind. RSH'!T316</f>
        <v>164960000</v>
      </c>
      <c r="J20" s="49">
        <f>+'24-03-341 Ind. RSH'!U316</f>
        <v>164960000</v>
      </c>
      <c r="K20" s="49">
        <f>+'24-03-341 Ind. RSH'!V316</f>
        <v>0</v>
      </c>
      <c r="L20" s="49">
        <f>+'24-03-341 Ind. RSH'!W316</f>
        <v>0</v>
      </c>
      <c r="M20" s="49">
        <f>+'24-03-341 Ind. RSH'!X316</f>
        <v>0</v>
      </c>
      <c r="N20" s="49">
        <f>+'24-03-341 Ind. RSH'!Y316</f>
        <v>0</v>
      </c>
      <c r="O20" s="49">
        <f>+'24-03-341 Ind. RSH'!Z316</f>
        <v>0</v>
      </c>
      <c r="P20" s="49">
        <f>+'24-03-341 Ind. RSH'!AA316</f>
        <v>0</v>
      </c>
      <c r="Q20" s="49">
        <f>+'24-03-341 Ind. RSH'!AB316</f>
        <v>0</v>
      </c>
      <c r="R20" s="49">
        <f>+'24-03-341 Ind. RSH'!AC316</f>
        <v>0</v>
      </c>
      <c r="S20" s="49">
        <f>+'24-03-341 Ind. RSH'!AD316</f>
        <v>0</v>
      </c>
      <c r="T20" s="49">
        <f>+'24-03-341 Ind. RSH'!AE316</f>
        <v>0</v>
      </c>
      <c r="U20" s="49">
        <f>+'24-03-341 Ind. RSH'!AF316</f>
        <v>0</v>
      </c>
      <c r="V20" s="49">
        <f>+'24-03-341 Ind. RSH'!AG316</f>
        <v>0</v>
      </c>
      <c r="W20" s="49">
        <f>+'24-03-341 Ind. RSH'!AH316</f>
        <v>164960000</v>
      </c>
      <c r="X20" s="64">
        <f>+'24-03-341 Ind. RSH'!AI316</f>
        <v>1</v>
      </c>
      <c r="Y20" s="64">
        <f>+'24-03-341 Ind. RSH'!AJ316</f>
        <v>3.1728263273804375E-2</v>
      </c>
    </row>
    <row r="21" spans="1:25" ht="24.75" customHeight="1" x14ac:dyDescent="0.25">
      <c r="A21" s="65" t="s">
        <v>70</v>
      </c>
      <c r="B21" s="49">
        <f>+'24-03-341 Ind. RSH'!J323</f>
        <v>72100000</v>
      </c>
      <c r="C21" s="49">
        <f>+'24-03-341 Ind. RSH'!K323</f>
        <v>72100000</v>
      </c>
      <c r="D21" s="49">
        <f>+'24-03-341 Ind. RSH'!M323</f>
        <v>0</v>
      </c>
      <c r="E21" s="49">
        <f>+'24-03-341 Ind. RSH'!N323</f>
        <v>0</v>
      </c>
      <c r="F21" s="49">
        <f>+'24-03-341 Ind. RSH'!O323</f>
        <v>0</v>
      </c>
      <c r="G21" s="49">
        <f>+'24-03-341 Ind. RSH'!R323</f>
        <v>0</v>
      </c>
      <c r="H21" s="49">
        <f>+'24-03-341 Ind. RSH'!S323</f>
        <v>0</v>
      </c>
      <c r="I21" s="49">
        <f>+'24-03-341 Ind. RSH'!T323</f>
        <v>65160000</v>
      </c>
      <c r="J21" s="49">
        <f>+'24-03-341 Ind. RSH'!U323</f>
        <v>65160000</v>
      </c>
      <c r="K21" s="49">
        <f>+'24-03-341 Ind. RSH'!V323</f>
        <v>6940000</v>
      </c>
      <c r="L21" s="49">
        <f>+'24-03-341 Ind. RSH'!W323</f>
        <v>0</v>
      </c>
      <c r="M21" s="49">
        <f>+'24-03-341 Ind. RSH'!X323</f>
        <v>0</v>
      </c>
      <c r="N21" s="49">
        <f>+'24-03-341 Ind. RSH'!Y323</f>
        <v>6940000</v>
      </c>
      <c r="O21" s="49">
        <f>+'24-03-341 Ind. RSH'!Z323</f>
        <v>0</v>
      </c>
      <c r="P21" s="49">
        <f>+'24-03-341 Ind. RSH'!AA323</f>
        <v>0</v>
      </c>
      <c r="Q21" s="49">
        <f>+'24-03-341 Ind. RSH'!AB323</f>
        <v>0</v>
      </c>
      <c r="R21" s="49">
        <f>+'24-03-341 Ind. RSH'!AC323</f>
        <v>0</v>
      </c>
      <c r="S21" s="49">
        <f>+'24-03-341 Ind. RSH'!AD323</f>
        <v>0</v>
      </c>
      <c r="T21" s="49">
        <f>+'24-03-341 Ind. RSH'!AE323</f>
        <v>0</v>
      </c>
      <c r="U21" s="49">
        <f>+'24-03-341 Ind. RSH'!AF323</f>
        <v>0</v>
      </c>
      <c r="V21" s="49">
        <f>+'24-03-341 Ind. RSH'!AG323</f>
        <v>0</v>
      </c>
      <c r="W21" s="49">
        <f>+'24-03-341 Ind. RSH'!AH323</f>
        <v>72100000</v>
      </c>
      <c r="X21" s="64">
        <f>+'24-03-341 Ind. RSH'!AI323</f>
        <v>1</v>
      </c>
      <c r="Y21" s="64">
        <f>+'24-03-341 Ind. RSH'!AJ323</f>
        <v>1.3867651443024341E-2</v>
      </c>
    </row>
    <row r="22" spans="1:25" ht="24.75" customHeight="1" x14ac:dyDescent="0.25">
      <c r="A22" s="65" t="s">
        <v>91</v>
      </c>
      <c r="B22" s="49">
        <f>+'24-03-341 Ind. RSH'!J349</f>
        <v>211530000</v>
      </c>
      <c r="C22" s="49">
        <f>+'24-03-341 Ind. RSH'!K349</f>
        <v>211530000</v>
      </c>
      <c r="D22" s="49">
        <f>+'24-03-341 Ind. RSH'!M324</f>
        <v>0</v>
      </c>
      <c r="E22" s="49">
        <f>+'24-03-341 Ind. RSH'!N324</f>
        <v>0</v>
      </c>
      <c r="F22" s="49">
        <f>+'24-03-341 Ind. RSH'!O324</f>
        <v>0</v>
      </c>
      <c r="G22" s="49">
        <f>+'24-03-341 Ind. RSH'!R324</f>
        <v>0</v>
      </c>
      <c r="H22" s="49">
        <f>+'24-03-341 Ind. RSH'!S324</f>
        <v>0</v>
      </c>
      <c r="I22" s="49">
        <f>+'24-03-341 Ind. RSH'!T324</f>
        <v>0</v>
      </c>
      <c r="J22" s="49">
        <f>+'24-03-341 Ind. RSH'!U324</f>
        <v>0</v>
      </c>
      <c r="K22" s="49">
        <f>+'24-03-341 Ind. RSH'!V324</f>
        <v>0</v>
      </c>
      <c r="L22" s="49">
        <f>+'24-03-341 Ind. RSH'!W324</f>
        <v>0</v>
      </c>
      <c r="M22" s="49">
        <f>+'24-03-341 Ind. RSH'!X324</f>
        <v>0</v>
      </c>
      <c r="N22" s="49">
        <f>+'24-03-341 Ind. RSH'!Y349</f>
        <v>211530000</v>
      </c>
      <c r="O22" s="49">
        <f>+'24-03-341 Ind. RSH'!Z324</f>
        <v>0</v>
      </c>
      <c r="P22" s="49">
        <f>+'24-03-341 Ind. RSH'!AA324</f>
        <v>0</v>
      </c>
      <c r="Q22" s="49">
        <f>+'24-03-341 Ind. RSH'!AB324</f>
        <v>0</v>
      </c>
      <c r="R22" s="49">
        <f>+'24-03-341 Ind. RSH'!AC324</f>
        <v>0</v>
      </c>
      <c r="S22" s="49">
        <f>+'24-03-341 Ind. RSH'!AD324</f>
        <v>0</v>
      </c>
      <c r="T22" s="49">
        <f>+'24-03-341 Ind. RSH'!AE324</f>
        <v>0</v>
      </c>
      <c r="U22" s="49">
        <f>+'24-03-341 Ind. RSH'!AF324</f>
        <v>0</v>
      </c>
      <c r="V22" s="49">
        <f>+'24-03-341 Ind. RSH'!AG324</f>
        <v>0</v>
      </c>
      <c r="W22" s="49">
        <f>+'24-03-341 Ind. RSH'!AH349</f>
        <v>211530000</v>
      </c>
      <c r="X22" s="64">
        <f>+'24-03-341 Ind. RSH'!AI324</f>
        <v>0</v>
      </c>
      <c r="Y22" s="64">
        <f>+'24-03-341 Ind. RSH'!AJ324</f>
        <v>0</v>
      </c>
    </row>
    <row r="23" spans="1:25" ht="24.75" customHeight="1" x14ac:dyDescent="0.25">
      <c r="A23" s="65" t="s">
        <v>72</v>
      </c>
      <c r="B23" s="49">
        <f>+'24-03-341 Ind. RSH'!J404</f>
        <v>1402720000</v>
      </c>
      <c r="C23" s="49">
        <f>+'24-03-341 Ind. RSH'!K404</f>
        <v>1402720000</v>
      </c>
      <c r="D23" s="49">
        <f>+'24-03-341 Ind. RSH'!M404</f>
        <v>0</v>
      </c>
      <c r="E23" s="49">
        <f>+'24-03-341 Ind. RSH'!N404</f>
        <v>0</v>
      </c>
      <c r="F23" s="49">
        <f>+'24-03-341 Ind. RSH'!O404</f>
        <v>0</v>
      </c>
      <c r="G23" s="49">
        <f>+'24-03-341 Ind. RSH'!R404</f>
        <v>0</v>
      </c>
      <c r="H23" s="49">
        <f>+'24-03-341 Ind. RSH'!S404</f>
        <v>0</v>
      </c>
      <c r="I23" s="49">
        <f>+'24-03-341 Ind. RSH'!T404</f>
        <v>0</v>
      </c>
      <c r="J23" s="49">
        <f>+'24-03-341 Ind. RSH'!U404</f>
        <v>0</v>
      </c>
      <c r="K23" s="49">
        <f>+'24-03-341 Ind. RSH'!V404</f>
        <v>599030000</v>
      </c>
      <c r="L23" s="49">
        <f>+'24-03-341 Ind. RSH'!W404</f>
        <v>478010000</v>
      </c>
      <c r="M23" s="49">
        <f>+'24-03-341 Ind. RSH'!X404</f>
        <v>325680000</v>
      </c>
      <c r="N23" s="49">
        <f>+'24-03-341 Ind. RSH'!Y404</f>
        <v>1402720000</v>
      </c>
      <c r="O23" s="49">
        <f>+'24-03-341 Ind. RSH'!Z404</f>
        <v>0</v>
      </c>
      <c r="P23" s="49">
        <f>+'24-03-341 Ind. RSH'!AA404</f>
        <v>0</v>
      </c>
      <c r="Q23" s="49">
        <f>+'24-03-341 Ind. RSH'!AB404</f>
        <v>0</v>
      </c>
      <c r="R23" s="49">
        <f>+'24-03-341 Ind. RSH'!AC404</f>
        <v>0</v>
      </c>
      <c r="S23" s="49">
        <f>+'24-03-341 Ind. RSH'!AD404</f>
        <v>0</v>
      </c>
      <c r="T23" s="49">
        <f>+'24-03-341 Ind. RSH'!AE404</f>
        <v>0</v>
      </c>
      <c r="U23" s="49">
        <f>+'24-03-341 Ind. RSH'!AF404</f>
        <v>0</v>
      </c>
      <c r="V23" s="49">
        <f>+'24-03-341 Ind. RSH'!AG404</f>
        <v>0</v>
      </c>
      <c r="W23" s="49">
        <f>+'24-03-341 Ind. RSH'!AH404</f>
        <v>1402720000</v>
      </c>
      <c r="X23" s="64">
        <f>+'24-03-341 Ind. RSH'!AI404</f>
        <v>1</v>
      </c>
      <c r="Y23" s="64">
        <f>+'24-03-341 Ind. RSH'!AJ404</f>
        <v>0.26979794774145771</v>
      </c>
    </row>
    <row r="24" spans="1:25" ht="24.75" customHeight="1" x14ac:dyDescent="0.25">
      <c r="A24" s="66" t="s">
        <v>74</v>
      </c>
      <c r="B24" s="49">
        <f>+'24-03-341 Ind. RSH'!J408</f>
        <v>680000</v>
      </c>
      <c r="C24" s="49">
        <f>+'24-03-341 Ind. RSH'!K408</f>
        <v>0</v>
      </c>
      <c r="D24" s="49">
        <f>+'24-03-341 Ind. RSH'!M408</f>
        <v>0</v>
      </c>
      <c r="E24" s="49">
        <f>+'24-03-341 Ind. RSH'!N408</f>
        <v>0</v>
      </c>
      <c r="F24" s="49">
        <f>+'24-03-341 Ind. RSH'!O408</f>
        <v>0</v>
      </c>
      <c r="G24" s="49">
        <f>+'24-03-341 Ind. RSH'!R408</f>
        <v>0</v>
      </c>
      <c r="H24" s="49">
        <f>+'24-03-341 Ind. RSH'!S408</f>
        <v>0</v>
      </c>
      <c r="I24" s="49">
        <f>+'24-03-341 Ind. RSH'!T408</f>
        <v>1037970</v>
      </c>
      <c r="J24" s="49">
        <f>+'24-03-341 Ind. RSH'!U408</f>
        <v>1037970</v>
      </c>
      <c r="K24" s="49">
        <f>+'24-03-341 Ind. RSH'!V408</f>
        <v>-1037970</v>
      </c>
      <c r="L24" s="49">
        <f>+'24-03-341 Ind. RSH'!W408</f>
        <v>0</v>
      </c>
      <c r="M24" s="49">
        <f>+'24-03-341 Ind. RSH'!X408</f>
        <v>0</v>
      </c>
      <c r="N24" s="49">
        <f>+'24-03-341 Ind. RSH'!Y408</f>
        <v>-1037970</v>
      </c>
      <c r="O24" s="49">
        <f>+'24-03-341 Ind. RSH'!Z408</f>
        <v>0</v>
      </c>
      <c r="P24" s="49">
        <f>+'24-03-341 Ind. RSH'!AA408</f>
        <v>0</v>
      </c>
      <c r="Q24" s="49">
        <f>+'24-03-341 Ind. RSH'!AB408</f>
        <v>0</v>
      </c>
      <c r="R24" s="49">
        <f>+'24-03-341 Ind. RSH'!AC408</f>
        <v>0</v>
      </c>
      <c r="S24" s="49">
        <f>+'24-03-341 Ind. RSH'!AD408</f>
        <v>0</v>
      </c>
      <c r="T24" s="49">
        <f>+'24-03-341 Ind. RSH'!AE408</f>
        <v>0</v>
      </c>
      <c r="U24" s="49">
        <f>+'24-03-341 Ind. RSH'!AF408</f>
        <v>0</v>
      </c>
      <c r="V24" s="49">
        <f>+'24-03-341 Ind. RSH'!AG408</f>
        <v>0</v>
      </c>
      <c r="W24" s="49">
        <f>+'24-03-341 Ind. RSH'!AH408</f>
        <v>0</v>
      </c>
      <c r="X24" s="64">
        <f>+'24-03-341 Ind. RSH'!AI408</f>
        <v>0</v>
      </c>
      <c r="Y24" s="64">
        <f>+'24-03-341 Ind. RSH'!AJ408</f>
        <v>0</v>
      </c>
    </row>
    <row r="25" spans="1:25" ht="53.25" customHeight="1" x14ac:dyDescent="0.25">
      <c r="A25" s="67" t="str">
        <f>"TOTAL ASIG."&amp;" "&amp;$A$5</f>
        <v>TOTAL ASIG. 24-03-341 "Sistema de Apoyo a la Selección de Beneficios Sociales"</v>
      </c>
      <c r="B25" s="54">
        <f>SUM(B8:B24)</f>
        <v>5205430000</v>
      </c>
      <c r="C25" s="54">
        <f t="shared" ref="C25:V25" si="0">SUM(C8:C24)</f>
        <v>5199150000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435477970</v>
      </c>
      <c r="J25" s="54">
        <f t="shared" si="0"/>
        <v>435477970</v>
      </c>
      <c r="K25" s="54">
        <f t="shared" si="0"/>
        <v>2644422030</v>
      </c>
      <c r="L25" s="54">
        <f t="shared" si="0"/>
        <v>1571240000</v>
      </c>
      <c r="M25" s="54">
        <f t="shared" si="0"/>
        <v>414980000</v>
      </c>
      <c r="N25" s="54">
        <f t="shared" si="0"/>
        <v>4763672030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5199150000</v>
      </c>
      <c r="X25" s="68">
        <f>+'24-03-341 Ind. RSH'!AI409</f>
        <v>0.99879356748625958</v>
      </c>
      <c r="Y25" s="68">
        <f>'24-03-341 Ind. RSH'!AJ409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5"/>
  <sheetViews>
    <sheetView zoomScale="80" zoomScaleNormal="80" workbookViewId="0">
      <selection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customWidth="1" outlineLevel="1"/>
    <col min="29" max="29" width="14.140625" style="60" customWidth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82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863715000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767</v>
      </c>
      <c r="D73" s="42">
        <v>45826</v>
      </c>
      <c r="E73" s="34" t="s">
        <v>768</v>
      </c>
      <c r="F73" s="34" t="s">
        <v>769</v>
      </c>
      <c r="G73" s="34" t="s">
        <v>770</v>
      </c>
      <c r="H73" s="44"/>
      <c r="I73" s="46"/>
      <c r="J73" s="86"/>
      <c r="K73" s="50">
        <v>830000000</v>
      </c>
      <c r="L73" s="47" t="s">
        <v>355</v>
      </c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/>
      <c r="W73" s="22"/>
      <c r="X73" s="22">
        <v>330000000</v>
      </c>
      <c r="Y73" s="12">
        <f>SUM(V73:X73)</f>
        <v>330000000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330000000</v>
      </c>
      <c r="AI73" s="23">
        <f>IF(ISERROR(AH73/J72),0,AH73/J72)</f>
        <v>0.38207047463573052</v>
      </c>
      <c r="AJ73" s="23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86"/>
      <c r="K74" s="50"/>
      <c r="L74" s="47"/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/>
      <c r="X74" s="22"/>
      <c r="Y74" s="12">
        <f>SUM(V74:X74)</f>
        <v>0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0</v>
      </c>
      <c r="AI74" s="23">
        <f>IF(ISERROR(AH74/J73),0,AH74/J73)</f>
        <v>0</v>
      </c>
      <c r="AJ74" s="23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87" t="s">
        <v>75</v>
      </c>
      <c r="B75" s="87"/>
      <c r="C75" s="87"/>
      <c r="D75" s="87"/>
      <c r="E75" s="87"/>
      <c r="F75" s="87"/>
      <c r="G75" s="87"/>
      <c r="H75" s="87"/>
      <c r="I75" s="87"/>
      <c r="J75" s="25">
        <f>J72</f>
        <v>863715000</v>
      </c>
      <c r="K75" s="25">
        <f>SUM(K73:K73)</f>
        <v>830000000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SUM(R73:R73)</f>
        <v>0</v>
      </c>
      <c r="S75" s="25">
        <f t="shared" si="16"/>
        <v>0</v>
      </c>
      <c r="T75" s="25">
        <f t="shared" si="16"/>
        <v>0</v>
      </c>
      <c r="U75" s="25">
        <f t="shared" si="16"/>
        <v>0</v>
      </c>
      <c r="V75" s="25">
        <f t="shared" si="16"/>
        <v>0</v>
      </c>
      <c r="W75" s="25">
        <f t="shared" si="16"/>
        <v>0</v>
      </c>
      <c r="X75" s="25">
        <f t="shared" si="16"/>
        <v>330000000</v>
      </c>
      <c r="Y75" s="25">
        <f t="shared" si="16"/>
        <v>330000000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330000000</v>
      </c>
      <c r="AI75" s="29">
        <f>IF(ISERROR(AH75/J75),0,AH75/J75)</f>
        <v>0.38207047463573052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84" t="str">
        <f>"TOTAL ASIG."&amp;" "&amp;$A$5</f>
        <v>TOTAL ASIG. 24-03-342 "Apoyo, Monitoreo y Supervisión a la Gestión Territorial"</v>
      </c>
      <c r="B76" s="84"/>
      <c r="C76" s="84"/>
      <c r="D76" s="84"/>
      <c r="E76" s="84"/>
      <c r="F76" s="84"/>
      <c r="G76" s="84"/>
      <c r="H76" s="84"/>
      <c r="I76" s="84"/>
      <c r="J76" s="54">
        <f>SUM(J11,J15,J19,J23,J27,J31,J35,J39,J43,J47,J51,J55,J59,J63,J67,J71,J75)</f>
        <v>863715000</v>
      </c>
      <c r="K76" s="54">
        <f t="shared" ref="K76:AH76" si="17">SUM(K11,K15,K19,K23,K27,K31,K35,K39,K43,K47,K51,K55,K59,K63,K67,K71,K75)</f>
        <v>830000000</v>
      </c>
      <c r="L76" s="54">
        <f t="shared" si="17"/>
        <v>0</v>
      </c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0</v>
      </c>
      <c r="U76" s="54">
        <f t="shared" si="17"/>
        <v>0</v>
      </c>
      <c r="V76" s="54">
        <f t="shared" si="17"/>
        <v>0</v>
      </c>
      <c r="W76" s="54">
        <f t="shared" si="17"/>
        <v>0</v>
      </c>
      <c r="X76" s="54">
        <f t="shared" si="17"/>
        <v>330000000</v>
      </c>
      <c r="Y76" s="54">
        <f t="shared" si="17"/>
        <v>330000000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330000000</v>
      </c>
      <c r="AI76" s="55">
        <f>IF(ISERROR(AH76/J76),0,AH76/J76)</f>
        <v>0.38207047463573052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75:I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68:E68"/>
    <mergeCell ref="J69:J70"/>
    <mergeCell ref="A71:I71"/>
    <mergeCell ref="A72:E72"/>
    <mergeCell ref="J72:J74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D8FB3D27-014A-427E-8CD4-F53A6DDC630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CA8E5FA6-33CD-432D-B712-66FEDA4E4504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BB40F75-8BA8-48B6-B5B1-3F46DD2293D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BD09D21-7318-4A63-A9C5-34C1722AB4F3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05390CA-9590-4125-8175-7D25878AC50F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6509275-5748-4CE2-B593-F99436B181B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52469AC-9F30-48FC-8B1F-BFF5205C7CD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69E6795-D239-45E3-BCC9-0655335EE3F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2"/>
  <sheetViews>
    <sheetView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" style="60" hidden="1" customWidth="1" outlineLevel="1"/>
    <col min="8" max="8" width="10.28515625" style="60" hidden="1" customWidth="1" outlineLevel="1"/>
    <col min="9" max="9" width="11.5703125" style="60" hidden="1" customWidth="1" outlineLevel="1"/>
    <col min="10" max="10" width="12.8554687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.28515625" style="60" customWidth="1" collapsed="1"/>
    <col min="15" max="17" width="15.7109375" style="60" customWidth="1" outlineLevel="1"/>
    <col min="18" max="18" width="11.710937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2" style="60" customWidth="1" collapsed="1"/>
    <col min="23" max="23" width="12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82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+'24-03-342 Ind. Gestión Territ.'!J11</f>
        <v>0</v>
      </c>
      <c r="C8" s="49">
        <f>+'24-03-342 Ind. Gestión Territ.'!K11</f>
        <v>0</v>
      </c>
      <c r="D8" s="49">
        <f>+'24-03-342 Ind. Gestión Territ.'!M11</f>
        <v>0</v>
      </c>
      <c r="E8" s="49">
        <f>+'24-03-342 Ind. Gestión Territ.'!N11</f>
        <v>0</v>
      </c>
      <c r="F8" s="49">
        <f>+'24-03-342 Ind. Gestión Territ.'!O11</f>
        <v>0</v>
      </c>
      <c r="G8" s="49">
        <f>+'24-03-342 Ind. Gestión Territ.'!R11</f>
        <v>0</v>
      </c>
      <c r="H8" s="49">
        <f>+'24-03-342 Ind. Gestión Territ.'!S11</f>
        <v>0</v>
      </c>
      <c r="I8" s="49">
        <f>+'24-03-342 Ind. Gestión Territ.'!T11</f>
        <v>0</v>
      </c>
      <c r="J8" s="49">
        <f>+'24-03-342 Ind. Gestión Territ.'!U11</f>
        <v>0</v>
      </c>
      <c r="K8" s="49">
        <f>+'24-03-342 Ind. Gestión Territ.'!V11</f>
        <v>0</v>
      </c>
      <c r="L8" s="49">
        <f>+'24-03-342 Ind. Gestión Territ.'!W11</f>
        <v>0</v>
      </c>
      <c r="M8" s="49">
        <f>+'24-03-342 Ind. Gestión Territ.'!X11</f>
        <v>0</v>
      </c>
      <c r="N8" s="49">
        <f>+'24-03-342 Ind. Gestión Territ.'!Y11</f>
        <v>0</v>
      </c>
      <c r="O8" s="49">
        <f>+'24-03-342 Ind. Gestión Territ.'!Z11</f>
        <v>0</v>
      </c>
      <c r="P8" s="49">
        <f>+'24-03-342 Ind. Gestión Territ.'!AA11</f>
        <v>0</v>
      </c>
      <c r="Q8" s="49">
        <f>+'24-03-342 Ind. Gestión Territ.'!AB11</f>
        <v>0</v>
      </c>
      <c r="R8" s="49">
        <f>+'24-03-342 Ind. Gestión Territ.'!AC11</f>
        <v>0</v>
      </c>
      <c r="S8" s="49">
        <f>+'24-03-342 Ind. Gestión Territ.'!AD11</f>
        <v>0</v>
      </c>
      <c r="T8" s="49">
        <f>+'24-03-342 Ind. Gestión Territ.'!AE11</f>
        <v>0</v>
      </c>
      <c r="U8" s="49">
        <f>+'24-03-342 Ind. Gestión Territ.'!AF11</f>
        <v>0</v>
      </c>
      <c r="V8" s="49">
        <f>+'24-03-342 Ind. Gestión Territ.'!AG11</f>
        <v>0</v>
      </c>
      <c r="W8" s="49">
        <f>+'24-03-342 Ind. Gestión Territ.'!AH11</f>
        <v>0</v>
      </c>
      <c r="X8" s="64">
        <f>+'24-03-342 Ind. Gestión Territ.'!AI11</f>
        <v>0</v>
      </c>
      <c r="Y8" s="64">
        <f>+'24-03-342 Ind. Gestión Territ.'!AJ11</f>
        <v>0</v>
      </c>
    </row>
    <row r="9" spans="1:25" ht="24.75" customHeight="1" x14ac:dyDescent="0.25">
      <c r="A9" s="63" t="s">
        <v>46</v>
      </c>
      <c r="B9" s="49">
        <f>+'24-03-342 Ind. Gestión Territ.'!J15</f>
        <v>0</v>
      </c>
      <c r="C9" s="49">
        <f>+'24-03-342 Ind. Gestión Territ.'!K15</f>
        <v>0</v>
      </c>
      <c r="D9" s="49">
        <f>+'24-03-342 Ind. Gestión Territ.'!M15</f>
        <v>0</v>
      </c>
      <c r="E9" s="49">
        <f>+'24-03-342 Ind. Gestión Territ.'!N15</f>
        <v>0</v>
      </c>
      <c r="F9" s="49">
        <f>+'24-03-342 Ind. Gestión Territ.'!O15</f>
        <v>0</v>
      </c>
      <c r="G9" s="49">
        <f>+'24-03-342 Ind. Gestión Territ.'!R15</f>
        <v>0</v>
      </c>
      <c r="H9" s="49">
        <f>+'24-03-342 Ind. Gestión Territ.'!S15</f>
        <v>0</v>
      </c>
      <c r="I9" s="49">
        <f>+'24-03-342 Ind. Gestión Territ.'!T15</f>
        <v>0</v>
      </c>
      <c r="J9" s="49">
        <f>+'24-03-342 Ind. Gestión Territ.'!U15</f>
        <v>0</v>
      </c>
      <c r="K9" s="49">
        <f>+'24-03-342 Ind. Gestión Territ.'!V15</f>
        <v>0</v>
      </c>
      <c r="L9" s="49">
        <f>+'24-03-342 Ind. Gestión Territ.'!W15</f>
        <v>0</v>
      </c>
      <c r="M9" s="49">
        <f>+'24-03-342 Ind. Gestión Territ.'!X15</f>
        <v>0</v>
      </c>
      <c r="N9" s="49">
        <f>+'24-03-342 Ind. Gestión Territ.'!Y15</f>
        <v>0</v>
      </c>
      <c r="O9" s="49">
        <f>+'24-03-342 Ind. Gestión Territ.'!Z15</f>
        <v>0</v>
      </c>
      <c r="P9" s="49">
        <f>+'24-03-342 Ind. Gestión Territ.'!AA15</f>
        <v>0</v>
      </c>
      <c r="Q9" s="49">
        <f>+'24-03-342 Ind. Gestión Territ.'!AB15</f>
        <v>0</v>
      </c>
      <c r="R9" s="49">
        <f>+'24-03-342 Ind. Gestión Territ.'!AC15</f>
        <v>0</v>
      </c>
      <c r="S9" s="49">
        <f>+'24-03-342 Ind. Gestión Territ.'!AD15</f>
        <v>0</v>
      </c>
      <c r="T9" s="49">
        <f>+'24-03-342 Ind. Gestión Territ.'!AE15</f>
        <v>0</v>
      </c>
      <c r="U9" s="49">
        <f>+'24-03-342 Ind. Gestión Territ.'!AF15</f>
        <v>0</v>
      </c>
      <c r="V9" s="49">
        <f>+'24-03-342 Ind. Gestión Territ.'!AG15</f>
        <v>0</v>
      </c>
      <c r="W9" s="49">
        <f>+'24-03-342 Ind. Gestión Territ.'!AH15</f>
        <v>0</v>
      </c>
      <c r="X9" s="64">
        <f>+'24-03-342 Ind. Gestión Territ.'!AI15</f>
        <v>0</v>
      </c>
      <c r="Y9" s="64">
        <f>+'24-03-342 Ind. Gestión Territ.'!AJ15</f>
        <v>0</v>
      </c>
    </row>
    <row r="10" spans="1:25" ht="24.75" customHeight="1" x14ac:dyDescent="0.25">
      <c r="A10" s="63" t="s">
        <v>48</v>
      </c>
      <c r="B10" s="49">
        <f>+'24-03-342 Ind. Gestión Territ.'!J19</f>
        <v>0</v>
      </c>
      <c r="C10" s="49">
        <f>+'24-03-342 Ind. Gestión Territ.'!K19</f>
        <v>0</v>
      </c>
      <c r="D10" s="49">
        <f>+'24-03-342 Ind. Gestión Territ.'!M19</f>
        <v>0</v>
      </c>
      <c r="E10" s="49">
        <f>+'24-03-342 Ind. Gestión Territ.'!N19</f>
        <v>0</v>
      </c>
      <c r="F10" s="49">
        <f>+'24-03-342 Ind. Gestión Territ.'!O19</f>
        <v>0</v>
      </c>
      <c r="G10" s="49">
        <f>+'24-03-342 Ind. Gestión Territ.'!R19</f>
        <v>0</v>
      </c>
      <c r="H10" s="49">
        <f>+'24-03-342 Ind. Gestión Territ.'!S19</f>
        <v>0</v>
      </c>
      <c r="I10" s="49">
        <f>+'24-03-342 Ind. Gestión Territ.'!T19</f>
        <v>0</v>
      </c>
      <c r="J10" s="49">
        <f>+'24-03-342 Ind. Gestión Territ.'!U19</f>
        <v>0</v>
      </c>
      <c r="K10" s="49">
        <f>+'24-03-342 Ind. Gestión Territ.'!V19</f>
        <v>0</v>
      </c>
      <c r="L10" s="49">
        <f>+'24-03-342 Ind. Gestión Territ.'!W19</f>
        <v>0</v>
      </c>
      <c r="M10" s="49">
        <f>+'24-03-342 Ind. Gestión Territ.'!X19</f>
        <v>0</v>
      </c>
      <c r="N10" s="49">
        <f>+'24-03-342 Ind. Gestión Territ.'!Y19</f>
        <v>0</v>
      </c>
      <c r="O10" s="49">
        <f>+'24-03-342 Ind. Gestión Territ.'!Z19</f>
        <v>0</v>
      </c>
      <c r="P10" s="49">
        <f>+'24-03-342 Ind. Gestión Territ.'!AA19</f>
        <v>0</v>
      </c>
      <c r="Q10" s="49">
        <f>+'24-03-342 Ind. Gestión Territ.'!AB19</f>
        <v>0</v>
      </c>
      <c r="R10" s="49">
        <f>+'24-03-342 Ind. Gestión Territ.'!AC19</f>
        <v>0</v>
      </c>
      <c r="S10" s="49">
        <f>+'24-03-342 Ind. Gestión Territ.'!AD19</f>
        <v>0</v>
      </c>
      <c r="T10" s="49">
        <f>+'24-03-342 Ind. Gestión Territ.'!AE19</f>
        <v>0</v>
      </c>
      <c r="U10" s="49">
        <f>+'24-03-342 Ind. Gestión Territ.'!AF19</f>
        <v>0</v>
      </c>
      <c r="V10" s="49">
        <f>+'24-03-342 Ind. Gestión Territ.'!AG19</f>
        <v>0</v>
      </c>
      <c r="W10" s="49">
        <f>+'24-03-342 Ind. Gestión Territ.'!AH19</f>
        <v>0</v>
      </c>
      <c r="X10" s="64">
        <f>+'24-03-342 Ind. Gestión Territ.'!AI19</f>
        <v>0</v>
      </c>
      <c r="Y10" s="64">
        <f>+'24-03-342 Ind. Gestión Territ.'!AJ19</f>
        <v>0</v>
      </c>
    </row>
    <row r="11" spans="1:25" ht="24.75" customHeight="1" x14ac:dyDescent="0.25">
      <c r="A11" s="63" t="s">
        <v>50</v>
      </c>
      <c r="B11" s="49">
        <f>+'24-03-342 Ind. Gestión Territ.'!J23</f>
        <v>0</v>
      </c>
      <c r="C11" s="49">
        <f>+'24-03-342 Ind. Gestión Territ.'!K23</f>
        <v>0</v>
      </c>
      <c r="D11" s="49">
        <f>+'24-03-342 Ind. Gestión Territ.'!M23</f>
        <v>0</v>
      </c>
      <c r="E11" s="49">
        <f>+'24-03-342 Ind. Gestión Territ.'!N23</f>
        <v>0</v>
      </c>
      <c r="F11" s="49">
        <f>+'24-03-342 Ind. Gestión Territ.'!O23</f>
        <v>0</v>
      </c>
      <c r="G11" s="49">
        <f>+'24-03-342 Ind. Gestión Territ.'!R23</f>
        <v>0</v>
      </c>
      <c r="H11" s="49">
        <f>+'24-03-342 Ind. Gestión Territ.'!S23</f>
        <v>0</v>
      </c>
      <c r="I11" s="49">
        <f>+'24-03-342 Ind. Gestión Territ.'!T23</f>
        <v>0</v>
      </c>
      <c r="J11" s="49">
        <f>+'24-03-342 Ind. Gestión Territ.'!U23</f>
        <v>0</v>
      </c>
      <c r="K11" s="49">
        <f>+'24-03-342 Ind. Gestión Territ.'!V23</f>
        <v>0</v>
      </c>
      <c r="L11" s="49">
        <f>+'24-03-342 Ind. Gestión Territ.'!W23</f>
        <v>0</v>
      </c>
      <c r="M11" s="49">
        <f>+'24-03-342 Ind. Gestión Territ.'!X23</f>
        <v>0</v>
      </c>
      <c r="N11" s="49">
        <f>+'24-03-342 Ind. Gestión Territ.'!Y23</f>
        <v>0</v>
      </c>
      <c r="O11" s="49">
        <f>+'24-03-342 Ind. Gestión Territ.'!Z23</f>
        <v>0</v>
      </c>
      <c r="P11" s="49">
        <f>+'24-03-342 Ind. Gestión Territ.'!AA23</f>
        <v>0</v>
      </c>
      <c r="Q11" s="49">
        <f>+'24-03-342 Ind. Gestión Territ.'!AB23</f>
        <v>0</v>
      </c>
      <c r="R11" s="49">
        <f>+'24-03-342 Ind. Gestión Territ.'!AC23</f>
        <v>0</v>
      </c>
      <c r="S11" s="49">
        <f>+'24-03-342 Ind. Gestión Territ.'!AD23</f>
        <v>0</v>
      </c>
      <c r="T11" s="49">
        <f>+'24-03-342 Ind. Gestión Territ.'!AE23</f>
        <v>0</v>
      </c>
      <c r="U11" s="49">
        <f>+'24-03-342 Ind. Gestión Territ.'!AF23</f>
        <v>0</v>
      </c>
      <c r="V11" s="49">
        <f>+'24-03-342 Ind. Gestión Territ.'!AG23</f>
        <v>0</v>
      </c>
      <c r="W11" s="49">
        <f>+'24-03-342 Ind. Gestión Territ.'!AH23</f>
        <v>0</v>
      </c>
      <c r="X11" s="64">
        <f>+'24-03-342 Ind. Gestión Territ.'!AI23</f>
        <v>0</v>
      </c>
      <c r="Y11" s="64">
        <f>+'24-03-342 Ind. Gestión Territ.'!AJ23</f>
        <v>0</v>
      </c>
    </row>
    <row r="12" spans="1:25" ht="24.75" customHeight="1" x14ac:dyDescent="0.25">
      <c r="A12" s="63" t="s">
        <v>52</v>
      </c>
      <c r="B12" s="49">
        <f>+'24-03-342 Ind. Gestión Territ.'!J27</f>
        <v>0</v>
      </c>
      <c r="C12" s="49">
        <f>+'24-03-342 Ind. Gestión Territ.'!K27</f>
        <v>0</v>
      </c>
      <c r="D12" s="49">
        <f>+'24-03-342 Ind. Gestión Territ.'!M27</f>
        <v>0</v>
      </c>
      <c r="E12" s="49">
        <f>+'24-03-342 Ind. Gestión Territ.'!N27</f>
        <v>0</v>
      </c>
      <c r="F12" s="49">
        <f>+'24-03-342 Ind. Gestión Territ.'!O27</f>
        <v>0</v>
      </c>
      <c r="G12" s="49">
        <f>+'24-03-342 Ind. Gestión Territ.'!R27</f>
        <v>0</v>
      </c>
      <c r="H12" s="49">
        <f>+'24-03-342 Ind. Gestión Territ.'!S27</f>
        <v>0</v>
      </c>
      <c r="I12" s="49">
        <f>+'24-03-342 Ind. Gestión Territ.'!T27</f>
        <v>0</v>
      </c>
      <c r="J12" s="49">
        <f>+'24-03-342 Ind. Gestión Territ.'!U27</f>
        <v>0</v>
      </c>
      <c r="K12" s="49">
        <f>+'24-03-342 Ind. Gestión Territ.'!V27</f>
        <v>0</v>
      </c>
      <c r="L12" s="49">
        <f>+'24-03-342 Ind. Gestión Territ.'!W27</f>
        <v>0</v>
      </c>
      <c r="M12" s="49">
        <f>+'24-03-342 Ind. Gestión Territ.'!X27</f>
        <v>0</v>
      </c>
      <c r="N12" s="49">
        <f>+'24-03-342 Ind. Gestión Territ.'!Y27</f>
        <v>0</v>
      </c>
      <c r="O12" s="49">
        <f>+'24-03-342 Ind. Gestión Territ.'!Z27</f>
        <v>0</v>
      </c>
      <c r="P12" s="49">
        <f>+'24-03-342 Ind. Gestión Territ.'!AA27</f>
        <v>0</v>
      </c>
      <c r="Q12" s="49">
        <f>+'24-03-342 Ind. Gestión Territ.'!AB27</f>
        <v>0</v>
      </c>
      <c r="R12" s="49">
        <f>+'24-03-342 Ind. Gestión Territ.'!AC27</f>
        <v>0</v>
      </c>
      <c r="S12" s="49">
        <f>+'24-03-342 Ind. Gestión Territ.'!AD27</f>
        <v>0</v>
      </c>
      <c r="T12" s="49">
        <f>+'24-03-342 Ind. Gestión Territ.'!AE27</f>
        <v>0</v>
      </c>
      <c r="U12" s="49">
        <f>+'24-03-342 Ind. Gestión Territ.'!AF27</f>
        <v>0</v>
      </c>
      <c r="V12" s="49">
        <f>+'24-03-342 Ind. Gestión Territ.'!AG27</f>
        <v>0</v>
      </c>
      <c r="W12" s="49">
        <f>+'24-03-342 Ind. Gestión Territ.'!AH27</f>
        <v>0</v>
      </c>
      <c r="X12" s="64">
        <f>+'24-03-342 Ind. Gestión Territ.'!AI27</f>
        <v>0</v>
      </c>
      <c r="Y12" s="64">
        <f>+'24-03-342 Ind. Gestión Territ.'!AJ27</f>
        <v>0</v>
      </c>
    </row>
    <row r="13" spans="1:25" ht="24.75" customHeight="1" x14ac:dyDescent="0.25">
      <c r="A13" s="63" t="s">
        <v>54</v>
      </c>
      <c r="B13" s="49">
        <f>+'24-03-342 Ind. Gestión Territ.'!J31</f>
        <v>0</v>
      </c>
      <c r="C13" s="49">
        <f>+'24-03-342 Ind. Gestión Territ.'!K31</f>
        <v>0</v>
      </c>
      <c r="D13" s="49">
        <f>+'24-03-342 Ind. Gestión Territ.'!M31</f>
        <v>0</v>
      </c>
      <c r="E13" s="49">
        <f>+'24-03-342 Ind. Gestión Territ.'!N31</f>
        <v>0</v>
      </c>
      <c r="F13" s="49">
        <f>+'24-03-342 Ind. Gestión Territ.'!O31</f>
        <v>0</v>
      </c>
      <c r="G13" s="49">
        <f>+'24-03-342 Ind. Gestión Territ.'!R31</f>
        <v>0</v>
      </c>
      <c r="H13" s="49">
        <f>+'24-03-342 Ind. Gestión Territ.'!S31</f>
        <v>0</v>
      </c>
      <c r="I13" s="49">
        <f>+'24-03-342 Ind. Gestión Territ.'!T31</f>
        <v>0</v>
      </c>
      <c r="J13" s="49">
        <f>+'24-03-342 Ind. Gestión Territ.'!U31</f>
        <v>0</v>
      </c>
      <c r="K13" s="49">
        <f>+'24-03-342 Ind. Gestión Territ.'!V31</f>
        <v>0</v>
      </c>
      <c r="L13" s="49">
        <f>+'24-03-342 Ind. Gestión Territ.'!W31</f>
        <v>0</v>
      </c>
      <c r="M13" s="49">
        <f>+'24-03-342 Ind. Gestión Territ.'!X31</f>
        <v>0</v>
      </c>
      <c r="N13" s="49">
        <f>+'24-03-342 Ind. Gestión Territ.'!Y31</f>
        <v>0</v>
      </c>
      <c r="O13" s="49">
        <f>+'24-03-342 Ind. Gestión Territ.'!Z31</f>
        <v>0</v>
      </c>
      <c r="P13" s="49">
        <f>+'24-03-342 Ind. Gestión Territ.'!AA31</f>
        <v>0</v>
      </c>
      <c r="Q13" s="49">
        <f>+'24-03-342 Ind. Gestión Territ.'!AB31</f>
        <v>0</v>
      </c>
      <c r="R13" s="49">
        <f>+'24-03-342 Ind. Gestión Territ.'!AC31</f>
        <v>0</v>
      </c>
      <c r="S13" s="49">
        <f>+'24-03-342 Ind. Gestión Territ.'!AD31</f>
        <v>0</v>
      </c>
      <c r="T13" s="49">
        <f>+'24-03-342 Ind. Gestión Territ.'!AE31</f>
        <v>0</v>
      </c>
      <c r="U13" s="49">
        <f>+'24-03-342 Ind. Gestión Territ.'!AF31</f>
        <v>0</v>
      </c>
      <c r="V13" s="49">
        <f>+'24-03-342 Ind. Gestión Territ.'!AG31</f>
        <v>0</v>
      </c>
      <c r="W13" s="49">
        <f>+'24-03-342 Ind. Gestión Territ.'!AH31</f>
        <v>0</v>
      </c>
      <c r="X13" s="64">
        <f>+'24-03-342 Ind. Gestión Territ.'!AI31</f>
        <v>0</v>
      </c>
      <c r="Y13" s="64">
        <f>+'24-03-342 Ind. Gestión Territ.'!AJ31</f>
        <v>0</v>
      </c>
    </row>
    <row r="14" spans="1:25" ht="24.75" customHeight="1" x14ac:dyDescent="0.25">
      <c r="A14" s="63" t="s">
        <v>56</v>
      </c>
      <c r="B14" s="49">
        <f>+'24-03-342 Ind. Gestión Territ.'!J35</f>
        <v>0</v>
      </c>
      <c r="C14" s="49">
        <f>+'24-03-342 Ind. Gestión Territ.'!K35</f>
        <v>0</v>
      </c>
      <c r="D14" s="49">
        <f>+'24-03-342 Ind. Gestión Territ.'!M35</f>
        <v>0</v>
      </c>
      <c r="E14" s="49">
        <f>+'24-03-342 Ind. Gestión Territ.'!N35</f>
        <v>0</v>
      </c>
      <c r="F14" s="49">
        <f>+'24-03-342 Ind. Gestión Territ.'!O35</f>
        <v>0</v>
      </c>
      <c r="G14" s="49">
        <f>+'24-03-342 Ind. Gestión Territ.'!R35</f>
        <v>0</v>
      </c>
      <c r="H14" s="49">
        <f>+'24-03-342 Ind. Gestión Territ.'!S35</f>
        <v>0</v>
      </c>
      <c r="I14" s="49">
        <f>+'24-03-342 Ind. Gestión Territ.'!T35</f>
        <v>0</v>
      </c>
      <c r="J14" s="49">
        <f>+'24-03-342 Ind. Gestión Territ.'!U35</f>
        <v>0</v>
      </c>
      <c r="K14" s="49">
        <f>+'24-03-342 Ind. Gestión Territ.'!V35</f>
        <v>0</v>
      </c>
      <c r="L14" s="49">
        <f>+'24-03-342 Ind. Gestión Territ.'!W35</f>
        <v>0</v>
      </c>
      <c r="M14" s="49">
        <f>+'24-03-342 Ind. Gestión Territ.'!X35</f>
        <v>0</v>
      </c>
      <c r="N14" s="49">
        <f>+'24-03-342 Ind. Gestión Territ.'!Y35</f>
        <v>0</v>
      </c>
      <c r="O14" s="49">
        <f>+'24-03-342 Ind. Gestión Territ.'!Z35</f>
        <v>0</v>
      </c>
      <c r="P14" s="49">
        <f>+'24-03-342 Ind. Gestión Territ.'!AA35</f>
        <v>0</v>
      </c>
      <c r="Q14" s="49">
        <f>+'24-03-342 Ind. Gestión Territ.'!AB35</f>
        <v>0</v>
      </c>
      <c r="R14" s="49">
        <f>+'24-03-342 Ind. Gestión Territ.'!AC35</f>
        <v>0</v>
      </c>
      <c r="S14" s="49">
        <f>+'24-03-342 Ind. Gestión Territ.'!AD35</f>
        <v>0</v>
      </c>
      <c r="T14" s="49">
        <f>+'24-03-342 Ind. Gestión Territ.'!AE35</f>
        <v>0</v>
      </c>
      <c r="U14" s="49">
        <f>+'24-03-342 Ind. Gestión Territ.'!AF35</f>
        <v>0</v>
      </c>
      <c r="V14" s="49">
        <f>+'24-03-342 Ind. Gestión Territ.'!AG35</f>
        <v>0</v>
      </c>
      <c r="W14" s="49">
        <f>+'24-03-342 Ind. Gestión Territ.'!AH35</f>
        <v>0</v>
      </c>
      <c r="X14" s="64">
        <f>+'24-03-342 Ind. Gestión Territ.'!AI35</f>
        <v>0</v>
      </c>
      <c r="Y14" s="64">
        <f>+'24-03-342 Ind. Gestión Territ.'!AJ35</f>
        <v>0</v>
      </c>
    </row>
    <row r="15" spans="1:25" ht="24.75" customHeight="1" x14ac:dyDescent="0.25">
      <c r="A15" s="63" t="s">
        <v>58</v>
      </c>
      <c r="B15" s="49">
        <f>+'24-03-342 Ind. Gestión Territ.'!J39</f>
        <v>0</v>
      </c>
      <c r="C15" s="49">
        <f>+'24-03-342 Ind. Gestión Territ.'!K39</f>
        <v>0</v>
      </c>
      <c r="D15" s="49">
        <f>+'24-03-342 Ind. Gestión Territ.'!M39</f>
        <v>0</v>
      </c>
      <c r="E15" s="49">
        <f>+'24-03-342 Ind. Gestión Territ.'!N39</f>
        <v>0</v>
      </c>
      <c r="F15" s="49">
        <f>+'24-03-342 Ind. Gestión Territ.'!O39</f>
        <v>0</v>
      </c>
      <c r="G15" s="49">
        <f>+'24-03-342 Ind. Gestión Territ.'!R39</f>
        <v>0</v>
      </c>
      <c r="H15" s="49">
        <f>+'24-03-342 Ind. Gestión Territ.'!S39</f>
        <v>0</v>
      </c>
      <c r="I15" s="49">
        <f>+'24-03-342 Ind. Gestión Territ.'!T39</f>
        <v>0</v>
      </c>
      <c r="J15" s="49">
        <f>+'24-03-342 Ind. Gestión Territ.'!U39</f>
        <v>0</v>
      </c>
      <c r="K15" s="49">
        <f>+'24-03-342 Ind. Gestión Territ.'!V39</f>
        <v>0</v>
      </c>
      <c r="L15" s="49">
        <f>+'24-03-342 Ind. Gestión Territ.'!W39</f>
        <v>0</v>
      </c>
      <c r="M15" s="49">
        <f>+'24-03-342 Ind. Gestión Territ.'!X39</f>
        <v>0</v>
      </c>
      <c r="N15" s="49">
        <f>+'24-03-342 Ind. Gestión Territ.'!Y39</f>
        <v>0</v>
      </c>
      <c r="O15" s="49">
        <f>+'24-03-342 Ind. Gestión Territ.'!Z39</f>
        <v>0</v>
      </c>
      <c r="P15" s="49">
        <f>+'24-03-342 Ind. Gestión Territ.'!AA39</f>
        <v>0</v>
      </c>
      <c r="Q15" s="49">
        <f>+'24-03-342 Ind. Gestión Territ.'!AB39</f>
        <v>0</v>
      </c>
      <c r="R15" s="49">
        <f>+'24-03-342 Ind. Gestión Territ.'!AC39</f>
        <v>0</v>
      </c>
      <c r="S15" s="49">
        <f>+'24-03-342 Ind. Gestión Territ.'!AD39</f>
        <v>0</v>
      </c>
      <c r="T15" s="49">
        <f>+'24-03-342 Ind. Gestión Territ.'!AE39</f>
        <v>0</v>
      </c>
      <c r="U15" s="49">
        <f>+'24-03-342 Ind. Gestión Territ.'!AF39</f>
        <v>0</v>
      </c>
      <c r="V15" s="49">
        <f>+'24-03-342 Ind. Gestión Territ.'!AG39</f>
        <v>0</v>
      </c>
      <c r="W15" s="49">
        <f>+'24-03-342 Ind. Gestión Territ.'!AH39</f>
        <v>0</v>
      </c>
      <c r="X15" s="64">
        <f>+'24-03-342 Ind. Gestión Territ.'!AI39</f>
        <v>0</v>
      </c>
      <c r="Y15" s="64">
        <f>+'24-03-342 Ind. Gestión Territ.'!AJ39</f>
        <v>0</v>
      </c>
    </row>
    <row r="16" spans="1:25" ht="24.75" customHeight="1" x14ac:dyDescent="0.25">
      <c r="A16" s="63" t="s">
        <v>60</v>
      </c>
      <c r="B16" s="49">
        <f>+'24-03-342 Ind. Gestión Territ.'!J43</f>
        <v>0</v>
      </c>
      <c r="C16" s="49">
        <f>+'24-03-342 Ind. Gestión Territ.'!K43</f>
        <v>0</v>
      </c>
      <c r="D16" s="49">
        <f>+'24-03-342 Ind. Gestión Territ.'!M43</f>
        <v>0</v>
      </c>
      <c r="E16" s="49">
        <f>+'24-03-342 Ind. Gestión Territ.'!N43</f>
        <v>0</v>
      </c>
      <c r="F16" s="49">
        <f>+'24-03-342 Ind. Gestión Territ.'!O43</f>
        <v>0</v>
      </c>
      <c r="G16" s="49">
        <f>+'24-03-342 Ind. Gestión Territ.'!R43</f>
        <v>0</v>
      </c>
      <c r="H16" s="49">
        <f>+'24-03-342 Ind. Gestión Territ.'!S43</f>
        <v>0</v>
      </c>
      <c r="I16" s="49">
        <f>+'24-03-342 Ind. Gestión Territ.'!T43</f>
        <v>0</v>
      </c>
      <c r="J16" s="49">
        <f>+'24-03-342 Ind. Gestión Territ.'!U43</f>
        <v>0</v>
      </c>
      <c r="K16" s="49">
        <f>+'24-03-342 Ind. Gestión Territ.'!V43</f>
        <v>0</v>
      </c>
      <c r="L16" s="49">
        <f>+'24-03-342 Ind. Gestión Territ.'!W43</f>
        <v>0</v>
      </c>
      <c r="M16" s="49">
        <f>+'24-03-342 Ind. Gestión Territ.'!X43</f>
        <v>0</v>
      </c>
      <c r="N16" s="49">
        <f>+'24-03-342 Ind. Gestión Territ.'!Y43</f>
        <v>0</v>
      </c>
      <c r="O16" s="49">
        <f>+'24-03-342 Ind. Gestión Territ.'!Z43</f>
        <v>0</v>
      </c>
      <c r="P16" s="49">
        <f>+'24-03-342 Ind. Gestión Territ.'!AA43</f>
        <v>0</v>
      </c>
      <c r="Q16" s="49">
        <f>+'24-03-342 Ind. Gestión Territ.'!AB43</f>
        <v>0</v>
      </c>
      <c r="R16" s="49">
        <f>+'24-03-342 Ind. Gestión Territ.'!AC43</f>
        <v>0</v>
      </c>
      <c r="S16" s="49">
        <f>+'24-03-342 Ind. Gestión Territ.'!AD43</f>
        <v>0</v>
      </c>
      <c r="T16" s="49">
        <f>+'24-03-342 Ind. Gestión Territ.'!AE43</f>
        <v>0</v>
      </c>
      <c r="U16" s="49">
        <f>+'24-03-342 Ind. Gestión Territ.'!AF43</f>
        <v>0</v>
      </c>
      <c r="V16" s="49">
        <f>+'24-03-342 Ind. Gestión Territ.'!AG43</f>
        <v>0</v>
      </c>
      <c r="W16" s="49">
        <f>+'24-03-342 Ind. Gestión Territ.'!AH43</f>
        <v>0</v>
      </c>
      <c r="X16" s="64">
        <f>+'24-03-342 Ind. Gestión Territ.'!AI43</f>
        <v>0</v>
      </c>
      <c r="Y16" s="64">
        <f>+'24-03-342 Ind. Gestión Territ.'!AJ43</f>
        <v>0</v>
      </c>
    </row>
    <row r="17" spans="1:25" ht="24.75" customHeight="1" x14ac:dyDescent="0.25">
      <c r="A17" s="63" t="s">
        <v>62</v>
      </c>
      <c r="B17" s="49">
        <f>+'24-03-342 Ind. Gestión Territ.'!J47</f>
        <v>0</v>
      </c>
      <c r="C17" s="49">
        <f>+'24-03-342 Ind. Gestión Territ.'!K47</f>
        <v>0</v>
      </c>
      <c r="D17" s="49">
        <f>+'24-03-342 Ind. Gestión Territ.'!M47</f>
        <v>0</v>
      </c>
      <c r="E17" s="49">
        <f>+'24-03-342 Ind. Gestión Territ.'!N47</f>
        <v>0</v>
      </c>
      <c r="F17" s="49">
        <f>+'24-03-342 Ind. Gestión Territ.'!O47</f>
        <v>0</v>
      </c>
      <c r="G17" s="49">
        <f>+'24-03-342 Ind. Gestión Territ.'!R47</f>
        <v>0</v>
      </c>
      <c r="H17" s="49">
        <f>+'24-03-342 Ind. Gestión Territ.'!S47</f>
        <v>0</v>
      </c>
      <c r="I17" s="49">
        <f>+'24-03-342 Ind. Gestión Territ.'!T47</f>
        <v>0</v>
      </c>
      <c r="J17" s="49">
        <f>+'24-03-342 Ind. Gestión Territ.'!U47</f>
        <v>0</v>
      </c>
      <c r="K17" s="49">
        <f>+'24-03-342 Ind. Gestión Territ.'!V47</f>
        <v>0</v>
      </c>
      <c r="L17" s="49">
        <f>+'24-03-342 Ind. Gestión Territ.'!W47</f>
        <v>0</v>
      </c>
      <c r="M17" s="49">
        <f>+'24-03-342 Ind. Gestión Territ.'!X47</f>
        <v>0</v>
      </c>
      <c r="N17" s="49">
        <f>+'24-03-342 Ind. Gestión Territ.'!Y47</f>
        <v>0</v>
      </c>
      <c r="O17" s="49">
        <f>+'24-03-342 Ind. Gestión Territ.'!Z47</f>
        <v>0</v>
      </c>
      <c r="P17" s="49">
        <f>+'24-03-342 Ind. Gestión Territ.'!AA47</f>
        <v>0</v>
      </c>
      <c r="Q17" s="49">
        <f>+'24-03-342 Ind. Gestión Territ.'!AB47</f>
        <v>0</v>
      </c>
      <c r="R17" s="49">
        <f>+'24-03-342 Ind. Gestión Territ.'!AC47</f>
        <v>0</v>
      </c>
      <c r="S17" s="49">
        <f>+'24-03-342 Ind. Gestión Territ.'!AD47</f>
        <v>0</v>
      </c>
      <c r="T17" s="49">
        <f>+'24-03-342 Ind. Gestión Territ.'!AE47</f>
        <v>0</v>
      </c>
      <c r="U17" s="49">
        <f>+'24-03-342 Ind. Gestión Territ.'!AF47</f>
        <v>0</v>
      </c>
      <c r="V17" s="49">
        <f>+'24-03-342 Ind. Gestión Territ.'!AG47</f>
        <v>0</v>
      </c>
      <c r="W17" s="49">
        <f>+'24-03-342 Ind. Gestión Territ.'!AH47</f>
        <v>0</v>
      </c>
      <c r="X17" s="64">
        <f>+'24-03-342 Ind. Gestión Territ.'!AI47</f>
        <v>0</v>
      </c>
      <c r="Y17" s="64">
        <f>+'24-03-342 Ind. Gestión Territ.'!AJ44</f>
        <v>0</v>
      </c>
    </row>
    <row r="18" spans="1:25" ht="24.75" customHeight="1" x14ac:dyDescent="0.25">
      <c r="A18" s="63" t="s">
        <v>64</v>
      </c>
      <c r="B18" s="49">
        <f>+'24-03-342 Ind. Gestión Territ.'!J51</f>
        <v>0</v>
      </c>
      <c r="C18" s="49">
        <f>+'24-03-342 Ind. Gestión Territ.'!K51</f>
        <v>0</v>
      </c>
      <c r="D18" s="49">
        <f>+'24-03-342 Ind. Gestión Territ.'!M51</f>
        <v>0</v>
      </c>
      <c r="E18" s="49">
        <f>+'24-03-342 Ind. Gestión Territ.'!N51</f>
        <v>0</v>
      </c>
      <c r="F18" s="49">
        <f>+'24-03-342 Ind. Gestión Territ.'!O51</f>
        <v>0</v>
      </c>
      <c r="G18" s="49">
        <f>+'24-03-342 Ind. Gestión Territ.'!R51</f>
        <v>0</v>
      </c>
      <c r="H18" s="49">
        <f>+'24-03-342 Ind. Gestión Territ.'!S51</f>
        <v>0</v>
      </c>
      <c r="I18" s="49">
        <f>+'24-03-342 Ind. Gestión Territ.'!T51</f>
        <v>0</v>
      </c>
      <c r="J18" s="49">
        <f>+'24-03-342 Ind. Gestión Territ.'!U51</f>
        <v>0</v>
      </c>
      <c r="K18" s="49">
        <f>+'24-03-342 Ind. Gestión Territ.'!V51</f>
        <v>0</v>
      </c>
      <c r="L18" s="49">
        <f>+'24-03-342 Ind. Gestión Territ.'!W51</f>
        <v>0</v>
      </c>
      <c r="M18" s="49">
        <f>+'24-03-342 Ind. Gestión Territ.'!X51</f>
        <v>0</v>
      </c>
      <c r="N18" s="49">
        <f>+'24-03-342 Ind. Gestión Territ.'!Y51</f>
        <v>0</v>
      </c>
      <c r="O18" s="49">
        <f>+'24-03-342 Ind. Gestión Territ.'!Z51</f>
        <v>0</v>
      </c>
      <c r="P18" s="49">
        <f>+'24-03-342 Ind. Gestión Territ.'!AA51</f>
        <v>0</v>
      </c>
      <c r="Q18" s="49">
        <f>+'24-03-342 Ind. Gestión Territ.'!AB51</f>
        <v>0</v>
      </c>
      <c r="R18" s="49">
        <f>+'24-03-342 Ind. Gestión Territ.'!AC51</f>
        <v>0</v>
      </c>
      <c r="S18" s="49">
        <f>+'24-03-342 Ind. Gestión Territ.'!AD51</f>
        <v>0</v>
      </c>
      <c r="T18" s="49">
        <f>+'24-03-342 Ind. Gestión Territ.'!AE51</f>
        <v>0</v>
      </c>
      <c r="U18" s="49">
        <f>+'24-03-342 Ind. Gestión Territ.'!AF51</f>
        <v>0</v>
      </c>
      <c r="V18" s="49">
        <f>+'24-03-342 Ind. Gestión Territ.'!AG51</f>
        <v>0</v>
      </c>
      <c r="W18" s="49">
        <f>+'24-03-342 Ind. Gestión Territ.'!AH51</f>
        <v>0</v>
      </c>
      <c r="X18" s="64">
        <f>+'24-03-342 Ind. Gestión Territ.'!AI51</f>
        <v>0</v>
      </c>
      <c r="Y18" s="64">
        <f>+'24-03-342 Ind. Gestión Territ.'!AJ51</f>
        <v>0</v>
      </c>
    </row>
    <row r="19" spans="1:25" ht="24.75" customHeight="1" x14ac:dyDescent="0.25">
      <c r="A19" s="63" t="s">
        <v>66</v>
      </c>
      <c r="B19" s="49">
        <f>+'24-03-342 Ind. Gestión Territ.'!J55</f>
        <v>0</v>
      </c>
      <c r="C19" s="49">
        <f>+'24-03-342 Ind. Gestión Territ.'!K55</f>
        <v>0</v>
      </c>
      <c r="D19" s="49">
        <f>+'24-03-342 Ind. Gestión Territ.'!M55</f>
        <v>0</v>
      </c>
      <c r="E19" s="49">
        <f>+'24-03-342 Ind. Gestión Territ.'!N55</f>
        <v>0</v>
      </c>
      <c r="F19" s="49">
        <f>+'24-03-342 Ind. Gestión Territ.'!O55</f>
        <v>0</v>
      </c>
      <c r="G19" s="49">
        <f>+'24-03-342 Ind. Gestión Territ.'!R55</f>
        <v>0</v>
      </c>
      <c r="H19" s="49">
        <f>+'24-03-342 Ind. Gestión Territ.'!S55</f>
        <v>0</v>
      </c>
      <c r="I19" s="49">
        <f>+'24-03-342 Ind. Gestión Territ.'!T55</f>
        <v>0</v>
      </c>
      <c r="J19" s="49">
        <f>+'24-03-342 Ind. Gestión Territ.'!U55</f>
        <v>0</v>
      </c>
      <c r="K19" s="49">
        <f>+'24-03-342 Ind. Gestión Territ.'!V55</f>
        <v>0</v>
      </c>
      <c r="L19" s="49">
        <f>+'24-03-342 Ind. Gestión Territ.'!W55</f>
        <v>0</v>
      </c>
      <c r="M19" s="49">
        <f>+'24-03-342 Ind. Gestión Territ.'!X55</f>
        <v>0</v>
      </c>
      <c r="N19" s="49">
        <f>+'24-03-342 Ind. Gestión Territ.'!Y55</f>
        <v>0</v>
      </c>
      <c r="O19" s="49">
        <f>+'24-03-342 Ind. Gestión Territ.'!Z55</f>
        <v>0</v>
      </c>
      <c r="P19" s="49">
        <f>+'24-03-342 Ind. Gestión Territ.'!AA55</f>
        <v>0</v>
      </c>
      <c r="Q19" s="49">
        <f>+'24-03-342 Ind. Gestión Territ.'!AB55</f>
        <v>0</v>
      </c>
      <c r="R19" s="49">
        <f>+'24-03-342 Ind. Gestión Territ.'!AC55</f>
        <v>0</v>
      </c>
      <c r="S19" s="49">
        <f>+'24-03-342 Ind. Gestión Territ.'!AD55</f>
        <v>0</v>
      </c>
      <c r="T19" s="49">
        <f>+'24-03-342 Ind. Gestión Territ.'!AE55</f>
        <v>0</v>
      </c>
      <c r="U19" s="49">
        <f>+'24-03-342 Ind. Gestión Territ.'!AF55</f>
        <v>0</v>
      </c>
      <c r="V19" s="49">
        <f>+'24-03-342 Ind. Gestión Territ.'!AG55</f>
        <v>0</v>
      </c>
      <c r="W19" s="49">
        <f>+'24-03-342 Ind. Gestión Territ.'!AH55</f>
        <v>0</v>
      </c>
      <c r="X19" s="64">
        <f>+'24-03-342 Ind. Gestión Territ.'!AI55</f>
        <v>0</v>
      </c>
      <c r="Y19" s="64">
        <f>+'24-03-342 Ind. Gestión Territ.'!AJ55</f>
        <v>0</v>
      </c>
    </row>
    <row r="20" spans="1:25" ht="24.75" customHeight="1" x14ac:dyDescent="0.25">
      <c r="A20" s="65" t="s">
        <v>68</v>
      </c>
      <c r="B20" s="49">
        <f>+'24-03-342 Ind. Gestión Territ.'!J59</f>
        <v>0</v>
      </c>
      <c r="C20" s="49">
        <f>+'24-03-342 Ind. Gestión Territ.'!K59</f>
        <v>0</v>
      </c>
      <c r="D20" s="49">
        <f>+'24-03-342 Ind. Gestión Territ.'!M59</f>
        <v>0</v>
      </c>
      <c r="E20" s="49">
        <f>+'24-03-342 Ind. Gestión Territ.'!N59</f>
        <v>0</v>
      </c>
      <c r="F20" s="49">
        <f>+'24-03-342 Ind. Gestión Territ.'!O59</f>
        <v>0</v>
      </c>
      <c r="G20" s="49">
        <f>+'24-03-342 Ind. Gestión Territ.'!R59</f>
        <v>0</v>
      </c>
      <c r="H20" s="49">
        <f>+'24-03-342 Ind. Gestión Territ.'!S59</f>
        <v>0</v>
      </c>
      <c r="I20" s="49">
        <f>+'24-03-342 Ind. Gestión Territ.'!T59</f>
        <v>0</v>
      </c>
      <c r="J20" s="49">
        <f>+'24-03-342 Ind. Gestión Territ.'!U59</f>
        <v>0</v>
      </c>
      <c r="K20" s="49">
        <f>+'24-03-342 Ind. Gestión Territ.'!V59</f>
        <v>0</v>
      </c>
      <c r="L20" s="49">
        <f>+'24-03-342 Ind. Gestión Territ.'!W59</f>
        <v>0</v>
      </c>
      <c r="M20" s="49">
        <f>+'24-03-342 Ind. Gestión Territ.'!X59</f>
        <v>0</v>
      </c>
      <c r="N20" s="49">
        <f>+'24-03-342 Ind. Gestión Territ.'!Y59</f>
        <v>0</v>
      </c>
      <c r="O20" s="49">
        <f>+'24-03-342 Ind. Gestión Territ.'!Z59</f>
        <v>0</v>
      </c>
      <c r="P20" s="49">
        <f>+'24-03-342 Ind. Gestión Territ.'!AA59</f>
        <v>0</v>
      </c>
      <c r="Q20" s="49">
        <f>+'24-03-342 Ind. Gestión Territ.'!AB59</f>
        <v>0</v>
      </c>
      <c r="R20" s="49">
        <f>+'24-03-342 Ind. Gestión Territ.'!AC59</f>
        <v>0</v>
      </c>
      <c r="S20" s="49">
        <f>+'24-03-342 Ind. Gestión Territ.'!AD59</f>
        <v>0</v>
      </c>
      <c r="T20" s="49">
        <f>+'24-03-342 Ind. Gestión Territ.'!AE59</f>
        <v>0</v>
      </c>
      <c r="U20" s="49">
        <f>+'24-03-342 Ind. Gestión Territ.'!AF59</f>
        <v>0</v>
      </c>
      <c r="V20" s="49">
        <f>+'24-03-342 Ind. Gestión Territ.'!AG59</f>
        <v>0</v>
      </c>
      <c r="W20" s="49">
        <f>+'24-03-342 Ind. Gestión Territ.'!AH59</f>
        <v>0</v>
      </c>
      <c r="X20" s="64">
        <f>+'24-03-342 Ind. Gestión Territ.'!AI59</f>
        <v>0</v>
      </c>
      <c r="Y20" s="64">
        <f>+'24-03-342 Ind. Gestión Territ.'!AJ59</f>
        <v>0</v>
      </c>
    </row>
    <row r="21" spans="1:25" ht="24.75" customHeight="1" x14ac:dyDescent="0.25">
      <c r="A21" s="65" t="s">
        <v>70</v>
      </c>
      <c r="B21" s="49">
        <f>+'24-03-342 Ind. Gestión Territ.'!J63</f>
        <v>0</v>
      </c>
      <c r="C21" s="49">
        <f>+'24-03-342 Ind. Gestión Territ.'!K63</f>
        <v>0</v>
      </c>
      <c r="D21" s="49">
        <f>+'24-03-342 Ind. Gestión Territ.'!M63</f>
        <v>0</v>
      </c>
      <c r="E21" s="49">
        <f>+'24-03-342 Ind. Gestión Territ.'!N63</f>
        <v>0</v>
      </c>
      <c r="F21" s="49">
        <f>+'24-03-342 Ind. Gestión Territ.'!O63</f>
        <v>0</v>
      </c>
      <c r="G21" s="49">
        <f>+'24-03-342 Ind. Gestión Territ.'!R63</f>
        <v>0</v>
      </c>
      <c r="H21" s="49">
        <f>+'24-03-342 Ind. Gestión Territ.'!S63</f>
        <v>0</v>
      </c>
      <c r="I21" s="49">
        <f>+'24-03-342 Ind. Gestión Territ.'!T63</f>
        <v>0</v>
      </c>
      <c r="J21" s="49">
        <f>+'24-03-342 Ind. Gestión Territ.'!U63</f>
        <v>0</v>
      </c>
      <c r="K21" s="49">
        <f>+'24-03-342 Ind. Gestión Territ.'!V63</f>
        <v>0</v>
      </c>
      <c r="L21" s="49">
        <f>+'24-03-342 Ind. Gestión Territ.'!W63</f>
        <v>0</v>
      </c>
      <c r="M21" s="49">
        <f>+'24-03-342 Ind. Gestión Territ.'!X63</f>
        <v>0</v>
      </c>
      <c r="N21" s="49">
        <f>+'24-03-342 Ind. Gestión Territ.'!Y63</f>
        <v>0</v>
      </c>
      <c r="O21" s="49">
        <f>+'24-03-342 Ind. Gestión Territ.'!Z63</f>
        <v>0</v>
      </c>
      <c r="P21" s="49">
        <f>+'24-03-342 Ind. Gestión Territ.'!AA63</f>
        <v>0</v>
      </c>
      <c r="Q21" s="49">
        <f>+'24-03-342 Ind. Gestión Territ.'!AB63</f>
        <v>0</v>
      </c>
      <c r="R21" s="49">
        <f>+'24-03-342 Ind. Gestión Territ.'!AC63</f>
        <v>0</v>
      </c>
      <c r="S21" s="49">
        <f>+'24-03-342 Ind. Gestión Territ.'!AD63</f>
        <v>0</v>
      </c>
      <c r="T21" s="49">
        <f>+'24-03-342 Ind. Gestión Territ.'!AE63</f>
        <v>0</v>
      </c>
      <c r="U21" s="49">
        <f>+'24-03-342 Ind. Gestión Territ.'!AF63</f>
        <v>0</v>
      </c>
      <c r="V21" s="49">
        <f>+'24-03-342 Ind. Gestión Territ.'!AG63</f>
        <v>0</v>
      </c>
      <c r="W21" s="49">
        <f>+'24-03-342 Ind. Gestión Territ.'!AH63</f>
        <v>0</v>
      </c>
      <c r="X21" s="64">
        <f>+'24-03-342 Ind. Gestión Territ.'!AI63</f>
        <v>0</v>
      </c>
      <c r="Y21" s="64">
        <f>+'24-03-342 Ind. Gestión Territ.'!AJ63</f>
        <v>0</v>
      </c>
    </row>
    <row r="22" spans="1:25" ht="24.75" customHeight="1" x14ac:dyDescent="0.25">
      <c r="A22" s="65" t="s">
        <v>91</v>
      </c>
      <c r="B22" s="49">
        <f>+'24-03-342 Ind. Gestión Territ.'!J67</f>
        <v>0</v>
      </c>
      <c r="C22" s="49">
        <f>+'24-03-342 Ind. Gestión Territ.'!K67</f>
        <v>0</v>
      </c>
      <c r="D22" s="49">
        <f>+'24-03-342 Ind. Gestión Territ.'!M64</f>
        <v>0</v>
      </c>
      <c r="E22" s="49">
        <f>+'24-03-342 Ind. Gestión Territ.'!N64</f>
        <v>0</v>
      </c>
      <c r="F22" s="49">
        <f>+'24-03-342 Ind. Gestión Territ.'!O64</f>
        <v>0</v>
      </c>
      <c r="G22" s="49">
        <f>+'24-03-342 Ind. Gestión Territ.'!R64</f>
        <v>0</v>
      </c>
      <c r="H22" s="49">
        <f>+'24-03-342 Ind. Gestión Territ.'!S64</f>
        <v>0</v>
      </c>
      <c r="I22" s="49">
        <f>+'24-03-342 Ind. Gestión Territ.'!T64</f>
        <v>0</v>
      </c>
      <c r="J22" s="49">
        <f>+'24-03-342 Ind. Gestión Territ.'!U67</f>
        <v>0</v>
      </c>
      <c r="K22" s="49">
        <f>+'24-03-342 Ind. Gestión Territ.'!V64</f>
        <v>0</v>
      </c>
      <c r="L22" s="49">
        <f>+'24-03-342 Ind. Gestión Territ.'!W64</f>
        <v>0</v>
      </c>
      <c r="M22" s="49">
        <f>+'24-03-342 Ind. Gestión Territ.'!X64</f>
        <v>0</v>
      </c>
      <c r="N22" s="49">
        <f>+'24-03-342 Ind. Gestión Territ.'!Y67</f>
        <v>0</v>
      </c>
      <c r="O22" s="49">
        <f>+'24-03-342 Ind. Gestión Territ.'!Z64</f>
        <v>0</v>
      </c>
      <c r="P22" s="49">
        <f>+'24-03-342 Ind. Gestión Territ.'!AA64</f>
        <v>0</v>
      </c>
      <c r="Q22" s="49">
        <f>+'24-03-342 Ind. Gestión Territ.'!AB64</f>
        <v>0</v>
      </c>
      <c r="R22" s="49">
        <f>+'24-03-342 Ind. Gestión Territ.'!AC67</f>
        <v>0</v>
      </c>
      <c r="S22" s="49">
        <f>+'24-03-342 Ind. Gestión Territ.'!AD64</f>
        <v>0</v>
      </c>
      <c r="T22" s="49">
        <f>+'24-03-342 Ind. Gestión Territ.'!AE64</f>
        <v>0</v>
      </c>
      <c r="U22" s="49">
        <f>+'24-03-342 Ind. Gestión Territ.'!AF64</f>
        <v>0</v>
      </c>
      <c r="V22" s="49">
        <f>+'24-03-342 Ind. Gestión Territ.'!AG67</f>
        <v>0</v>
      </c>
      <c r="W22" s="49">
        <f>+'24-03-342 Ind. Gestión Territ.'!AH67</f>
        <v>0</v>
      </c>
      <c r="X22" s="64">
        <f>+'24-03-342 Ind. Gestión Territ.'!AI67</f>
        <v>0</v>
      </c>
      <c r="Y22" s="64">
        <f>+'24-03-342 Ind. Gestión Territ.'!AJ67</f>
        <v>0</v>
      </c>
    </row>
    <row r="23" spans="1:25" ht="24.75" customHeight="1" x14ac:dyDescent="0.25">
      <c r="A23" s="65" t="s">
        <v>72</v>
      </c>
      <c r="B23" s="49">
        <f>+'24-03-342 Ind. Gestión Territ.'!J70</f>
        <v>0</v>
      </c>
      <c r="C23" s="49">
        <f>+'24-03-342 Ind. Gestión Territ.'!K70</f>
        <v>0</v>
      </c>
      <c r="D23" s="49">
        <f>+'24-03-342 Ind. Gestión Territ.'!M75</f>
        <v>0</v>
      </c>
      <c r="E23" s="49">
        <f>+'24-03-342 Ind. Gestión Territ.'!N75</f>
        <v>0</v>
      </c>
      <c r="F23" s="49">
        <f>+'24-03-342 Ind. Gestión Territ.'!O75</f>
        <v>0</v>
      </c>
      <c r="G23" s="49">
        <f>+'24-03-342 Ind. Gestión Territ.'!R75</f>
        <v>0</v>
      </c>
      <c r="H23" s="49">
        <f>+'24-03-342 Ind. Gestión Territ.'!S75</f>
        <v>0</v>
      </c>
      <c r="I23" s="49">
        <f>+'24-03-342 Ind. Gestión Territ.'!T75</f>
        <v>0</v>
      </c>
      <c r="J23" s="49">
        <f>+'24-03-342 Ind. Gestión Territ.'!U75</f>
        <v>0</v>
      </c>
      <c r="K23" s="49">
        <f>+'24-03-342 Ind. Gestión Territ.'!V75</f>
        <v>0</v>
      </c>
      <c r="L23" s="49">
        <f>+'24-03-342 Ind. Gestión Territ.'!W75</f>
        <v>0</v>
      </c>
      <c r="M23" s="49">
        <f>+'24-03-342 Ind. Gestión Territ.'!X75</f>
        <v>330000000</v>
      </c>
      <c r="N23" s="49">
        <v>0</v>
      </c>
      <c r="O23" s="49">
        <f>+'24-03-342 Ind. Gestión Territ.'!Z75</f>
        <v>0</v>
      </c>
      <c r="P23" s="49">
        <f>+'24-03-342 Ind. Gestión Territ.'!AA75</f>
        <v>0</v>
      </c>
      <c r="Q23" s="49">
        <f>+'24-03-342 Ind. Gestión Territ.'!AB75</f>
        <v>0</v>
      </c>
      <c r="R23" s="49">
        <f>+'24-03-342 Ind. Gestión Territ.'!AC75</f>
        <v>0</v>
      </c>
      <c r="S23" s="49">
        <f>+'24-03-342 Ind. Gestión Territ.'!AD75</f>
        <v>0</v>
      </c>
      <c r="T23" s="49">
        <f>+'24-03-342 Ind. Gestión Territ.'!AE75</f>
        <v>0</v>
      </c>
      <c r="U23" s="49">
        <f>+'24-03-342 Ind. Gestión Territ.'!AF75</f>
        <v>0</v>
      </c>
      <c r="V23" s="49">
        <f>+'24-03-342 Ind. Gestión Territ.'!AG75</f>
        <v>0</v>
      </c>
      <c r="W23" s="49">
        <v>0</v>
      </c>
      <c r="X23" s="64">
        <f>+'24-03-342 Ind. Gestión Territ.'!AI75</f>
        <v>0.38207047463573052</v>
      </c>
      <c r="Y23" s="64">
        <f>+'24-03-342 Ind. Gestión Territ.'!AJ75</f>
        <v>1</v>
      </c>
    </row>
    <row r="24" spans="1:25" ht="24.75" customHeight="1" x14ac:dyDescent="0.25">
      <c r="A24" s="66" t="s">
        <v>74</v>
      </c>
      <c r="B24" s="49">
        <f>+'24-03-342 Ind. Gestión Territ.'!J75</f>
        <v>863715000</v>
      </c>
      <c r="C24" s="49">
        <f>+'24-03-342 Ind. Gestión Territ.'!K75</f>
        <v>830000000</v>
      </c>
      <c r="D24" s="49">
        <f>+'24-03-342 Ind. Gestión Territ.'!M79</f>
        <v>0</v>
      </c>
      <c r="E24" s="49">
        <f>+'24-03-342 Ind. Gestión Territ.'!N79</f>
        <v>0</v>
      </c>
      <c r="F24" s="49">
        <f>+'24-03-342 Ind. Gestión Territ.'!O79</f>
        <v>0</v>
      </c>
      <c r="G24" s="49">
        <f>+'24-03-342 Ind. Gestión Territ.'!R79</f>
        <v>0</v>
      </c>
      <c r="H24" s="49">
        <f>+'24-03-342 Ind. Gestión Territ.'!S79</f>
        <v>0</v>
      </c>
      <c r="I24" s="49">
        <f>+'24-03-342 Ind. Gestión Territ.'!T79</f>
        <v>0</v>
      </c>
      <c r="J24" s="49">
        <f>+'24-03-342 Ind. Gestión Territ.'!U79</f>
        <v>0</v>
      </c>
      <c r="K24" s="49">
        <f>+'24-03-342 Ind. Gestión Territ.'!V79</f>
        <v>0</v>
      </c>
      <c r="L24" s="49">
        <f>+'24-03-342 Ind. Gestión Territ.'!W79</f>
        <v>0</v>
      </c>
      <c r="M24" s="49">
        <f>+'24-03-342 Ind. Gestión Territ.'!X79</f>
        <v>0</v>
      </c>
      <c r="N24" s="49">
        <f>+'24-03-342 Ind. Gestión Territ.'!Y75</f>
        <v>330000000</v>
      </c>
      <c r="O24" s="49">
        <f>+'24-03-342 Ind. Gestión Territ.'!Z79</f>
        <v>0</v>
      </c>
      <c r="P24" s="49">
        <f>+'24-03-342 Ind. Gestión Territ.'!AA79</f>
        <v>0</v>
      </c>
      <c r="Q24" s="49">
        <f>+'24-03-342 Ind. Gestión Territ.'!AB79</f>
        <v>0</v>
      </c>
      <c r="R24" s="49">
        <f>+'24-03-342 Ind. Gestión Territ.'!AC79</f>
        <v>0</v>
      </c>
      <c r="S24" s="49">
        <f>+'24-03-342 Ind. Gestión Territ.'!AD79</f>
        <v>0</v>
      </c>
      <c r="T24" s="49">
        <f>+'24-03-342 Ind. Gestión Territ.'!AE79</f>
        <v>0</v>
      </c>
      <c r="U24" s="49">
        <f>+'24-03-342 Ind. Gestión Territ.'!AF79</f>
        <v>0</v>
      </c>
      <c r="V24" s="49">
        <f>+'24-03-342 Ind. Gestión Territ.'!AG79</f>
        <v>0</v>
      </c>
      <c r="W24" s="49">
        <f>+'24-03-342 Ind. Gestión Territ.'!AH75</f>
        <v>330000000</v>
      </c>
      <c r="X24" s="64">
        <f>+'24-03-342 Ind. Gestión Territ.'!AI79</f>
        <v>0</v>
      </c>
      <c r="Y24" s="64">
        <f>+'24-03-342 Ind. Gestión Territ.'!AJ79</f>
        <v>0</v>
      </c>
    </row>
    <row r="25" spans="1:25" ht="34.5" customHeight="1" x14ac:dyDescent="0.25">
      <c r="A25" s="67" t="str">
        <f>"TOTAL ASIG."&amp;" "&amp;$A$5</f>
        <v>TOTAL ASIG. 24-03-342 "Apoyo, Monitoreo y Supervisión a la Gestión Territorial"</v>
      </c>
      <c r="B25" s="54">
        <f>SUM(B8:B24)</f>
        <v>863715000</v>
      </c>
      <c r="C25" s="54">
        <f t="shared" ref="C25:V25" si="0">SUM(C8:C24)</f>
        <v>830000000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0</v>
      </c>
      <c r="M25" s="54">
        <f t="shared" si="0"/>
        <v>330000000</v>
      </c>
      <c r="N25" s="54">
        <f t="shared" si="0"/>
        <v>330000000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330000000</v>
      </c>
      <c r="X25" s="68">
        <f>+'24-03-342 Ind. Gestión Territ.'!AI80</f>
        <v>0</v>
      </c>
      <c r="Y25" s="68">
        <f>'24-03-342 Ind. Gestión Territ.'!AJ80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CD8A8-C0CA-4C19-8B8C-7B904C7857AA}">
  <sheetPr>
    <tabColor rgb="FF007DB5"/>
    <pageSetUpPr fitToPage="1"/>
  </sheetPr>
  <dimension ref="A1:DB108"/>
  <sheetViews>
    <sheetView zoomScale="80" zoomScaleNormal="80" workbookViewId="0">
      <pane ySplit="7" topLeftCell="A75" activePane="bottomLeft" state="frozen"/>
      <selection activeCell="L80" sqref="L80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27.7109375" style="3" bestFit="1" customWidth="1"/>
    <col min="7" max="7" width="16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21.85546875" style="3" bestFit="1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2" style="60" hidden="1" customWidth="1" outlineLevel="1"/>
    <col min="20" max="20" width="12.42578125" style="60" hidden="1" customWidth="1" outlineLevel="1"/>
    <col min="21" max="21" width="13" style="60" customWidth="1" collapsed="1"/>
    <col min="22" max="24" width="20.7109375" style="60" hidden="1" customWidth="1" outlineLevel="1"/>
    <col min="25" max="25" width="16.5703125" style="60" customWidth="1" collapsed="1"/>
    <col min="26" max="28" width="20.7109375" style="60" customWidth="1" outlineLevel="1"/>
    <col min="29" max="29" width="14.140625" style="60" customWidth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83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IF(ISERROR(AH9/$AH$89),"-",AH9/$AH$89)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IF(ISERROR(AH10/$AH$89),"-",AH10/$AH$89)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IF(ISERROR(AH11/$AH$89),0,AH11/$AH$89)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IF(ISERROR(AH13/$AH$89),"-",AH13/$AH$89)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IF(ISERROR(AH14/$AH$89),"-",AH14/$AH$89)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IF(ISERROR(AH15/$AH$89),0,AH15/$AH$89)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IF(ISERROR(AH17/$AH$89),"-",AH17/$AH$89)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IF(ISERROR(AH18/$AH$89),"-",AH18/$AH$89)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IF(ISERROR(AH19/$AH$89),0,AH19/$AH$89)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IF(ISERROR(AH21/$AH$89),"-",AH21/$AH$89)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IF(ISERROR(AH22/$AH$89),"-",AH22/$AH$89)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IF(ISERROR(AH23/$AH$89),0,AH23/$AH$89)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IF(ISERROR(AH25/$AH$89),"-",AH25/$AH$89)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IF(ISERROR(AH26/$AH$89),"-",AH26/$AH$89)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IF(ISERROR(AH27/$AH$89),0,AH27/$AH$89)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IF(ISERROR(AH29/$AH$89),"-",AH29/$AH$89)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IF(ISERROR(AH30/$AH$89),"-",AH30/$AH$89)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IF(ISERROR(AH31/$AH$89),0,AH31/$AH$89)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IF(ISERROR(AH33/$AH$89),"-",AH33/$AH$89)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IF(ISERROR(AH34/$AH$89),"-",AH34/$AH$89)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IF(ISERROR(AH35/$AH$89),0,AH35/$AH$89)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IF(ISERROR(AH37/$AH$89),"-",AH37/$AH$89)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IF(ISERROR(AH38/$AH$89),"-",AH38/$AH$89)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IF(ISERROR(AH39/$AH$89),0,AH39/$AH$89)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IF(ISERROR(AH41/$AH$89),"-",AH41/$AH$89)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IF(ISERROR(AH42/$AH$89),"-",AH42/$AH$89)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IF(ISERROR(AH43/$AH$89),0,AH43/$AH$89)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IF(ISERROR(AH45/$AH$89),"-",AH45/$AH$89)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IF(ISERROR(AH46/$AH$89),"-",AH46/$AH$89)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IF(ISERROR(AH47/$AH$89),0,AH47/$AH$89)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IF(ISERROR(AH49/$AH$89),"-",AH49/$AH$89)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IF(ISERROR(AH50/$AH$89),"-",AH50/$AH$89)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IF(ISERROR(AH51/$AH$89),0,AH51/$AH$89)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IF(ISERROR(AH53/$AH$89),"-",AH53/$AH$89)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IF(ISERROR(AH54/$AH$89),"-",AH54/$AH$89)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IF(ISERROR(AH55/$AH$89),0,AH55/$AH$89)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IF(ISERROR(AH57/$AH$89),"-",AH57/$AH$89)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IF(ISERROR(AH58/$AH$89),"-",AH58/$AH$89)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IF(ISERROR(AH59/$AH$89),0,AH59/$AH$89)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IF(ISERROR(AH61/$AH$89),"-",AH61/$AH$89)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IF(ISERROR(AH62/$AH$89),"-",AH62/$AH$89)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IF(ISERROR(AH63/$AH$89),0,AH63/$AH$89)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IF(ISERROR(AH65/$AH$89),"-",AH65/$AH$89)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IF(ISERROR(AH66/$AH$89),"-",AH66/$AH$89)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IF(ISERROR(AH67/$AH$89),0,AH67/$AH$89)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IF(ISERROR(AH69/$AH$89),"-",AH69/$AH$89)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IF(ISERROR(AH70/$AH$89),"-",AH70/$AH$89)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IF(ISERROR(AH71/$AH$89),0,AH71/$AH$89)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720404000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1" t="s">
        <v>314</v>
      </c>
      <c r="D73" s="42">
        <v>45343</v>
      </c>
      <c r="E73" s="34" t="s">
        <v>304</v>
      </c>
      <c r="F73" s="34" t="s">
        <v>323</v>
      </c>
      <c r="G73" s="34" t="s">
        <v>324</v>
      </c>
      <c r="H73" s="44"/>
      <c r="I73" s="46"/>
      <c r="J73" s="86"/>
      <c r="K73" s="50">
        <v>46631520</v>
      </c>
      <c r="L73" s="47" t="s">
        <v>313</v>
      </c>
      <c r="M73" s="39"/>
      <c r="N73" s="51"/>
      <c r="O73" s="39"/>
      <c r="P73" s="52"/>
      <c r="Q73" s="52"/>
      <c r="R73" s="22"/>
      <c r="S73" s="50">
        <v>46631520</v>
      </c>
      <c r="T73" s="22"/>
      <c r="U73" s="12">
        <f>SUM(R73:T73)</f>
        <v>46631520</v>
      </c>
      <c r="V73" s="22"/>
      <c r="W73" s="22"/>
      <c r="X73" s="22"/>
      <c r="Y73" s="12">
        <f>SUM(V73:X73)</f>
        <v>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46631520</v>
      </c>
      <c r="AI73" s="23">
        <f>IF(ISERROR(AH73/J72),0,AH73/J72)</f>
        <v>6.4729679457637662E-2</v>
      </c>
      <c r="AJ73" s="23">
        <f t="shared" ref="AJ73:AJ83" si="16">IF(ISERROR(AH73/$AH$89),"-",AH73/$AH$89)</f>
        <v>7.1295305579462287E-2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</v>
      </c>
      <c r="B74" s="18"/>
      <c r="C74" s="1" t="s">
        <v>315</v>
      </c>
      <c r="D74" s="42">
        <v>45709</v>
      </c>
      <c r="E74" s="34" t="s">
        <v>305</v>
      </c>
      <c r="F74" s="34" t="s">
        <v>323</v>
      </c>
      <c r="G74" s="34" t="s">
        <v>324</v>
      </c>
      <c r="H74" s="44"/>
      <c r="I74" s="46"/>
      <c r="J74" s="86"/>
      <c r="K74" s="50">
        <v>56658230</v>
      </c>
      <c r="L74" s="47" t="s">
        <v>313</v>
      </c>
      <c r="M74" s="39"/>
      <c r="N74" s="51"/>
      <c r="O74" s="39"/>
      <c r="P74" s="52"/>
      <c r="Q74" s="52"/>
      <c r="R74" s="22"/>
      <c r="S74" s="50">
        <v>56658230</v>
      </c>
      <c r="T74" s="22"/>
      <c r="U74" s="12">
        <f t="shared" ref="U74:U86" si="17">SUM(R74:T74)</f>
        <v>56658230</v>
      </c>
      <c r="V74" s="22"/>
      <c r="W74" s="22"/>
      <c r="X74" s="22"/>
      <c r="Y74" s="12">
        <f t="shared" ref="Y74:Y86" si="18">SUM(V74:X74)</f>
        <v>0</v>
      </c>
      <c r="Z74" s="22"/>
      <c r="AA74" s="22"/>
      <c r="AB74" s="22"/>
      <c r="AC74" s="12">
        <f t="shared" ref="AC74:AC86" si="19">SUM(Z74:AB74)</f>
        <v>0</v>
      </c>
      <c r="AD74" s="22"/>
      <c r="AE74" s="22">
        <v>0</v>
      </c>
      <c r="AF74" s="22">
        <v>0</v>
      </c>
      <c r="AG74" s="12">
        <f t="shared" ref="AG74:AG86" si="20">SUM(AD74:AF74)</f>
        <v>0</v>
      </c>
      <c r="AH74" s="12">
        <f t="shared" ref="AH74:AH86" si="21">SUM(U74,Y74,AC74,AG74)</f>
        <v>56658230</v>
      </c>
      <c r="AI74" s="23">
        <f t="shared" ref="AI74:AI83" si="22">IF(ISERROR(AH74/J73),0,AH74/J73)</f>
        <v>0</v>
      </c>
      <c r="AJ74" s="23">
        <f t="shared" si="16"/>
        <v>8.6625223056024284E-2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</v>
      </c>
      <c r="B75" s="18"/>
      <c r="C75" s="1" t="s">
        <v>316</v>
      </c>
      <c r="D75" s="42">
        <v>45709</v>
      </c>
      <c r="E75" s="34" t="s">
        <v>306</v>
      </c>
      <c r="F75" s="34" t="s">
        <v>323</v>
      </c>
      <c r="G75" s="34" t="s">
        <v>324</v>
      </c>
      <c r="H75" s="44"/>
      <c r="I75" s="46"/>
      <c r="J75" s="86"/>
      <c r="K75" s="50">
        <v>70887780</v>
      </c>
      <c r="L75" s="47" t="s">
        <v>313</v>
      </c>
      <c r="M75" s="39"/>
      <c r="N75" s="51"/>
      <c r="O75" s="39"/>
      <c r="P75" s="52"/>
      <c r="Q75" s="52"/>
      <c r="R75" s="22"/>
      <c r="S75" s="50">
        <v>70887780</v>
      </c>
      <c r="T75" s="22"/>
      <c r="U75" s="12">
        <f t="shared" si="17"/>
        <v>70887780</v>
      </c>
      <c r="V75" s="22"/>
      <c r="W75" s="22"/>
      <c r="X75" s="22"/>
      <c r="Y75" s="12">
        <f t="shared" si="18"/>
        <v>0</v>
      </c>
      <c r="Z75" s="22"/>
      <c r="AA75" s="22"/>
      <c r="AB75" s="22"/>
      <c r="AC75" s="12">
        <f t="shared" si="19"/>
        <v>0</v>
      </c>
      <c r="AD75" s="22"/>
      <c r="AE75" s="22">
        <v>0</v>
      </c>
      <c r="AF75" s="22">
        <v>0</v>
      </c>
      <c r="AG75" s="12">
        <f t="shared" si="20"/>
        <v>0</v>
      </c>
      <c r="AH75" s="12">
        <f t="shared" si="21"/>
        <v>70887780</v>
      </c>
      <c r="AI75" s="23">
        <f t="shared" si="22"/>
        <v>0</v>
      </c>
      <c r="AJ75" s="23">
        <f t="shared" si="16"/>
        <v>0.10838089637544937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</v>
      </c>
      <c r="B76" s="18"/>
      <c r="C76" s="1" t="s">
        <v>317</v>
      </c>
      <c r="D76" s="42">
        <v>45709</v>
      </c>
      <c r="E76" s="34" t="s">
        <v>307</v>
      </c>
      <c r="F76" s="34" t="s">
        <v>323</v>
      </c>
      <c r="G76" s="34" t="s">
        <v>324</v>
      </c>
      <c r="H76" s="44"/>
      <c r="I76" s="46"/>
      <c r="J76" s="86"/>
      <c r="K76" s="50">
        <v>30373100</v>
      </c>
      <c r="L76" s="47" t="s">
        <v>313</v>
      </c>
      <c r="M76" s="39"/>
      <c r="N76" s="51"/>
      <c r="O76" s="39"/>
      <c r="P76" s="52"/>
      <c r="Q76" s="52"/>
      <c r="R76" s="22"/>
      <c r="S76" s="50">
        <v>30373100</v>
      </c>
      <c r="T76" s="22"/>
      <c r="U76" s="12">
        <f t="shared" si="17"/>
        <v>30373100</v>
      </c>
      <c r="V76" s="22"/>
      <c r="W76" s="22"/>
      <c r="X76" s="22"/>
      <c r="Y76" s="12">
        <f t="shared" si="18"/>
        <v>0</v>
      </c>
      <c r="Z76" s="22"/>
      <c r="AA76" s="22"/>
      <c r="AB76" s="22"/>
      <c r="AC76" s="12">
        <f t="shared" si="19"/>
        <v>0</v>
      </c>
      <c r="AD76" s="22"/>
      <c r="AE76" s="22">
        <v>0</v>
      </c>
      <c r="AF76" s="22">
        <v>0</v>
      </c>
      <c r="AG76" s="12">
        <f t="shared" si="20"/>
        <v>0</v>
      </c>
      <c r="AH76" s="12">
        <f t="shared" si="21"/>
        <v>30373100</v>
      </c>
      <c r="AI76" s="23">
        <f t="shared" si="22"/>
        <v>0</v>
      </c>
      <c r="AJ76" s="23">
        <f t="shared" si="16"/>
        <v>4.643767661649386E-2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1</v>
      </c>
      <c r="B77" s="18"/>
      <c r="C77" s="1" t="s">
        <v>318</v>
      </c>
      <c r="D77" s="42">
        <v>45709</v>
      </c>
      <c r="E77" s="34" t="s">
        <v>308</v>
      </c>
      <c r="F77" s="34" t="s">
        <v>323</v>
      </c>
      <c r="G77" s="34" t="s">
        <v>324</v>
      </c>
      <c r="H77" s="44"/>
      <c r="I77" s="46"/>
      <c r="J77" s="86"/>
      <c r="K77" s="50">
        <v>46631520</v>
      </c>
      <c r="L77" s="47" t="s">
        <v>313</v>
      </c>
      <c r="M77" s="39"/>
      <c r="N77" s="51"/>
      <c r="O77" s="39"/>
      <c r="P77" s="52"/>
      <c r="Q77" s="52"/>
      <c r="R77" s="22"/>
      <c r="S77" s="50">
        <v>46631520</v>
      </c>
      <c r="T77" s="22"/>
      <c r="U77" s="12">
        <f t="shared" si="17"/>
        <v>46631520</v>
      </c>
      <c r="V77" s="22"/>
      <c r="W77" s="22"/>
      <c r="X77" s="22"/>
      <c r="Y77" s="12">
        <f t="shared" si="18"/>
        <v>0</v>
      </c>
      <c r="Z77" s="22"/>
      <c r="AA77" s="22"/>
      <c r="AB77" s="22"/>
      <c r="AC77" s="12">
        <f t="shared" si="19"/>
        <v>0</v>
      </c>
      <c r="AD77" s="22"/>
      <c r="AE77" s="22">
        <v>0</v>
      </c>
      <c r="AF77" s="22">
        <v>0</v>
      </c>
      <c r="AG77" s="12">
        <f t="shared" si="20"/>
        <v>0</v>
      </c>
      <c r="AH77" s="12">
        <f t="shared" si="21"/>
        <v>46631520</v>
      </c>
      <c r="AI77" s="23">
        <f t="shared" si="22"/>
        <v>0</v>
      </c>
      <c r="AJ77" s="23">
        <f t="shared" si="16"/>
        <v>7.1295305579462287E-2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1</v>
      </c>
      <c r="B78" s="18"/>
      <c r="C78" s="1" t="s">
        <v>319</v>
      </c>
      <c r="D78" s="42">
        <v>45709</v>
      </c>
      <c r="E78" s="34" t="s">
        <v>309</v>
      </c>
      <c r="F78" s="34" t="s">
        <v>323</v>
      </c>
      <c r="G78" s="34" t="s">
        <v>324</v>
      </c>
      <c r="H78" s="44"/>
      <c r="I78" s="46"/>
      <c r="J78" s="86"/>
      <c r="K78" s="50">
        <v>79594950</v>
      </c>
      <c r="L78" s="47" t="s">
        <v>313</v>
      </c>
      <c r="M78" s="39"/>
      <c r="N78" s="51"/>
      <c r="O78" s="39"/>
      <c r="P78" s="52"/>
      <c r="Q78" s="52"/>
      <c r="R78" s="22"/>
      <c r="S78" s="50">
        <v>79594950</v>
      </c>
      <c r="T78" s="22"/>
      <c r="U78" s="12">
        <f t="shared" si="17"/>
        <v>79594950</v>
      </c>
      <c r="V78" s="22"/>
      <c r="W78" s="22"/>
      <c r="X78" s="22"/>
      <c r="Y78" s="12">
        <f t="shared" si="18"/>
        <v>0</v>
      </c>
      <c r="Z78" s="22"/>
      <c r="AA78" s="22"/>
      <c r="AB78" s="22"/>
      <c r="AC78" s="12">
        <f t="shared" si="19"/>
        <v>0</v>
      </c>
      <c r="AD78" s="22"/>
      <c r="AE78" s="22">
        <v>0</v>
      </c>
      <c r="AF78" s="22">
        <v>0</v>
      </c>
      <c r="AG78" s="12">
        <f t="shared" si="20"/>
        <v>0</v>
      </c>
      <c r="AH78" s="12">
        <f t="shared" si="21"/>
        <v>79594950</v>
      </c>
      <c r="AI78" s="23">
        <f t="shared" si="22"/>
        <v>0</v>
      </c>
      <c r="AJ78" s="23">
        <f t="shared" si="16"/>
        <v>0.12169335854443564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1</v>
      </c>
      <c r="B79" s="18"/>
      <c r="C79" s="1" t="s">
        <v>320</v>
      </c>
      <c r="D79" s="42">
        <v>45709</v>
      </c>
      <c r="E79" s="34" t="s">
        <v>310</v>
      </c>
      <c r="F79" s="34" t="s">
        <v>323</v>
      </c>
      <c r="G79" s="34" t="s">
        <v>324</v>
      </c>
      <c r="H79" s="44"/>
      <c r="I79" s="46"/>
      <c r="J79" s="86"/>
      <c r="K79" s="50">
        <v>38640500</v>
      </c>
      <c r="L79" s="47" t="s">
        <v>313</v>
      </c>
      <c r="M79" s="39"/>
      <c r="N79" s="51"/>
      <c r="O79" s="39"/>
      <c r="P79" s="52"/>
      <c r="Q79" s="52"/>
      <c r="R79" s="22"/>
      <c r="S79" s="50">
        <v>38640500</v>
      </c>
      <c r="T79" s="22"/>
      <c r="U79" s="12">
        <f t="shared" si="17"/>
        <v>38640500</v>
      </c>
      <c r="V79" s="22"/>
      <c r="W79" s="22"/>
      <c r="X79" s="22"/>
      <c r="Y79" s="12">
        <f t="shared" si="18"/>
        <v>0</v>
      </c>
      <c r="Z79" s="22"/>
      <c r="AA79" s="22"/>
      <c r="AB79" s="22"/>
      <c r="AC79" s="12">
        <f t="shared" si="19"/>
        <v>0</v>
      </c>
      <c r="AD79" s="22"/>
      <c r="AE79" s="22">
        <v>0</v>
      </c>
      <c r="AF79" s="22">
        <v>0</v>
      </c>
      <c r="AG79" s="12">
        <f t="shared" si="20"/>
        <v>0</v>
      </c>
      <c r="AH79" s="12">
        <f t="shared" si="21"/>
        <v>38640500</v>
      </c>
      <c r="AI79" s="23">
        <f t="shared" si="22"/>
        <v>0</v>
      </c>
      <c r="AJ79" s="23">
        <f t="shared" si="16"/>
        <v>5.9077770899237519E-2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1</v>
      </c>
      <c r="B80" s="18"/>
      <c r="C80" s="1" t="s">
        <v>321</v>
      </c>
      <c r="D80" s="42">
        <v>45709</v>
      </c>
      <c r="E80" s="34" t="s">
        <v>311</v>
      </c>
      <c r="F80" s="34" t="s">
        <v>323</v>
      </c>
      <c r="G80" s="34" t="s">
        <v>324</v>
      </c>
      <c r="H80" s="44"/>
      <c r="I80" s="46"/>
      <c r="J80" s="86"/>
      <c r="K80" s="50">
        <v>82482955</v>
      </c>
      <c r="L80" s="47" t="s">
        <v>313</v>
      </c>
      <c r="M80" s="39"/>
      <c r="N80" s="51"/>
      <c r="O80" s="39"/>
      <c r="P80" s="52"/>
      <c r="Q80" s="52"/>
      <c r="R80" s="22"/>
      <c r="S80" s="50">
        <v>82482955</v>
      </c>
      <c r="T80" s="22"/>
      <c r="U80" s="12">
        <f t="shared" si="17"/>
        <v>82482955</v>
      </c>
      <c r="V80" s="22"/>
      <c r="W80" s="22"/>
      <c r="X80" s="22"/>
      <c r="Y80" s="12">
        <f t="shared" si="18"/>
        <v>0</v>
      </c>
      <c r="Z80" s="22"/>
      <c r="AA80" s="22"/>
      <c r="AB80" s="22"/>
      <c r="AC80" s="12">
        <f t="shared" si="19"/>
        <v>0</v>
      </c>
      <c r="AD80" s="22"/>
      <c r="AE80" s="22">
        <v>0</v>
      </c>
      <c r="AF80" s="22">
        <v>0</v>
      </c>
      <c r="AG80" s="12">
        <f t="shared" si="20"/>
        <v>0</v>
      </c>
      <c r="AH80" s="12">
        <f t="shared" si="21"/>
        <v>82482955</v>
      </c>
      <c r="AI80" s="23">
        <f t="shared" si="22"/>
        <v>0</v>
      </c>
      <c r="AJ80" s="23">
        <f t="shared" si="16"/>
        <v>0.12610885259202437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1</v>
      </c>
      <c r="B81" s="18"/>
      <c r="C81" s="1" t="s">
        <v>322</v>
      </c>
      <c r="D81" s="42">
        <v>45740</v>
      </c>
      <c r="E81" s="34" t="s">
        <v>312</v>
      </c>
      <c r="F81" s="34" t="s">
        <v>323</v>
      </c>
      <c r="G81" s="34" t="s">
        <v>324</v>
      </c>
      <c r="H81" s="44"/>
      <c r="I81" s="46"/>
      <c r="J81" s="86"/>
      <c r="K81" s="50">
        <v>51974360</v>
      </c>
      <c r="L81" s="47" t="s">
        <v>313</v>
      </c>
      <c r="M81" s="39"/>
      <c r="N81" s="51"/>
      <c r="O81" s="39"/>
      <c r="P81" s="52"/>
      <c r="Q81" s="52"/>
      <c r="R81" s="22"/>
      <c r="S81" s="22"/>
      <c r="T81" s="50">
        <v>51974360</v>
      </c>
      <c r="U81" s="12">
        <f t="shared" si="17"/>
        <v>51974360</v>
      </c>
      <c r="V81" s="22"/>
      <c r="W81" s="22"/>
      <c r="X81" s="22"/>
      <c r="Y81" s="12">
        <f t="shared" si="18"/>
        <v>0</v>
      </c>
      <c r="Z81" s="22"/>
      <c r="AA81" s="22"/>
      <c r="AB81" s="22"/>
      <c r="AC81" s="12">
        <f t="shared" si="19"/>
        <v>0</v>
      </c>
      <c r="AD81" s="22"/>
      <c r="AE81" s="22">
        <v>0</v>
      </c>
      <c r="AF81" s="22">
        <v>0</v>
      </c>
      <c r="AG81" s="12">
        <f t="shared" si="20"/>
        <v>0</v>
      </c>
      <c r="AH81" s="12">
        <f t="shared" si="21"/>
        <v>51974360</v>
      </c>
      <c r="AI81" s="23">
        <f t="shared" si="22"/>
        <v>0</v>
      </c>
      <c r="AJ81" s="23">
        <f t="shared" si="16"/>
        <v>7.9464016581423491E-2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1</v>
      </c>
      <c r="B82" s="18"/>
      <c r="C82" s="41"/>
      <c r="D82" s="42"/>
      <c r="E82" s="34"/>
      <c r="F82" s="34"/>
      <c r="G82" s="34"/>
      <c r="H82" s="44"/>
      <c r="I82" s="46"/>
      <c r="J82" s="86"/>
      <c r="K82" s="50">
        <v>44208601</v>
      </c>
      <c r="L82" s="47" t="s">
        <v>325</v>
      </c>
      <c r="M82" s="39"/>
      <c r="N82" s="51"/>
      <c r="O82" s="39"/>
      <c r="P82" s="52"/>
      <c r="Q82" s="52"/>
      <c r="R82" s="22">
        <v>3669091</v>
      </c>
      <c r="S82" s="22">
        <v>3668181</v>
      </c>
      <c r="T82" s="22">
        <v>3668181</v>
      </c>
      <c r="U82" s="12">
        <f t="shared" si="17"/>
        <v>11005453</v>
      </c>
      <c r="V82" s="22">
        <v>3668181</v>
      </c>
      <c r="W82" s="22">
        <v>3668181</v>
      </c>
      <c r="X82" s="22">
        <v>3690711</v>
      </c>
      <c r="Y82" s="12">
        <f t="shared" si="18"/>
        <v>11027073</v>
      </c>
      <c r="Z82" s="22"/>
      <c r="AA82" s="22"/>
      <c r="AB82" s="22"/>
      <c r="AC82" s="12">
        <f t="shared" si="19"/>
        <v>0</v>
      </c>
      <c r="AD82" s="22"/>
      <c r="AE82" s="22">
        <v>0</v>
      </c>
      <c r="AF82" s="22">
        <v>0</v>
      </c>
      <c r="AG82" s="12">
        <f t="shared" si="20"/>
        <v>0</v>
      </c>
      <c r="AH82" s="12">
        <f t="shared" si="21"/>
        <v>22032526</v>
      </c>
      <c r="AI82" s="23">
        <f t="shared" si="22"/>
        <v>0</v>
      </c>
      <c r="AJ82" s="23">
        <f t="shared" si="16"/>
        <v>3.3685706017248587E-2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1</v>
      </c>
      <c r="B83" s="18"/>
      <c r="C83" s="41"/>
      <c r="D83" s="42"/>
      <c r="E83" s="34"/>
      <c r="F83" s="34"/>
      <c r="G83" s="34"/>
      <c r="H83" s="44"/>
      <c r="I83" s="46"/>
      <c r="J83" s="86"/>
      <c r="K83" s="50">
        <v>68200</v>
      </c>
      <c r="L83" s="47" t="s">
        <v>96</v>
      </c>
      <c r="M83" s="39"/>
      <c r="N83" s="51"/>
      <c r="O83" s="39"/>
      <c r="P83" s="52"/>
      <c r="Q83" s="52"/>
      <c r="R83" s="22"/>
      <c r="S83" s="22"/>
      <c r="T83" s="22"/>
      <c r="U83" s="12">
        <f t="shared" si="17"/>
        <v>0</v>
      </c>
      <c r="V83" s="22"/>
      <c r="W83" s="22"/>
      <c r="X83" s="22"/>
      <c r="Y83" s="12">
        <f t="shared" si="18"/>
        <v>0</v>
      </c>
      <c r="Z83" s="22"/>
      <c r="AA83" s="22"/>
      <c r="AB83" s="22"/>
      <c r="AC83" s="12">
        <f t="shared" si="19"/>
        <v>0</v>
      </c>
      <c r="AD83" s="22"/>
      <c r="AE83" s="22">
        <v>0</v>
      </c>
      <c r="AF83" s="22">
        <v>0</v>
      </c>
      <c r="AG83" s="12">
        <f t="shared" si="20"/>
        <v>0</v>
      </c>
      <c r="AH83" s="12">
        <f t="shared" si="21"/>
        <v>0</v>
      </c>
      <c r="AI83" s="23">
        <f t="shared" si="22"/>
        <v>0</v>
      </c>
      <c r="AJ83" s="23">
        <f t="shared" si="16"/>
        <v>0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2</v>
      </c>
      <c r="B84" s="18"/>
      <c r="C84" s="41" t="s">
        <v>774</v>
      </c>
      <c r="D84" s="42">
        <v>45791</v>
      </c>
      <c r="E84" s="34" t="s">
        <v>771</v>
      </c>
      <c r="F84" s="34" t="s">
        <v>323</v>
      </c>
      <c r="G84" s="34" t="s">
        <v>324</v>
      </c>
      <c r="H84" s="44"/>
      <c r="I84" s="46"/>
      <c r="J84" s="86"/>
      <c r="K84" s="50">
        <v>31236536</v>
      </c>
      <c r="L84" s="47" t="s">
        <v>313</v>
      </c>
      <c r="M84" s="39"/>
      <c r="N84" s="51"/>
      <c r="O84" s="39"/>
      <c r="P84" s="52"/>
      <c r="Q84" s="52"/>
      <c r="R84" s="22"/>
      <c r="S84" s="22"/>
      <c r="T84" s="22"/>
      <c r="U84" s="12">
        <f t="shared" si="17"/>
        <v>0</v>
      </c>
      <c r="V84" s="22"/>
      <c r="W84" s="50">
        <v>31236536</v>
      </c>
      <c r="X84" s="22"/>
      <c r="Y84" s="12">
        <f t="shared" si="18"/>
        <v>31236536</v>
      </c>
      <c r="Z84" s="22"/>
      <c r="AA84" s="22"/>
      <c r="AB84" s="22"/>
      <c r="AC84" s="12">
        <f t="shared" si="19"/>
        <v>0</v>
      </c>
      <c r="AD84" s="22"/>
      <c r="AE84" s="22">
        <v>0</v>
      </c>
      <c r="AF84" s="22">
        <v>0</v>
      </c>
      <c r="AG84" s="12">
        <f t="shared" si="20"/>
        <v>0</v>
      </c>
      <c r="AH84" s="12">
        <f t="shared" si="21"/>
        <v>31236536</v>
      </c>
      <c r="AI84" s="23">
        <f t="shared" ref="AI84:AI86" si="23">IF(ISERROR(AH84/J70),0,AH84/J70)</f>
        <v>0</v>
      </c>
      <c r="AJ84" s="23">
        <f t="shared" ref="AJ84:AJ86" si="24">IF(ISERROR(AH84/$AH$89),"-",AH84/$AH$89)</f>
        <v>4.7757790853994779E-2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2</v>
      </c>
      <c r="B85" s="18"/>
      <c r="C85" s="41" t="s">
        <v>775</v>
      </c>
      <c r="D85" s="42">
        <v>45797</v>
      </c>
      <c r="E85" s="34" t="s">
        <v>772</v>
      </c>
      <c r="F85" s="34" t="s">
        <v>323</v>
      </c>
      <c r="G85" s="34" t="s">
        <v>324</v>
      </c>
      <c r="H85" s="44"/>
      <c r="I85" s="46"/>
      <c r="J85" s="86"/>
      <c r="K85" s="50">
        <v>39391600</v>
      </c>
      <c r="L85" s="47" t="s">
        <v>313</v>
      </c>
      <c r="M85" s="39"/>
      <c r="N85" s="51"/>
      <c r="O85" s="39"/>
      <c r="P85" s="52"/>
      <c r="Q85" s="52"/>
      <c r="R85" s="22"/>
      <c r="S85" s="22"/>
      <c r="T85" s="22"/>
      <c r="U85" s="12">
        <f t="shared" si="17"/>
        <v>0</v>
      </c>
      <c r="V85" s="22"/>
      <c r="W85" s="50">
        <v>39391600</v>
      </c>
      <c r="X85" s="22"/>
      <c r="Y85" s="12">
        <f t="shared" si="18"/>
        <v>39391600</v>
      </c>
      <c r="Z85" s="22"/>
      <c r="AA85" s="22"/>
      <c r="AB85" s="22"/>
      <c r="AC85" s="12">
        <f t="shared" si="19"/>
        <v>0</v>
      </c>
      <c r="AD85" s="22"/>
      <c r="AE85" s="22">
        <v>0</v>
      </c>
      <c r="AF85" s="22">
        <v>0</v>
      </c>
      <c r="AG85" s="12">
        <f t="shared" si="20"/>
        <v>0</v>
      </c>
      <c r="AH85" s="12">
        <f t="shared" si="21"/>
        <v>39391600</v>
      </c>
      <c r="AI85" s="23">
        <f t="shared" si="23"/>
        <v>0</v>
      </c>
      <c r="AJ85" s="23">
        <f t="shared" si="24"/>
        <v>6.022613372379769E-2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2</v>
      </c>
      <c r="B86" s="18"/>
      <c r="C86" s="41" t="s">
        <v>776</v>
      </c>
      <c r="D86" s="42">
        <v>45812</v>
      </c>
      <c r="E86" s="34" t="s">
        <v>773</v>
      </c>
      <c r="F86" s="34" t="s">
        <v>323</v>
      </c>
      <c r="G86" s="34" t="s">
        <v>324</v>
      </c>
      <c r="H86" s="44"/>
      <c r="I86" s="46"/>
      <c r="J86" s="86"/>
      <c r="K86" s="50">
        <v>57526000</v>
      </c>
      <c r="L86" s="47" t="s">
        <v>313</v>
      </c>
      <c r="M86" s="39"/>
      <c r="N86" s="51"/>
      <c r="O86" s="39"/>
      <c r="P86" s="52"/>
      <c r="Q86" s="52"/>
      <c r="R86" s="22"/>
      <c r="S86" s="22"/>
      <c r="T86" s="22"/>
      <c r="U86" s="12">
        <f t="shared" si="17"/>
        <v>0</v>
      </c>
      <c r="V86" s="22"/>
      <c r="W86" s="50">
        <v>57526000</v>
      </c>
      <c r="X86" s="22"/>
      <c r="Y86" s="12">
        <f t="shared" si="18"/>
        <v>57526000</v>
      </c>
      <c r="Z86" s="22"/>
      <c r="AA86" s="22"/>
      <c r="AB86" s="22"/>
      <c r="AC86" s="12">
        <f t="shared" si="19"/>
        <v>0</v>
      </c>
      <c r="AD86" s="22"/>
      <c r="AE86" s="22">
        <v>0</v>
      </c>
      <c r="AF86" s="22">
        <v>0</v>
      </c>
      <c r="AG86" s="12">
        <f t="shared" si="20"/>
        <v>0</v>
      </c>
      <c r="AH86" s="12">
        <f t="shared" si="21"/>
        <v>57526000</v>
      </c>
      <c r="AI86" s="23">
        <f t="shared" si="23"/>
        <v>7.9852416144274602E-2</v>
      </c>
      <c r="AJ86" s="23">
        <f t="shared" si="24"/>
        <v>8.7951963580945841E-2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2</v>
      </c>
      <c r="B87" s="18"/>
      <c r="C87" s="41"/>
      <c r="D87" s="42"/>
      <c r="E87" s="34"/>
      <c r="F87" s="34"/>
      <c r="G87" s="53"/>
      <c r="H87" s="44"/>
      <c r="I87" s="46"/>
      <c r="J87" s="86"/>
      <c r="K87" s="50">
        <f>672700000-SUM(K73:K81)-K84-K85-K86</f>
        <v>40670949</v>
      </c>
      <c r="L87" s="47" t="s">
        <v>313</v>
      </c>
      <c r="M87" s="39"/>
      <c r="N87" s="51"/>
      <c r="O87" s="39"/>
      <c r="P87" s="52"/>
      <c r="Q87" s="52"/>
      <c r="R87" s="22"/>
      <c r="S87" s="22"/>
      <c r="T87" s="22"/>
      <c r="U87" s="12">
        <f>SUM(R87:T87)</f>
        <v>0</v>
      </c>
      <c r="V87" s="22"/>
      <c r="W87" s="22"/>
      <c r="X87" s="22"/>
      <c r="Y87" s="12">
        <f>SUM(V87:X87)</f>
        <v>0</v>
      </c>
      <c r="Z87" s="22"/>
      <c r="AA87" s="22"/>
      <c r="AB87" s="22"/>
      <c r="AC87" s="12">
        <f>SUM(Z87:AB87)</f>
        <v>0</v>
      </c>
      <c r="AD87" s="22"/>
      <c r="AE87" s="22">
        <v>0</v>
      </c>
      <c r="AF87" s="22">
        <v>0</v>
      </c>
      <c r="AG87" s="12">
        <f>SUM(AD87:AF87)</f>
        <v>0</v>
      </c>
      <c r="AH87" s="12">
        <f>SUM(U87,Y87,AC87,AG87)</f>
        <v>0</v>
      </c>
      <c r="AI87" s="23">
        <f>IF(ISERROR(AH87/J73),0,AH87/J73)</f>
        <v>0</v>
      </c>
      <c r="AJ87" s="23">
        <f>IF(ISERROR(AH87/$AH$89),"-",AH87/$AH$89)</f>
        <v>0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30" customFormat="1" ht="24.95" customHeight="1" x14ac:dyDescent="0.25">
      <c r="A88" s="87" t="s">
        <v>75</v>
      </c>
      <c r="B88" s="87"/>
      <c r="C88" s="87"/>
      <c r="D88" s="87"/>
      <c r="E88" s="87"/>
      <c r="F88" s="87"/>
      <c r="G88" s="87"/>
      <c r="H88" s="87"/>
      <c r="I88" s="87"/>
      <c r="J88" s="25">
        <f>J72</f>
        <v>720404000</v>
      </c>
      <c r="K88" s="25">
        <f>SUM(K73:K87)</f>
        <v>716976801</v>
      </c>
      <c r="L88" s="25">
        <f t="shared" ref="L88:AH88" si="25">SUM(L73:L87)</f>
        <v>0</v>
      </c>
      <c r="M88" s="25">
        <f t="shared" si="25"/>
        <v>0</v>
      </c>
      <c r="N88" s="25">
        <f t="shared" si="25"/>
        <v>0</v>
      </c>
      <c r="O88" s="25">
        <f t="shared" si="25"/>
        <v>0</v>
      </c>
      <c r="P88" s="25">
        <f t="shared" si="25"/>
        <v>0</v>
      </c>
      <c r="Q88" s="25">
        <f t="shared" si="25"/>
        <v>0</v>
      </c>
      <c r="R88" s="25">
        <f t="shared" si="25"/>
        <v>3669091</v>
      </c>
      <c r="S88" s="25">
        <f t="shared" si="25"/>
        <v>455568736</v>
      </c>
      <c r="T88" s="25">
        <f t="shared" si="25"/>
        <v>55642541</v>
      </c>
      <c r="U88" s="25">
        <f t="shared" si="25"/>
        <v>514880368</v>
      </c>
      <c r="V88" s="25">
        <f t="shared" si="25"/>
        <v>3668181</v>
      </c>
      <c r="W88" s="25">
        <f t="shared" si="25"/>
        <v>131822317</v>
      </c>
      <c r="X88" s="25">
        <f t="shared" si="25"/>
        <v>3690711</v>
      </c>
      <c r="Y88" s="25">
        <f t="shared" si="25"/>
        <v>139181209</v>
      </c>
      <c r="Z88" s="25">
        <f t="shared" si="25"/>
        <v>0</v>
      </c>
      <c r="AA88" s="25">
        <f t="shared" si="25"/>
        <v>0</v>
      </c>
      <c r="AB88" s="25">
        <f t="shared" si="25"/>
        <v>0</v>
      </c>
      <c r="AC88" s="25">
        <f t="shared" si="25"/>
        <v>0</v>
      </c>
      <c r="AD88" s="25">
        <f t="shared" si="25"/>
        <v>0</v>
      </c>
      <c r="AE88" s="25">
        <f t="shared" si="25"/>
        <v>0</v>
      </c>
      <c r="AF88" s="25">
        <f t="shared" si="25"/>
        <v>0</v>
      </c>
      <c r="AG88" s="25">
        <f t="shared" si="25"/>
        <v>0</v>
      </c>
      <c r="AH88" s="25">
        <f t="shared" si="25"/>
        <v>654061577</v>
      </c>
      <c r="AI88" s="29">
        <f>IF(ISERROR(AH88/J88),0,AH88/J88)</f>
        <v>0.90790941888162757</v>
      </c>
      <c r="AJ88" s="29">
        <f>IF(ISERROR(AH88/$AH$89),0,AH88/$AH$89)</f>
        <v>1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56" customFormat="1" ht="44.25" customHeight="1" x14ac:dyDescent="0.25">
      <c r="A89" s="84" t="str">
        <f>"TOTAL ASIG."&amp;" "&amp;$A$5</f>
        <v>TOTAL ASIG. 24-03-358 "Programa Apoyo a la Atención de Salud Mental"</v>
      </c>
      <c r="B89" s="84"/>
      <c r="C89" s="84"/>
      <c r="D89" s="84"/>
      <c r="E89" s="84"/>
      <c r="F89" s="84"/>
      <c r="G89" s="84"/>
      <c r="H89" s="84"/>
      <c r="I89" s="84"/>
      <c r="J89" s="54">
        <f>SUM(J11,J15,J19,J23,J27,J31,J35,J39,J43,J47,J51,J55,J59,J63,J67,J71,J88)</f>
        <v>720404000</v>
      </c>
      <c r="K89" s="54">
        <f t="shared" ref="K89:AH89" si="26">SUM(K11,K15,K19,K23,K27,K31,K35,K39,K43,K47,K51,K55,K59,K63,K67,K71,K88)</f>
        <v>716976801</v>
      </c>
      <c r="L89" s="54">
        <f t="shared" si="26"/>
        <v>0</v>
      </c>
      <c r="M89" s="54">
        <f t="shared" si="26"/>
        <v>0</v>
      </c>
      <c r="N89" s="54">
        <f t="shared" si="26"/>
        <v>0</v>
      </c>
      <c r="O89" s="54">
        <f t="shared" si="26"/>
        <v>0</v>
      </c>
      <c r="P89" s="54">
        <f t="shared" si="26"/>
        <v>0</v>
      </c>
      <c r="Q89" s="54">
        <f t="shared" si="26"/>
        <v>0</v>
      </c>
      <c r="R89" s="54">
        <f t="shared" si="26"/>
        <v>3669091</v>
      </c>
      <c r="S89" s="54">
        <f t="shared" si="26"/>
        <v>455568736</v>
      </c>
      <c r="T89" s="54">
        <f t="shared" si="26"/>
        <v>55642541</v>
      </c>
      <c r="U89" s="54">
        <f t="shared" si="26"/>
        <v>514880368</v>
      </c>
      <c r="V89" s="54">
        <f t="shared" si="26"/>
        <v>3668181</v>
      </c>
      <c r="W89" s="54">
        <f t="shared" si="26"/>
        <v>131822317</v>
      </c>
      <c r="X89" s="54">
        <f t="shared" si="26"/>
        <v>3690711</v>
      </c>
      <c r="Y89" s="54">
        <f t="shared" si="26"/>
        <v>139181209</v>
      </c>
      <c r="Z89" s="54">
        <f t="shared" si="26"/>
        <v>0</v>
      </c>
      <c r="AA89" s="54">
        <f t="shared" si="26"/>
        <v>0</v>
      </c>
      <c r="AB89" s="54">
        <f t="shared" si="26"/>
        <v>0</v>
      </c>
      <c r="AC89" s="54">
        <f t="shared" si="26"/>
        <v>0</v>
      </c>
      <c r="AD89" s="54">
        <f t="shared" si="26"/>
        <v>0</v>
      </c>
      <c r="AE89" s="54">
        <f t="shared" si="26"/>
        <v>0</v>
      </c>
      <c r="AF89" s="54">
        <f t="shared" si="26"/>
        <v>0</v>
      </c>
      <c r="AG89" s="54">
        <f t="shared" si="26"/>
        <v>0</v>
      </c>
      <c r="AH89" s="54">
        <f t="shared" si="26"/>
        <v>654061577</v>
      </c>
      <c r="AI89" s="55">
        <f>IF(ISERROR(AH89/J89),0,AH89/J89)</f>
        <v>0.90790941888162757</v>
      </c>
      <c r="AJ89" s="55">
        <f>IF(ISERROR(AH89/$AH$89),0,AH89/$AH$89)</f>
        <v>1</v>
      </c>
      <c r="AK89" s="3"/>
      <c r="AL89" s="80">
        <f>654061577-AH89</f>
        <v>0</v>
      </c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</row>
    <row r="90" spans="1:106" x14ac:dyDescent="0.25"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x14ac:dyDescent="0.25"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x14ac:dyDescent="0.25"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x14ac:dyDescent="0.25"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7" spans="1:32" x14ac:dyDescent="0.25">
      <c r="J97" s="58"/>
      <c r="R97" s="58"/>
      <c r="S97" s="58"/>
      <c r="T97" s="58"/>
      <c r="V97" s="58"/>
      <c r="W97" s="58"/>
      <c r="X97" s="58"/>
      <c r="Z97" s="58"/>
      <c r="AA97" s="58"/>
      <c r="AB97" s="58"/>
      <c r="AD97" s="58"/>
      <c r="AE97" s="58"/>
      <c r="AF97" s="58"/>
    </row>
    <row r="98" spans="1:32" x14ac:dyDescent="0.25">
      <c r="A98" s="3"/>
      <c r="J98" s="58"/>
      <c r="R98" s="58"/>
      <c r="S98" s="58"/>
      <c r="T98" s="58"/>
      <c r="V98" s="58"/>
      <c r="W98" s="58"/>
      <c r="X98" s="58"/>
      <c r="Z98" s="58"/>
      <c r="AA98" s="58"/>
      <c r="AB98" s="58"/>
      <c r="AD98" s="58"/>
      <c r="AE98" s="58"/>
      <c r="AF98" s="58"/>
    </row>
    <row r="99" spans="1:32" x14ac:dyDescent="0.25">
      <c r="A99" s="3"/>
      <c r="J99" s="58"/>
      <c r="R99" s="58"/>
      <c r="S99" s="58"/>
      <c r="T99" s="58"/>
      <c r="V99" s="58"/>
      <c r="W99" s="58"/>
      <c r="X99" s="58"/>
      <c r="Z99" s="58"/>
      <c r="AA99" s="58"/>
      <c r="AB99" s="58"/>
      <c r="AD99" s="58"/>
      <c r="AE99" s="58"/>
      <c r="AF99" s="58"/>
    </row>
    <row r="100" spans="1:32" x14ac:dyDescent="0.25">
      <c r="A100" s="3"/>
      <c r="J100" s="58"/>
      <c r="R100" s="58"/>
      <c r="S100" s="58"/>
      <c r="T100" s="58"/>
      <c r="V100" s="58"/>
      <c r="W100" s="58"/>
      <c r="X100" s="58"/>
      <c r="Z100" s="58"/>
      <c r="AA100" s="58"/>
      <c r="AB100" s="58"/>
      <c r="AD100" s="58"/>
      <c r="AE100" s="58"/>
      <c r="AF100" s="58"/>
    </row>
    <row r="101" spans="1:32" x14ac:dyDescent="0.25">
      <c r="A101" s="3"/>
      <c r="J101" s="58"/>
      <c r="R101" s="58"/>
      <c r="S101" s="58"/>
      <c r="T101" s="58"/>
      <c r="V101" s="58"/>
      <c r="W101" s="58"/>
      <c r="X101" s="58"/>
      <c r="Z101" s="58"/>
      <c r="AA101" s="58"/>
      <c r="AB101" s="58"/>
      <c r="AD101" s="58"/>
      <c r="AE101" s="58"/>
      <c r="AF101" s="58"/>
    </row>
    <row r="102" spans="1:32" x14ac:dyDescent="0.25">
      <c r="A102" s="3"/>
      <c r="J102" s="58"/>
      <c r="R102" s="58"/>
      <c r="S102" s="58"/>
      <c r="T102" s="58"/>
      <c r="V102" s="58"/>
      <c r="W102" s="58"/>
      <c r="X102" s="58"/>
      <c r="Z102" s="58"/>
      <c r="AA102" s="58"/>
      <c r="AB102" s="58"/>
      <c r="AD102" s="58"/>
      <c r="AE102" s="58"/>
      <c r="AF102" s="58"/>
    </row>
    <row r="103" spans="1:32" x14ac:dyDescent="0.25">
      <c r="A103" s="3"/>
      <c r="J103" s="58"/>
      <c r="R103" s="58"/>
      <c r="S103" s="58"/>
      <c r="T103" s="58"/>
      <c r="V103" s="58"/>
      <c r="W103" s="58"/>
      <c r="X103" s="58"/>
      <c r="Z103" s="58"/>
      <c r="AA103" s="58"/>
      <c r="AB103" s="58"/>
      <c r="AD103" s="58"/>
      <c r="AE103" s="58"/>
      <c r="AF103" s="58"/>
    </row>
    <row r="104" spans="1:32" x14ac:dyDescent="0.25">
      <c r="A104" s="3"/>
      <c r="J104" s="58"/>
      <c r="R104" s="58"/>
      <c r="S104" s="58"/>
      <c r="T104" s="58"/>
      <c r="V104" s="58"/>
      <c r="W104" s="58"/>
      <c r="X104" s="58"/>
      <c r="Z104" s="58"/>
      <c r="AA104" s="58"/>
      <c r="AB104" s="58"/>
      <c r="AD104" s="58"/>
      <c r="AE104" s="58"/>
      <c r="AF104" s="58"/>
    </row>
    <row r="105" spans="1:32" x14ac:dyDescent="0.25">
      <c r="A105" s="3"/>
      <c r="J105" s="58"/>
      <c r="R105" s="58"/>
      <c r="S105" s="58"/>
      <c r="T105" s="58"/>
      <c r="V105" s="58"/>
      <c r="W105" s="58"/>
      <c r="X105" s="58"/>
      <c r="Z105" s="58"/>
      <c r="AA105" s="58"/>
      <c r="AB105" s="58"/>
      <c r="AD105" s="58"/>
      <c r="AE105" s="58"/>
      <c r="AF105" s="58"/>
    </row>
    <row r="106" spans="1:32" x14ac:dyDescent="0.25">
      <c r="A106" s="3"/>
      <c r="J106" s="58"/>
      <c r="R106" s="58"/>
      <c r="S106" s="58"/>
      <c r="T106" s="58"/>
      <c r="V106" s="58"/>
      <c r="W106" s="58"/>
      <c r="X106" s="58"/>
      <c r="Z106" s="58"/>
      <c r="AA106" s="58"/>
      <c r="AB106" s="58"/>
      <c r="AD106" s="58"/>
      <c r="AE106" s="58"/>
      <c r="AF106" s="58"/>
    </row>
    <row r="108" spans="1:32" x14ac:dyDescent="0.25">
      <c r="E108" s="62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89:I89"/>
    <mergeCell ref="A68:E68"/>
    <mergeCell ref="J69:J70"/>
    <mergeCell ref="A71:I71"/>
    <mergeCell ref="A72:E72"/>
    <mergeCell ref="J72:J87"/>
    <mergeCell ref="A88:I88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E61D1EB-5A44-4854-9539-42FD1D4716D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FC33022-07DB-4053-8BCE-A6B7A772DB8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78786432-DBBD-4CF4-A0EF-B06D45AB1627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D3B5661-7040-4CE5-BE0B-999FC4B2B682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87" xr:uid="{24294DD4-ACF4-4E3B-A385-97FBF2357E92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87 N73:N87 E73:G87" xr:uid="{0BE7E31C-28A3-4286-A475-E9166701FB38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T81 S73:S80 K73:K87 W84:W86" xr:uid="{31C8D7EC-DA45-410A-995C-08ABDF34FA98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T73:T80 T82:T87 S81:S87 R73:R87 AD73:AF87 Z73:AB87 M73:M87 V73:V87 X73:X87 W73:W83 W87" xr:uid="{4D8A52CB-CA07-4B94-BCBE-4DC9BA8923F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D85A3-4A83-4CAF-921B-9B403C231255}">
  <sheetPr>
    <tabColor rgb="FF33CCFF"/>
    <pageSetUpPr fitToPage="1"/>
  </sheetPr>
  <dimension ref="A1:Y42"/>
  <sheetViews>
    <sheetView zoomScale="80" zoomScaleNormal="80" workbookViewId="0">
      <selection activeCell="A3" sqref="A3:Y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42578125" style="60" hidden="1" customWidth="1" outlineLevel="1"/>
    <col min="8" max="8" width="13.42578125" style="60" hidden="1" customWidth="1" outlineLevel="1"/>
    <col min="9" max="9" width="11.7109375" style="60" hidden="1" customWidth="1" outlineLevel="1"/>
    <col min="10" max="10" width="12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2.85546875" style="60" customWidth="1" collapsed="1"/>
    <col min="15" max="17" width="15.7109375" style="60" customWidth="1" outlineLevel="1"/>
    <col min="18" max="18" width="11.4257812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" style="60" customWidth="1" collapsed="1"/>
    <col min="23" max="23" width="13.85546875" style="60" customWidth="1"/>
    <col min="24" max="24" width="11.42578125" style="69" customWidth="1"/>
    <col min="25" max="25" width="14.71093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s="2" customFormat="1" ht="1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s="2" customFormat="1" ht="15" customHeight="1" x14ac:dyDescent="0.25">
      <c r="A3" s="92" t="s">
        <v>955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s="2" customFormat="1" ht="1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38.25" customHeight="1" x14ac:dyDescent="0.25">
      <c r="A5" s="98" t="s">
        <v>83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100"/>
    </row>
    <row r="6" spans="1:25" s="57" customFormat="1" ht="26.25" customHeight="1" x14ac:dyDescent="0.25">
      <c r="A6" s="90" t="s">
        <v>5</v>
      </c>
      <c r="B6" s="95" t="s">
        <v>11</v>
      </c>
      <c r="C6" s="95" t="s">
        <v>76</v>
      </c>
      <c r="D6" s="101" t="s">
        <v>14</v>
      </c>
      <c r="E6" s="102"/>
      <c r="F6" s="103"/>
      <c r="G6" s="89" t="s">
        <v>17</v>
      </c>
      <c r="H6" s="89"/>
      <c r="I6" s="89"/>
      <c r="J6" s="95" t="s">
        <v>18</v>
      </c>
      <c r="K6" s="89" t="s">
        <v>17</v>
      </c>
      <c r="L6" s="89"/>
      <c r="M6" s="89"/>
      <c r="N6" s="95" t="s">
        <v>19</v>
      </c>
      <c r="O6" s="89" t="s">
        <v>17</v>
      </c>
      <c r="P6" s="89"/>
      <c r="Q6" s="89"/>
      <c r="R6" s="95" t="s">
        <v>20</v>
      </c>
      <c r="S6" s="89" t="s">
        <v>17</v>
      </c>
      <c r="T6" s="89"/>
      <c r="U6" s="89"/>
      <c r="V6" s="95" t="s">
        <v>21</v>
      </c>
      <c r="W6" s="95" t="s">
        <v>22</v>
      </c>
      <c r="X6" s="97" t="s">
        <v>77</v>
      </c>
      <c r="Y6" s="97"/>
    </row>
    <row r="7" spans="1:25" s="57" customFormat="1" ht="22.5" x14ac:dyDescent="0.25">
      <c r="A7" s="90"/>
      <c r="B7" s="96"/>
      <c r="C7" s="96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6"/>
      <c r="K7" s="6" t="s">
        <v>33</v>
      </c>
      <c r="L7" s="6" t="s">
        <v>34</v>
      </c>
      <c r="M7" s="6" t="s">
        <v>35</v>
      </c>
      <c r="N7" s="96"/>
      <c r="O7" s="6" t="s">
        <v>36</v>
      </c>
      <c r="P7" s="6" t="s">
        <v>37</v>
      </c>
      <c r="Q7" s="6" t="s">
        <v>38</v>
      </c>
      <c r="R7" s="96"/>
      <c r="S7" s="6" t="s">
        <v>39</v>
      </c>
      <c r="T7" s="6" t="s">
        <v>40</v>
      </c>
      <c r="U7" s="6" t="s">
        <v>78</v>
      </c>
      <c r="V7" s="96"/>
      <c r="W7" s="96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+'24-03-358 Ind. SALUD MENTAL'!J11</f>
        <v>0</v>
      </c>
      <c r="C8" s="49">
        <f>+'24-03-358 Ind. SALUD MENTAL'!K11</f>
        <v>0</v>
      </c>
      <c r="D8" s="49">
        <f>+'24-03-358 Ind. SALUD MENTAL'!M11</f>
        <v>0</v>
      </c>
      <c r="E8" s="49">
        <f>+'24-03-358 Ind. SALUD MENTAL'!N11</f>
        <v>0</v>
      </c>
      <c r="F8" s="49">
        <f>+'24-03-358 Ind. SALUD MENTAL'!O11</f>
        <v>0</v>
      </c>
      <c r="G8" s="49">
        <f>+'24-03-358 Ind. SALUD MENTAL'!R11</f>
        <v>0</v>
      </c>
      <c r="H8" s="49">
        <f>+'24-03-358 Ind. SALUD MENTAL'!S11</f>
        <v>0</v>
      </c>
      <c r="I8" s="49">
        <f>+'24-03-358 Ind. SALUD MENTAL'!T11</f>
        <v>0</v>
      </c>
      <c r="J8" s="49">
        <f>+'24-03-358 Ind. SALUD MENTAL'!U11</f>
        <v>0</v>
      </c>
      <c r="K8" s="49">
        <f>+'24-03-358 Ind. SALUD MENTAL'!V11</f>
        <v>0</v>
      </c>
      <c r="L8" s="49">
        <f>+'24-03-358 Ind. SALUD MENTAL'!W11</f>
        <v>0</v>
      </c>
      <c r="M8" s="49">
        <f>+'24-03-358 Ind. SALUD MENTAL'!X11</f>
        <v>0</v>
      </c>
      <c r="N8" s="49">
        <f>+'24-03-358 Ind. SALUD MENTAL'!Y11</f>
        <v>0</v>
      </c>
      <c r="O8" s="49">
        <f>+'24-03-358 Ind. SALUD MENTAL'!Z11</f>
        <v>0</v>
      </c>
      <c r="P8" s="49">
        <f>+'24-03-358 Ind. SALUD MENTAL'!AA11</f>
        <v>0</v>
      </c>
      <c r="Q8" s="49">
        <f>+'24-03-358 Ind. SALUD MENTAL'!AB11</f>
        <v>0</v>
      </c>
      <c r="R8" s="49">
        <f>+'24-03-358 Ind. SALUD MENTAL'!AC11</f>
        <v>0</v>
      </c>
      <c r="S8" s="49">
        <f>+'24-03-358 Ind. SALUD MENTAL'!AD11</f>
        <v>0</v>
      </c>
      <c r="T8" s="49">
        <f>+'24-03-358 Ind. SALUD MENTAL'!AE11</f>
        <v>0</v>
      </c>
      <c r="U8" s="49">
        <f>+'24-03-358 Ind. SALUD MENTAL'!AF11</f>
        <v>0</v>
      </c>
      <c r="V8" s="49">
        <f>+'24-03-358 Ind. SALUD MENTAL'!AG11</f>
        <v>0</v>
      </c>
      <c r="W8" s="49">
        <f>+'24-03-358 Ind. SALUD MENTAL'!AH11</f>
        <v>0</v>
      </c>
      <c r="X8" s="64">
        <f>+'24-03-358 Ind. SALUD MENTAL'!AI11</f>
        <v>0</v>
      </c>
      <c r="Y8" s="64">
        <f>+'24-03-358 Ind. SALUD MENTAL'!AJ11</f>
        <v>0</v>
      </c>
    </row>
    <row r="9" spans="1:25" ht="24.75" hidden="1" customHeight="1" x14ac:dyDescent="0.25">
      <c r="A9" s="63" t="s">
        <v>46</v>
      </c>
      <c r="B9" s="49">
        <f>+'24-03-358 Ind. SALUD MENTAL'!J15</f>
        <v>0</v>
      </c>
      <c r="C9" s="49">
        <f>+'24-03-358 Ind. SALUD MENTAL'!K15</f>
        <v>0</v>
      </c>
      <c r="D9" s="49">
        <f>+'24-03-358 Ind. SALUD MENTAL'!M15</f>
        <v>0</v>
      </c>
      <c r="E9" s="49">
        <f>+'24-03-358 Ind. SALUD MENTAL'!N15</f>
        <v>0</v>
      </c>
      <c r="F9" s="49">
        <f>+'24-03-358 Ind. SALUD MENTAL'!O15</f>
        <v>0</v>
      </c>
      <c r="G9" s="49">
        <f>+'24-03-358 Ind. SALUD MENTAL'!R15</f>
        <v>0</v>
      </c>
      <c r="H9" s="49">
        <f>+'24-03-358 Ind. SALUD MENTAL'!S15</f>
        <v>0</v>
      </c>
      <c r="I9" s="49">
        <f>+'24-03-358 Ind. SALUD MENTAL'!T15</f>
        <v>0</v>
      </c>
      <c r="J9" s="49">
        <f>+'24-03-358 Ind. SALUD MENTAL'!U15</f>
        <v>0</v>
      </c>
      <c r="K9" s="49">
        <f>+'24-03-358 Ind. SALUD MENTAL'!V15</f>
        <v>0</v>
      </c>
      <c r="L9" s="49">
        <f>+'24-03-358 Ind. SALUD MENTAL'!W15</f>
        <v>0</v>
      </c>
      <c r="M9" s="49">
        <f>+'24-03-358 Ind. SALUD MENTAL'!X15</f>
        <v>0</v>
      </c>
      <c r="N9" s="49">
        <f>+'24-03-358 Ind. SALUD MENTAL'!Y15</f>
        <v>0</v>
      </c>
      <c r="O9" s="49">
        <f>+'24-03-358 Ind. SALUD MENTAL'!Z15</f>
        <v>0</v>
      </c>
      <c r="P9" s="49">
        <f>+'24-03-358 Ind. SALUD MENTAL'!AA15</f>
        <v>0</v>
      </c>
      <c r="Q9" s="49">
        <f>+'24-03-358 Ind. SALUD MENTAL'!AB15</f>
        <v>0</v>
      </c>
      <c r="R9" s="49">
        <f>+'24-03-358 Ind. SALUD MENTAL'!AC15</f>
        <v>0</v>
      </c>
      <c r="S9" s="49">
        <f>+'24-03-358 Ind. SALUD MENTAL'!AD15</f>
        <v>0</v>
      </c>
      <c r="T9" s="49">
        <f>+'24-03-358 Ind. SALUD MENTAL'!AE15</f>
        <v>0</v>
      </c>
      <c r="U9" s="49">
        <f>+'24-03-358 Ind. SALUD MENTAL'!AF15</f>
        <v>0</v>
      </c>
      <c r="V9" s="49">
        <f>+'24-03-358 Ind. SALUD MENTAL'!AG15</f>
        <v>0</v>
      </c>
      <c r="W9" s="49">
        <f>+'24-03-358 Ind. SALUD MENTAL'!AH15</f>
        <v>0</v>
      </c>
      <c r="X9" s="64">
        <f>+'24-03-358 Ind. SALUD MENTAL'!AI15</f>
        <v>0</v>
      </c>
      <c r="Y9" s="64">
        <f>+'24-03-358 Ind. SALUD MENTAL'!AJ15</f>
        <v>0</v>
      </c>
    </row>
    <row r="10" spans="1:25" ht="24.75" hidden="1" customHeight="1" x14ac:dyDescent="0.25">
      <c r="A10" s="63" t="s">
        <v>48</v>
      </c>
      <c r="B10" s="49">
        <f>+'24-03-358 Ind. SALUD MENTAL'!J19</f>
        <v>0</v>
      </c>
      <c r="C10" s="49">
        <f>+'24-03-358 Ind. SALUD MENTAL'!K19</f>
        <v>0</v>
      </c>
      <c r="D10" s="49">
        <f>+'24-03-358 Ind. SALUD MENTAL'!M19</f>
        <v>0</v>
      </c>
      <c r="E10" s="49">
        <f>+'24-03-358 Ind. SALUD MENTAL'!N19</f>
        <v>0</v>
      </c>
      <c r="F10" s="49">
        <f>+'24-03-358 Ind. SALUD MENTAL'!O19</f>
        <v>0</v>
      </c>
      <c r="G10" s="49">
        <f>+'24-03-358 Ind. SALUD MENTAL'!R19</f>
        <v>0</v>
      </c>
      <c r="H10" s="49">
        <f>+'24-03-358 Ind. SALUD MENTAL'!S19</f>
        <v>0</v>
      </c>
      <c r="I10" s="49">
        <f>+'24-03-358 Ind. SALUD MENTAL'!T19</f>
        <v>0</v>
      </c>
      <c r="J10" s="49">
        <f>+'24-03-358 Ind. SALUD MENTAL'!U19</f>
        <v>0</v>
      </c>
      <c r="K10" s="49">
        <f>+'24-03-358 Ind. SALUD MENTAL'!V19</f>
        <v>0</v>
      </c>
      <c r="L10" s="49">
        <f>+'24-03-358 Ind. SALUD MENTAL'!W19</f>
        <v>0</v>
      </c>
      <c r="M10" s="49">
        <f>+'24-03-358 Ind. SALUD MENTAL'!X19</f>
        <v>0</v>
      </c>
      <c r="N10" s="49">
        <f>+'24-03-358 Ind. SALUD MENTAL'!Y19</f>
        <v>0</v>
      </c>
      <c r="O10" s="49">
        <f>+'24-03-358 Ind. SALUD MENTAL'!Z19</f>
        <v>0</v>
      </c>
      <c r="P10" s="49">
        <f>+'24-03-358 Ind. SALUD MENTAL'!AA19</f>
        <v>0</v>
      </c>
      <c r="Q10" s="49">
        <f>+'24-03-358 Ind. SALUD MENTAL'!AB19</f>
        <v>0</v>
      </c>
      <c r="R10" s="49">
        <f>+'24-03-358 Ind. SALUD MENTAL'!AC19</f>
        <v>0</v>
      </c>
      <c r="S10" s="49">
        <f>+'24-03-358 Ind. SALUD MENTAL'!AD19</f>
        <v>0</v>
      </c>
      <c r="T10" s="49">
        <f>+'24-03-358 Ind. SALUD MENTAL'!AE19</f>
        <v>0</v>
      </c>
      <c r="U10" s="49">
        <f>+'24-03-358 Ind. SALUD MENTAL'!AF19</f>
        <v>0</v>
      </c>
      <c r="V10" s="49">
        <f>+'24-03-358 Ind. SALUD MENTAL'!AG19</f>
        <v>0</v>
      </c>
      <c r="W10" s="49">
        <f>+'24-03-358 Ind. SALUD MENTAL'!AH19</f>
        <v>0</v>
      </c>
      <c r="X10" s="64">
        <f>+'24-03-358 Ind. SALUD MENTAL'!AI19</f>
        <v>0</v>
      </c>
      <c r="Y10" s="64">
        <f>+'24-03-358 Ind. SALUD MENTAL'!AJ19</f>
        <v>0</v>
      </c>
    </row>
    <row r="11" spans="1:25" ht="24.75" hidden="1" customHeight="1" x14ac:dyDescent="0.25">
      <c r="A11" s="63" t="s">
        <v>50</v>
      </c>
      <c r="B11" s="49">
        <f>+'24-03-358 Ind. SALUD MENTAL'!J23</f>
        <v>0</v>
      </c>
      <c r="C11" s="49">
        <f>+'24-03-358 Ind. SALUD MENTAL'!K23</f>
        <v>0</v>
      </c>
      <c r="D11" s="49">
        <f>+'24-03-358 Ind. SALUD MENTAL'!M23</f>
        <v>0</v>
      </c>
      <c r="E11" s="49">
        <f>+'24-03-358 Ind. SALUD MENTAL'!N23</f>
        <v>0</v>
      </c>
      <c r="F11" s="49">
        <f>+'24-03-358 Ind. SALUD MENTAL'!O23</f>
        <v>0</v>
      </c>
      <c r="G11" s="49">
        <f>+'24-03-358 Ind. SALUD MENTAL'!R23</f>
        <v>0</v>
      </c>
      <c r="H11" s="49">
        <f>+'24-03-358 Ind. SALUD MENTAL'!S23</f>
        <v>0</v>
      </c>
      <c r="I11" s="49">
        <f>+'24-03-358 Ind. SALUD MENTAL'!T23</f>
        <v>0</v>
      </c>
      <c r="J11" s="49">
        <f>+'24-03-358 Ind. SALUD MENTAL'!U23</f>
        <v>0</v>
      </c>
      <c r="K11" s="49">
        <f>+'24-03-358 Ind. SALUD MENTAL'!V23</f>
        <v>0</v>
      </c>
      <c r="L11" s="49">
        <f>+'24-03-358 Ind. SALUD MENTAL'!W23</f>
        <v>0</v>
      </c>
      <c r="M11" s="49">
        <f>+'24-03-358 Ind. SALUD MENTAL'!X23</f>
        <v>0</v>
      </c>
      <c r="N11" s="49">
        <f>+'24-03-358 Ind. SALUD MENTAL'!Y23</f>
        <v>0</v>
      </c>
      <c r="O11" s="49">
        <f>+'24-03-358 Ind. SALUD MENTAL'!Z23</f>
        <v>0</v>
      </c>
      <c r="P11" s="49">
        <f>+'24-03-358 Ind. SALUD MENTAL'!AA23</f>
        <v>0</v>
      </c>
      <c r="Q11" s="49">
        <f>+'24-03-358 Ind. SALUD MENTAL'!AB23</f>
        <v>0</v>
      </c>
      <c r="R11" s="49">
        <f>+'24-03-358 Ind. SALUD MENTAL'!AC23</f>
        <v>0</v>
      </c>
      <c r="S11" s="49">
        <f>+'24-03-358 Ind. SALUD MENTAL'!AD23</f>
        <v>0</v>
      </c>
      <c r="T11" s="49">
        <f>+'24-03-358 Ind. SALUD MENTAL'!AE23</f>
        <v>0</v>
      </c>
      <c r="U11" s="49">
        <f>+'24-03-358 Ind. SALUD MENTAL'!AF23</f>
        <v>0</v>
      </c>
      <c r="V11" s="49">
        <f>+'24-03-358 Ind. SALUD MENTAL'!AG23</f>
        <v>0</v>
      </c>
      <c r="W11" s="49">
        <f>+'24-03-358 Ind. SALUD MENTAL'!AH23</f>
        <v>0</v>
      </c>
      <c r="X11" s="64">
        <f>+'24-03-358 Ind. SALUD MENTAL'!AI23</f>
        <v>0</v>
      </c>
      <c r="Y11" s="64">
        <f>+'24-03-358 Ind. SALUD MENTAL'!AJ23</f>
        <v>0</v>
      </c>
    </row>
    <row r="12" spans="1:25" ht="24.75" hidden="1" customHeight="1" x14ac:dyDescent="0.25">
      <c r="A12" s="63" t="s">
        <v>52</v>
      </c>
      <c r="B12" s="49">
        <f>+'24-03-358 Ind. SALUD MENTAL'!J27</f>
        <v>0</v>
      </c>
      <c r="C12" s="49">
        <f>+'24-03-358 Ind. SALUD MENTAL'!K27</f>
        <v>0</v>
      </c>
      <c r="D12" s="49">
        <f>+'24-03-358 Ind. SALUD MENTAL'!M27</f>
        <v>0</v>
      </c>
      <c r="E12" s="49">
        <f>+'24-03-358 Ind. SALUD MENTAL'!N27</f>
        <v>0</v>
      </c>
      <c r="F12" s="49">
        <f>+'24-03-358 Ind. SALUD MENTAL'!O27</f>
        <v>0</v>
      </c>
      <c r="G12" s="49">
        <f>+'24-03-358 Ind. SALUD MENTAL'!R27</f>
        <v>0</v>
      </c>
      <c r="H12" s="49">
        <f>+'24-03-358 Ind. SALUD MENTAL'!S27</f>
        <v>0</v>
      </c>
      <c r="I12" s="49">
        <f>+'24-03-358 Ind. SALUD MENTAL'!T27</f>
        <v>0</v>
      </c>
      <c r="J12" s="49">
        <f>+'24-03-358 Ind. SALUD MENTAL'!U27</f>
        <v>0</v>
      </c>
      <c r="K12" s="49">
        <f>+'24-03-358 Ind. SALUD MENTAL'!V27</f>
        <v>0</v>
      </c>
      <c r="L12" s="49">
        <f>+'24-03-358 Ind. SALUD MENTAL'!W27</f>
        <v>0</v>
      </c>
      <c r="M12" s="49">
        <f>+'24-03-358 Ind. SALUD MENTAL'!X27</f>
        <v>0</v>
      </c>
      <c r="N12" s="49">
        <f>+'24-03-358 Ind. SALUD MENTAL'!Y27</f>
        <v>0</v>
      </c>
      <c r="O12" s="49">
        <f>+'24-03-358 Ind. SALUD MENTAL'!Z27</f>
        <v>0</v>
      </c>
      <c r="P12" s="49">
        <f>+'24-03-358 Ind. SALUD MENTAL'!AA27</f>
        <v>0</v>
      </c>
      <c r="Q12" s="49">
        <f>+'24-03-358 Ind. SALUD MENTAL'!AB27</f>
        <v>0</v>
      </c>
      <c r="R12" s="49">
        <f>+'24-03-358 Ind. SALUD MENTAL'!AC27</f>
        <v>0</v>
      </c>
      <c r="S12" s="49">
        <f>+'24-03-358 Ind. SALUD MENTAL'!AD27</f>
        <v>0</v>
      </c>
      <c r="T12" s="49">
        <f>+'24-03-358 Ind. SALUD MENTAL'!AE27</f>
        <v>0</v>
      </c>
      <c r="U12" s="49">
        <f>+'24-03-358 Ind. SALUD MENTAL'!AF27</f>
        <v>0</v>
      </c>
      <c r="V12" s="49">
        <f>+'24-03-358 Ind. SALUD MENTAL'!AG27</f>
        <v>0</v>
      </c>
      <c r="W12" s="49">
        <f>+'24-03-358 Ind. SALUD MENTAL'!AH27</f>
        <v>0</v>
      </c>
      <c r="X12" s="64">
        <f>+'24-03-358 Ind. SALUD MENTAL'!AI27</f>
        <v>0</v>
      </c>
      <c r="Y12" s="64">
        <f>+'24-03-358 Ind. SALUD MENTAL'!AJ27</f>
        <v>0</v>
      </c>
    </row>
    <row r="13" spans="1:25" ht="24.75" hidden="1" customHeight="1" x14ac:dyDescent="0.25">
      <c r="A13" s="63" t="s">
        <v>54</v>
      </c>
      <c r="B13" s="49">
        <f>+'24-03-358 Ind. SALUD MENTAL'!J31</f>
        <v>0</v>
      </c>
      <c r="C13" s="49">
        <f>+'24-03-358 Ind. SALUD MENTAL'!K31</f>
        <v>0</v>
      </c>
      <c r="D13" s="49">
        <f>+'24-03-358 Ind. SALUD MENTAL'!M31</f>
        <v>0</v>
      </c>
      <c r="E13" s="49">
        <f>+'24-03-358 Ind. SALUD MENTAL'!N31</f>
        <v>0</v>
      </c>
      <c r="F13" s="49">
        <f>+'24-03-358 Ind. SALUD MENTAL'!O31</f>
        <v>0</v>
      </c>
      <c r="G13" s="49">
        <f>+'24-03-358 Ind. SALUD MENTAL'!R31</f>
        <v>0</v>
      </c>
      <c r="H13" s="49">
        <f>+'24-03-358 Ind. SALUD MENTAL'!S31</f>
        <v>0</v>
      </c>
      <c r="I13" s="49">
        <f>+'24-03-358 Ind. SALUD MENTAL'!T31</f>
        <v>0</v>
      </c>
      <c r="J13" s="49">
        <f>+'24-03-358 Ind. SALUD MENTAL'!U31</f>
        <v>0</v>
      </c>
      <c r="K13" s="49">
        <f>+'24-03-358 Ind. SALUD MENTAL'!V31</f>
        <v>0</v>
      </c>
      <c r="L13" s="49">
        <f>+'24-03-358 Ind. SALUD MENTAL'!W31</f>
        <v>0</v>
      </c>
      <c r="M13" s="49">
        <f>+'24-03-358 Ind. SALUD MENTAL'!X31</f>
        <v>0</v>
      </c>
      <c r="N13" s="49">
        <f>+'24-03-358 Ind. SALUD MENTAL'!Y31</f>
        <v>0</v>
      </c>
      <c r="O13" s="49">
        <f>+'24-03-358 Ind. SALUD MENTAL'!Z31</f>
        <v>0</v>
      </c>
      <c r="P13" s="49">
        <f>+'24-03-358 Ind. SALUD MENTAL'!AA31</f>
        <v>0</v>
      </c>
      <c r="Q13" s="49">
        <f>+'24-03-358 Ind. SALUD MENTAL'!AB31</f>
        <v>0</v>
      </c>
      <c r="R13" s="49">
        <f>+'24-03-358 Ind. SALUD MENTAL'!AC31</f>
        <v>0</v>
      </c>
      <c r="S13" s="49">
        <f>+'24-03-358 Ind. SALUD MENTAL'!AD31</f>
        <v>0</v>
      </c>
      <c r="T13" s="49">
        <f>+'24-03-358 Ind. SALUD MENTAL'!AE31</f>
        <v>0</v>
      </c>
      <c r="U13" s="49">
        <f>+'24-03-358 Ind. SALUD MENTAL'!AF31</f>
        <v>0</v>
      </c>
      <c r="V13" s="49">
        <f>+'24-03-358 Ind. SALUD MENTAL'!AG31</f>
        <v>0</v>
      </c>
      <c r="W13" s="49">
        <f>+'24-03-358 Ind. SALUD MENTAL'!AH31</f>
        <v>0</v>
      </c>
      <c r="X13" s="64">
        <f>+'24-03-358 Ind. SALUD MENTAL'!AI31</f>
        <v>0</v>
      </c>
      <c r="Y13" s="64">
        <f>+'24-03-358 Ind. SALUD MENTAL'!AJ31</f>
        <v>0</v>
      </c>
    </row>
    <row r="14" spans="1:25" ht="24.75" hidden="1" customHeight="1" x14ac:dyDescent="0.25">
      <c r="A14" s="63" t="s">
        <v>56</v>
      </c>
      <c r="B14" s="49">
        <f>+'24-03-358 Ind. SALUD MENTAL'!J35</f>
        <v>0</v>
      </c>
      <c r="C14" s="49">
        <f>+'24-03-358 Ind. SALUD MENTAL'!K35</f>
        <v>0</v>
      </c>
      <c r="D14" s="49">
        <f>+'24-03-358 Ind. SALUD MENTAL'!M35</f>
        <v>0</v>
      </c>
      <c r="E14" s="49">
        <f>+'24-03-358 Ind. SALUD MENTAL'!N35</f>
        <v>0</v>
      </c>
      <c r="F14" s="49">
        <f>+'24-03-358 Ind. SALUD MENTAL'!O35</f>
        <v>0</v>
      </c>
      <c r="G14" s="49">
        <f>+'24-03-358 Ind. SALUD MENTAL'!R35</f>
        <v>0</v>
      </c>
      <c r="H14" s="49">
        <f>+'24-03-358 Ind. SALUD MENTAL'!S35</f>
        <v>0</v>
      </c>
      <c r="I14" s="49">
        <f>+'24-03-358 Ind. SALUD MENTAL'!T35</f>
        <v>0</v>
      </c>
      <c r="J14" s="49">
        <f>+'24-03-358 Ind. SALUD MENTAL'!U35</f>
        <v>0</v>
      </c>
      <c r="K14" s="49">
        <f>+'24-03-358 Ind. SALUD MENTAL'!V35</f>
        <v>0</v>
      </c>
      <c r="L14" s="49">
        <f>+'24-03-358 Ind. SALUD MENTAL'!W35</f>
        <v>0</v>
      </c>
      <c r="M14" s="49">
        <f>+'24-03-358 Ind. SALUD MENTAL'!X35</f>
        <v>0</v>
      </c>
      <c r="N14" s="49">
        <f>+'24-03-358 Ind. SALUD MENTAL'!Y35</f>
        <v>0</v>
      </c>
      <c r="O14" s="49">
        <f>+'24-03-358 Ind. SALUD MENTAL'!Z35</f>
        <v>0</v>
      </c>
      <c r="P14" s="49">
        <f>+'24-03-358 Ind. SALUD MENTAL'!AA35</f>
        <v>0</v>
      </c>
      <c r="Q14" s="49">
        <f>+'24-03-358 Ind. SALUD MENTAL'!AB35</f>
        <v>0</v>
      </c>
      <c r="R14" s="49">
        <f>+'24-03-358 Ind. SALUD MENTAL'!AC35</f>
        <v>0</v>
      </c>
      <c r="S14" s="49">
        <f>+'24-03-358 Ind. SALUD MENTAL'!AD35</f>
        <v>0</v>
      </c>
      <c r="T14" s="49">
        <f>+'24-03-358 Ind. SALUD MENTAL'!AE35</f>
        <v>0</v>
      </c>
      <c r="U14" s="49">
        <f>+'24-03-358 Ind. SALUD MENTAL'!AF35</f>
        <v>0</v>
      </c>
      <c r="V14" s="49">
        <f>+'24-03-358 Ind. SALUD MENTAL'!AG35</f>
        <v>0</v>
      </c>
      <c r="W14" s="49">
        <f>+'24-03-358 Ind. SALUD MENTAL'!AH35</f>
        <v>0</v>
      </c>
      <c r="X14" s="64">
        <f>+'24-03-358 Ind. SALUD MENTAL'!AI35</f>
        <v>0</v>
      </c>
      <c r="Y14" s="64">
        <f>+'24-03-358 Ind. SALUD MENTAL'!AJ35</f>
        <v>0</v>
      </c>
    </row>
    <row r="15" spans="1:25" ht="24.75" hidden="1" customHeight="1" x14ac:dyDescent="0.25">
      <c r="A15" s="63" t="s">
        <v>58</v>
      </c>
      <c r="B15" s="49">
        <f>+'24-03-358 Ind. SALUD MENTAL'!J39</f>
        <v>0</v>
      </c>
      <c r="C15" s="49">
        <f>+'24-03-358 Ind. SALUD MENTAL'!K39</f>
        <v>0</v>
      </c>
      <c r="D15" s="49">
        <f>+'24-03-358 Ind. SALUD MENTAL'!M39</f>
        <v>0</v>
      </c>
      <c r="E15" s="49">
        <f>+'24-03-358 Ind. SALUD MENTAL'!N39</f>
        <v>0</v>
      </c>
      <c r="F15" s="49">
        <f>+'24-03-358 Ind. SALUD MENTAL'!O39</f>
        <v>0</v>
      </c>
      <c r="G15" s="49">
        <f>+'24-03-358 Ind. SALUD MENTAL'!R39</f>
        <v>0</v>
      </c>
      <c r="H15" s="49">
        <f>+'24-03-358 Ind. SALUD MENTAL'!S39</f>
        <v>0</v>
      </c>
      <c r="I15" s="49">
        <f>+'24-03-358 Ind. SALUD MENTAL'!T39</f>
        <v>0</v>
      </c>
      <c r="J15" s="49">
        <f>+'24-03-358 Ind. SALUD MENTAL'!U39</f>
        <v>0</v>
      </c>
      <c r="K15" s="49">
        <f>+'24-03-358 Ind. SALUD MENTAL'!V39</f>
        <v>0</v>
      </c>
      <c r="L15" s="49">
        <f>+'24-03-358 Ind. SALUD MENTAL'!W39</f>
        <v>0</v>
      </c>
      <c r="M15" s="49">
        <f>+'24-03-358 Ind. SALUD MENTAL'!X39</f>
        <v>0</v>
      </c>
      <c r="N15" s="49">
        <f>+'24-03-358 Ind. SALUD MENTAL'!Y39</f>
        <v>0</v>
      </c>
      <c r="O15" s="49">
        <f>+'24-03-358 Ind. SALUD MENTAL'!Z39</f>
        <v>0</v>
      </c>
      <c r="P15" s="49">
        <f>+'24-03-358 Ind. SALUD MENTAL'!AA39</f>
        <v>0</v>
      </c>
      <c r="Q15" s="49">
        <f>+'24-03-358 Ind. SALUD MENTAL'!AB39</f>
        <v>0</v>
      </c>
      <c r="R15" s="49">
        <f>+'24-03-358 Ind. SALUD MENTAL'!AC39</f>
        <v>0</v>
      </c>
      <c r="S15" s="49">
        <f>+'24-03-358 Ind. SALUD MENTAL'!AD39</f>
        <v>0</v>
      </c>
      <c r="T15" s="49">
        <f>+'24-03-358 Ind. SALUD MENTAL'!AE39</f>
        <v>0</v>
      </c>
      <c r="U15" s="49">
        <f>+'24-03-358 Ind. SALUD MENTAL'!AF39</f>
        <v>0</v>
      </c>
      <c r="V15" s="49">
        <f>+'24-03-358 Ind. SALUD MENTAL'!AG39</f>
        <v>0</v>
      </c>
      <c r="W15" s="49">
        <f>+'24-03-358 Ind. SALUD MENTAL'!AH39</f>
        <v>0</v>
      </c>
      <c r="X15" s="64">
        <f>+'24-03-358 Ind. SALUD MENTAL'!AI39</f>
        <v>0</v>
      </c>
      <c r="Y15" s="64">
        <f>+'24-03-358 Ind. SALUD MENTAL'!AJ39</f>
        <v>0</v>
      </c>
    </row>
    <row r="16" spans="1:25" ht="24.75" hidden="1" customHeight="1" x14ac:dyDescent="0.25">
      <c r="A16" s="63" t="s">
        <v>60</v>
      </c>
      <c r="B16" s="49">
        <f>+'24-03-358 Ind. SALUD MENTAL'!J43</f>
        <v>0</v>
      </c>
      <c r="C16" s="49">
        <f>+'24-03-358 Ind. SALUD MENTAL'!K43</f>
        <v>0</v>
      </c>
      <c r="D16" s="49">
        <f>+'24-03-358 Ind. SALUD MENTAL'!M43</f>
        <v>0</v>
      </c>
      <c r="E16" s="49">
        <f>+'24-03-358 Ind. SALUD MENTAL'!N43</f>
        <v>0</v>
      </c>
      <c r="F16" s="49">
        <f>+'24-03-358 Ind. SALUD MENTAL'!O43</f>
        <v>0</v>
      </c>
      <c r="G16" s="49">
        <f>+'24-03-358 Ind. SALUD MENTAL'!R43</f>
        <v>0</v>
      </c>
      <c r="H16" s="49">
        <f>+'24-03-358 Ind. SALUD MENTAL'!S43</f>
        <v>0</v>
      </c>
      <c r="I16" s="49">
        <f>+'24-03-358 Ind. SALUD MENTAL'!T43</f>
        <v>0</v>
      </c>
      <c r="J16" s="49">
        <f>+'24-03-358 Ind. SALUD MENTAL'!U43</f>
        <v>0</v>
      </c>
      <c r="K16" s="49">
        <f>+'24-03-358 Ind. SALUD MENTAL'!V43</f>
        <v>0</v>
      </c>
      <c r="L16" s="49">
        <f>+'24-03-358 Ind. SALUD MENTAL'!W43</f>
        <v>0</v>
      </c>
      <c r="M16" s="49">
        <f>+'24-03-358 Ind. SALUD MENTAL'!X43</f>
        <v>0</v>
      </c>
      <c r="N16" s="49">
        <f>+'24-03-358 Ind. SALUD MENTAL'!Y43</f>
        <v>0</v>
      </c>
      <c r="O16" s="49">
        <f>+'24-03-358 Ind. SALUD MENTAL'!Z43</f>
        <v>0</v>
      </c>
      <c r="P16" s="49">
        <f>+'24-03-358 Ind. SALUD MENTAL'!AA43</f>
        <v>0</v>
      </c>
      <c r="Q16" s="49">
        <f>+'24-03-358 Ind. SALUD MENTAL'!AB43</f>
        <v>0</v>
      </c>
      <c r="R16" s="49">
        <f>+'24-03-358 Ind. SALUD MENTAL'!AC43</f>
        <v>0</v>
      </c>
      <c r="S16" s="49">
        <f>+'24-03-358 Ind. SALUD MENTAL'!AD43</f>
        <v>0</v>
      </c>
      <c r="T16" s="49">
        <f>+'24-03-358 Ind. SALUD MENTAL'!AE43</f>
        <v>0</v>
      </c>
      <c r="U16" s="49">
        <f>+'24-03-358 Ind. SALUD MENTAL'!AF43</f>
        <v>0</v>
      </c>
      <c r="V16" s="49">
        <f>+'24-03-358 Ind. SALUD MENTAL'!AG43</f>
        <v>0</v>
      </c>
      <c r="W16" s="49">
        <f>+'24-03-358 Ind. SALUD MENTAL'!AH43</f>
        <v>0</v>
      </c>
      <c r="X16" s="64">
        <f>+'24-03-358 Ind. SALUD MENTAL'!AI43</f>
        <v>0</v>
      </c>
      <c r="Y16" s="64">
        <f>+'24-03-358 Ind. SALUD MENTAL'!AJ43</f>
        <v>0</v>
      </c>
    </row>
    <row r="17" spans="1:25" ht="24.75" hidden="1" customHeight="1" x14ac:dyDescent="0.25">
      <c r="A17" s="63" t="s">
        <v>62</v>
      </c>
      <c r="B17" s="49">
        <f>+'24-03-358 Ind. SALUD MENTAL'!J47</f>
        <v>0</v>
      </c>
      <c r="C17" s="49">
        <f>+'24-03-358 Ind. SALUD MENTAL'!K47</f>
        <v>0</v>
      </c>
      <c r="D17" s="49">
        <f>+'24-03-358 Ind. SALUD MENTAL'!M47</f>
        <v>0</v>
      </c>
      <c r="E17" s="49">
        <f>+'24-03-358 Ind. SALUD MENTAL'!N47</f>
        <v>0</v>
      </c>
      <c r="F17" s="49">
        <f>+'24-03-358 Ind. SALUD MENTAL'!O47</f>
        <v>0</v>
      </c>
      <c r="G17" s="49">
        <f>+'24-03-358 Ind. SALUD MENTAL'!R47</f>
        <v>0</v>
      </c>
      <c r="H17" s="49">
        <f>+'24-03-358 Ind. SALUD MENTAL'!S47</f>
        <v>0</v>
      </c>
      <c r="I17" s="49">
        <f>+'24-03-358 Ind. SALUD MENTAL'!T47</f>
        <v>0</v>
      </c>
      <c r="J17" s="49">
        <f>+'24-03-358 Ind. SALUD MENTAL'!U47</f>
        <v>0</v>
      </c>
      <c r="K17" s="49">
        <f>+'24-03-358 Ind. SALUD MENTAL'!V47</f>
        <v>0</v>
      </c>
      <c r="L17" s="49">
        <f>+'24-03-358 Ind. SALUD MENTAL'!W47</f>
        <v>0</v>
      </c>
      <c r="M17" s="49">
        <f>+'24-03-358 Ind. SALUD MENTAL'!X47</f>
        <v>0</v>
      </c>
      <c r="N17" s="49">
        <f>+'24-03-358 Ind. SALUD MENTAL'!Y47</f>
        <v>0</v>
      </c>
      <c r="O17" s="49">
        <f>+'24-03-358 Ind. SALUD MENTAL'!Z47</f>
        <v>0</v>
      </c>
      <c r="P17" s="49">
        <f>+'24-03-358 Ind. SALUD MENTAL'!AA47</f>
        <v>0</v>
      </c>
      <c r="Q17" s="49">
        <f>+'24-03-358 Ind. SALUD MENTAL'!AB47</f>
        <v>0</v>
      </c>
      <c r="R17" s="49">
        <f>+'24-03-358 Ind. SALUD MENTAL'!AC47</f>
        <v>0</v>
      </c>
      <c r="S17" s="49">
        <f>+'24-03-358 Ind. SALUD MENTAL'!AD47</f>
        <v>0</v>
      </c>
      <c r="T17" s="49">
        <f>+'24-03-358 Ind. SALUD MENTAL'!AE47</f>
        <v>0</v>
      </c>
      <c r="U17" s="49">
        <f>+'24-03-358 Ind. SALUD MENTAL'!AF47</f>
        <v>0</v>
      </c>
      <c r="V17" s="49">
        <f>+'24-03-358 Ind. SALUD MENTAL'!AG47</f>
        <v>0</v>
      </c>
      <c r="W17" s="49">
        <f>+'24-03-358 Ind. SALUD MENTAL'!AH47</f>
        <v>0</v>
      </c>
      <c r="X17" s="64">
        <f>+'24-03-358 Ind. SALUD MENTAL'!AI47</f>
        <v>0</v>
      </c>
      <c r="Y17" s="64">
        <f>+'24-03-358 Ind. SALUD MENTAL'!AJ44</f>
        <v>0</v>
      </c>
    </row>
    <row r="18" spans="1:25" ht="24.75" hidden="1" customHeight="1" x14ac:dyDescent="0.25">
      <c r="A18" s="63" t="s">
        <v>64</v>
      </c>
      <c r="B18" s="49">
        <f>+'24-03-358 Ind. SALUD MENTAL'!J51</f>
        <v>0</v>
      </c>
      <c r="C18" s="49">
        <f>+'24-03-358 Ind. SALUD MENTAL'!K51</f>
        <v>0</v>
      </c>
      <c r="D18" s="49">
        <f>+'24-03-358 Ind. SALUD MENTAL'!M51</f>
        <v>0</v>
      </c>
      <c r="E18" s="49">
        <f>+'24-03-358 Ind. SALUD MENTAL'!N51</f>
        <v>0</v>
      </c>
      <c r="F18" s="49">
        <f>+'24-03-358 Ind. SALUD MENTAL'!O51</f>
        <v>0</v>
      </c>
      <c r="G18" s="49">
        <f>+'24-03-358 Ind. SALUD MENTAL'!R51</f>
        <v>0</v>
      </c>
      <c r="H18" s="49">
        <f>+'24-03-358 Ind. SALUD MENTAL'!S51</f>
        <v>0</v>
      </c>
      <c r="I18" s="49">
        <f>+'24-03-358 Ind. SALUD MENTAL'!T51</f>
        <v>0</v>
      </c>
      <c r="J18" s="49">
        <f>+'24-03-358 Ind. SALUD MENTAL'!U51</f>
        <v>0</v>
      </c>
      <c r="K18" s="49">
        <f>+'24-03-358 Ind. SALUD MENTAL'!V51</f>
        <v>0</v>
      </c>
      <c r="L18" s="49">
        <f>+'24-03-358 Ind. SALUD MENTAL'!W51</f>
        <v>0</v>
      </c>
      <c r="M18" s="49">
        <f>+'24-03-358 Ind. SALUD MENTAL'!X51</f>
        <v>0</v>
      </c>
      <c r="N18" s="49">
        <f>+'24-03-358 Ind. SALUD MENTAL'!Y51</f>
        <v>0</v>
      </c>
      <c r="O18" s="49">
        <f>+'24-03-358 Ind. SALUD MENTAL'!Z51</f>
        <v>0</v>
      </c>
      <c r="P18" s="49">
        <f>+'24-03-358 Ind. SALUD MENTAL'!AA51</f>
        <v>0</v>
      </c>
      <c r="Q18" s="49">
        <f>+'24-03-358 Ind. SALUD MENTAL'!AB51</f>
        <v>0</v>
      </c>
      <c r="R18" s="49">
        <f>+'24-03-358 Ind. SALUD MENTAL'!AC51</f>
        <v>0</v>
      </c>
      <c r="S18" s="49">
        <f>+'24-03-358 Ind. SALUD MENTAL'!AD51</f>
        <v>0</v>
      </c>
      <c r="T18" s="49">
        <f>+'24-03-358 Ind. SALUD MENTAL'!AE51</f>
        <v>0</v>
      </c>
      <c r="U18" s="49">
        <f>+'24-03-358 Ind. SALUD MENTAL'!AF51</f>
        <v>0</v>
      </c>
      <c r="V18" s="49">
        <f>+'24-03-358 Ind. SALUD MENTAL'!AG51</f>
        <v>0</v>
      </c>
      <c r="W18" s="49">
        <f>+'24-03-358 Ind. SALUD MENTAL'!AH51</f>
        <v>0</v>
      </c>
      <c r="X18" s="64">
        <f>+'24-03-358 Ind. SALUD MENTAL'!AI51</f>
        <v>0</v>
      </c>
      <c r="Y18" s="64">
        <f>+'24-03-358 Ind. SALUD MENTAL'!AJ51</f>
        <v>0</v>
      </c>
    </row>
    <row r="19" spans="1:25" ht="24.75" hidden="1" customHeight="1" x14ac:dyDescent="0.25">
      <c r="A19" s="63" t="s">
        <v>66</v>
      </c>
      <c r="B19" s="49">
        <f>+'24-03-358 Ind. SALUD MENTAL'!J55</f>
        <v>0</v>
      </c>
      <c r="C19" s="49">
        <f>+'24-03-358 Ind. SALUD MENTAL'!K55</f>
        <v>0</v>
      </c>
      <c r="D19" s="49">
        <f>+'24-03-358 Ind. SALUD MENTAL'!M55</f>
        <v>0</v>
      </c>
      <c r="E19" s="49">
        <f>+'24-03-358 Ind. SALUD MENTAL'!N55</f>
        <v>0</v>
      </c>
      <c r="F19" s="49">
        <f>+'24-03-358 Ind. SALUD MENTAL'!O55</f>
        <v>0</v>
      </c>
      <c r="G19" s="49">
        <f>+'24-03-358 Ind. SALUD MENTAL'!R55</f>
        <v>0</v>
      </c>
      <c r="H19" s="49">
        <f>+'24-03-358 Ind. SALUD MENTAL'!S55</f>
        <v>0</v>
      </c>
      <c r="I19" s="49">
        <f>+'24-03-358 Ind. SALUD MENTAL'!T55</f>
        <v>0</v>
      </c>
      <c r="J19" s="49">
        <f>+'24-03-358 Ind. SALUD MENTAL'!U55</f>
        <v>0</v>
      </c>
      <c r="K19" s="49">
        <f>+'24-03-358 Ind. SALUD MENTAL'!V55</f>
        <v>0</v>
      </c>
      <c r="L19" s="49">
        <f>+'24-03-358 Ind. SALUD MENTAL'!W55</f>
        <v>0</v>
      </c>
      <c r="M19" s="49">
        <f>+'24-03-358 Ind. SALUD MENTAL'!X55</f>
        <v>0</v>
      </c>
      <c r="N19" s="49">
        <f>+'24-03-358 Ind. SALUD MENTAL'!Y55</f>
        <v>0</v>
      </c>
      <c r="O19" s="49">
        <f>+'24-03-358 Ind. SALUD MENTAL'!Z55</f>
        <v>0</v>
      </c>
      <c r="P19" s="49">
        <f>+'24-03-358 Ind. SALUD MENTAL'!AA55</f>
        <v>0</v>
      </c>
      <c r="Q19" s="49">
        <f>+'24-03-358 Ind. SALUD MENTAL'!AB55</f>
        <v>0</v>
      </c>
      <c r="R19" s="49">
        <f>+'24-03-358 Ind. SALUD MENTAL'!AC55</f>
        <v>0</v>
      </c>
      <c r="S19" s="49">
        <f>+'24-03-358 Ind. SALUD MENTAL'!AD55</f>
        <v>0</v>
      </c>
      <c r="T19" s="49">
        <f>+'24-03-358 Ind. SALUD MENTAL'!AE55</f>
        <v>0</v>
      </c>
      <c r="U19" s="49">
        <f>+'24-03-358 Ind. SALUD MENTAL'!AF55</f>
        <v>0</v>
      </c>
      <c r="V19" s="49">
        <f>+'24-03-358 Ind. SALUD MENTAL'!AG55</f>
        <v>0</v>
      </c>
      <c r="W19" s="49">
        <f>+'24-03-358 Ind. SALUD MENTAL'!AH55</f>
        <v>0</v>
      </c>
      <c r="X19" s="64">
        <f>+'24-03-358 Ind. SALUD MENTAL'!AI55</f>
        <v>0</v>
      </c>
      <c r="Y19" s="64">
        <f>+'24-03-358 Ind. SALUD MENTAL'!AJ55</f>
        <v>0</v>
      </c>
    </row>
    <row r="20" spans="1:25" ht="24.75" hidden="1" customHeight="1" x14ac:dyDescent="0.25">
      <c r="A20" s="65" t="s">
        <v>68</v>
      </c>
      <c r="B20" s="49">
        <f>+'24-03-358 Ind. SALUD MENTAL'!J59</f>
        <v>0</v>
      </c>
      <c r="C20" s="49">
        <f>+'24-03-358 Ind. SALUD MENTAL'!K59</f>
        <v>0</v>
      </c>
      <c r="D20" s="49">
        <f>+'24-03-358 Ind. SALUD MENTAL'!M59</f>
        <v>0</v>
      </c>
      <c r="E20" s="49">
        <f>+'24-03-358 Ind. SALUD MENTAL'!N59</f>
        <v>0</v>
      </c>
      <c r="F20" s="49">
        <f>+'24-03-358 Ind. SALUD MENTAL'!O59</f>
        <v>0</v>
      </c>
      <c r="G20" s="49">
        <f>+'24-03-358 Ind. SALUD MENTAL'!R59</f>
        <v>0</v>
      </c>
      <c r="H20" s="49">
        <f>+'24-03-358 Ind. SALUD MENTAL'!S59</f>
        <v>0</v>
      </c>
      <c r="I20" s="49">
        <f>+'24-03-358 Ind. SALUD MENTAL'!T59</f>
        <v>0</v>
      </c>
      <c r="J20" s="49">
        <f>+'24-03-358 Ind. SALUD MENTAL'!U59</f>
        <v>0</v>
      </c>
      <c r="K20" s="49">
        <f>+'24-03-358 Ind. SALUD MENTAL'!V59</f>
        <v>0</v>
      </c>
      <c r="L20" s="49">
        <f>+'24-03-358 Ind. SALUD MENTAL'!W59</f>
        <v>0</v>
      </c>
      <c r="M20" s="49">
        <f>+'24-03-358 Ind. SALUD MENTAL'!X59</f>
        <v>0</v>
      </c>
      <c r="N20" s="49">
        <f>+'24-03-358 Ind. SALUD MENTAL'!Y59</f>
        <v>0</v>
      </c>
      <c r="O20" s="49">
        <f>+'24-03-358 Ind. SALUD MENTAL'!Z59</f>
        <v>0</v>
      </c>
      <c r="P20" s="49">
        <f>+'24-03-358 Ind. SALUD MENTAL'!AA59</f>
        <v>0</v>
      </c>
      <c r="Q20" s="49">
        <f>+'24-03-358 Ind. SALUD MENTAL'!AB59</f>
        <v>0</v>
      </c>
      <c r="R20" s="49">
        <f>+'24-03-358 Ind. SALUD MENTAL'!AC59</f>
        <v>0</v>
      </c>
      <c r="S20" s="49">
        <f>+'24-03-358 Ind. SALUD MENTAL'!AD59</f>
        <v>0</v>
      </c>
      <c r="T20" s="49">
        <f>+'24-03-358 Ind. SALUD MENTAL'!AE59</f>
        <v>0</v>
      </c>
      <c r="U20" s="49">
        <f>+'24-03-358 Ind. SALUD MENTAL'!AF59</f>
        <v>0</v>
      </c>
      <c r="V20" s="49">
        <f>+'24-03-358 Ind. SALUD MENTAL'!AG59</f>
        <v>0</v>
      </c>
      <c r="W20" s="49">
        <f>+'24-03-358 Ind. SALUD MENTAL'!AH59</f>
        <v>0</v>
      </c>
      <c r="X20" s="64">
        <f>+'24-03-358 Ind. SALUD MENTAL'!AI59</f>
        <v>0</v>
      </c>
      <c r="Y20" s="64">
        <f>+'24-03-358 Ind. SALUD MENTAL'!AJ59</f>
        <v>0</v>
      </c>
    </row>
    <row r="21" spans="1:25" ht="24.75" hidden="1" customHeight="1" x14ac:dyDescent="0.25">
      <c r="A21" s="65" t="s">
        <v>70</v>
      </c>
      <c r="B21" s="49">
        <f>+'24-03-358 Ind. SALUD MENTAL'!J63</f>
        <v>0</v>
      </c>
      <c r="C21" s="49">
        <f>+'24-03-358 Ind. SALUD MENTAL'!K63</f>
        <v>0</v>
      </c>
      <c r="D21" s="49">
        <f>+'24-03-358 Ind. SALUD MENTAL'!M63</f>
        <v>0</v>
      </c>
      <c r="E21" s="49">
        <f>+'24-03-358 Ind. SALUD MENTAL'!N63</f>
        <v>0</v>
      </c>
      <c r="F21" s="49">
        <f>+'24-03-358 Ind. SALUD MENTAL'!O63</f>
        <v>0</v>
      </c>
      <c r="G21" s="49">
        <f>+'24-03-358 Ind. SALUD MENTAL'!R63</f>
        <v>0</v>
      </c>
      <c r="H21" s="49">
        <f>+'24-03-358 Ind. SALUD MENTAL'!S63</f>
        <v>0</v>
      </c>
      <c r="I21" s="49">
        <f>+'24-03-358 Ind. SALUD MENTAL'!T63</f>
        <v>0</v>
      </c>
      <c r="J21" s="49">
        <f>+'24-03-358 Ind. SALUD MENTAL'!U63</f>
        <v>0</v>
      </c>
      <c r="K21" s="49">
        <f>+'24-03-358 Ind. SALUD MENTAL'!V63</f>
        <v>0</v>
      </c>
      <c r="L21" s="49">
        <f>+'24-03-358 Ind. SALUD MENTAL'!W63</f>
        <v>0</v>
      </c>
      <c r="M21" s="49">
        <f>+'24-03-358 Ind. SALUD MENTAL'!X63</f>
        <v>0</v>
      </c>
      <c r="N21" s="49">
        <f>+'24-03-358 Ind. SALUD MENTAL'!Y63</f>
        <v>0</v>
      </c>
      <c r="O21" s="49">
        <f>+'24-03-358 Ind. SALUD MENTAL'!Z63</f>
        <v>0</v>
      </c>
      <c r="P21" s="49">
        <f>+'24-03-358 Ind. SALUD MENTAL'!AA63</f>
        <v>0</v>
      </c>
      <c r="Q21" s="49">
        <f>+'24-03-358 Ind. SALUD MENTAL'!AB63</f>
        <v>0</v>
      </c>
      <c r="R21" s="49">
        <f>+'24-03-358 Ind. SALUD MENTAL'!AC63</f>
        <v>0</v>
      </c>
      <c r="S21" s="49">
        <f>+'24-03-358 Ind. SALUD MENTAL'!AD63</f>
        <v>0</v>
      </c>
      <c r="T21" s="49">
        <f>+'24-03-358 Ind. SALUD MENTAL'!AE63</f>
        <v>0</v>
      </c>
      <c r="U21" s="49">
        <f>+'24-03-358 Ind. SALUD MENTAL'!AF63</f>
        <v>0</v>
      </c>
      <c r="V21" s="49">
        <f>+'24-03-358 Ind. SALUD MENTAL'!AG63</f>
        <v>0</v>
      </c>
      <c r="W21" s="49">
        <f>+'24-03-358 Ind. SALUD MENTAL'!AH63</f>
        <v>0</v>
      </c>
      <c r="X21" s="64">
        <f>+'24-03-358 Ind. SALUD MENTAL'!AI63</f>
        <v>0</v>
      </c>
      <c r="Y21" s="64">
        <f>+'24-03-358 Ind. SALUD MENTAL'!AJ63</f>
        <v>0</v>
      </c>
    </row>
    <row r="22" spans="1:25" ht="24.75" hidden="1" customHeight="1" x14ac:dyDescent="0.25">
      <c r="A22" s="65" t="s">
        <v>91</v>
      </c>
      <c r="B22" s="49">
        <f>+'24-03-358 Ind. SALUD MENTAL'!J67</f>
        <v>0</v>
      </c>
      <c r="C22" s="49">
        <f>+'24-03-358 Ind. SALUD MENTAL'!K67</f>
        <v>0</v>
      </c>
      <c r="D22" s="49">
        <f>+'24-03-358 Ind. SALUD MENTAL'!M64</f>
        <v>0</v>
      </c>
      <c r="E22" s="49">
        <f>+'24-03-358 Ind. SALUD MENTAL'!N64</f>
        <v>0</v>
      </c>
      <c r="F22" s="49">
        <f>+'24-03-358 Ind. SALUD MENTAL'!O64</f>
        <v>0</v>
      </c>
      <c r="G22" s="49">
        <f>+'24-03-358 Ind. SALUD MENTAL'!R64</f>
        <v>0</v>
      </c>
      <c r="H22" s="49">
        <f>+'24-03-358 Ind. SALUD MENTAL'!S64</f>
        <v>0</v>
      </c>
      <c r="I22" s="49">
        <f>+'24-03-358 Ind. SALUD MENTAL'!T64</f>
        <v>0</v>
      </c>
      <c r="J22" s="49">
        <f>+'24-03-358 Ind. SALUD MENTAL'!U67</f>
        <v>0</v>
      </c>
      <c r="K22" s="49">
        <f>+'24-03-358 Ind. SALUD MENTAL'!V64</f>
        <v>0</v>
      </c>
      <c r="L22" s="49">
        <f>+'24-03-358 Ind. SALUD MENTAL'!W64</f>
        <v>0</v>
      </c>
      <c r="M22" s="49">
        <f>+'24-03-358 Ind. SALUD MENTAL'!X64</f>
        <v>0</v>
      </c>
      <c r="N22" s="49">
        <f>+'24-03-358 Ind. SALUD MENTAL'!Y67</f>
        <v>0</v>
      </c>
      <c r="O22" s="49">
        <f>+'24-03-358 Ind. SALUD MENTAL'!Z64</f>
        <v>0</v>
      </c>
      <c r="P22" s="49">
        <f>+'24-03-358 Ind. SALUD MENTAL'!AA64</f>
        <v>0</v>
      </c>
      <c r="Q22" s="49">
        <f>+'24-03-358 Ind. SALUD MENTAL'!AB64</f>
        <v>0</v>
      </c>
      <c r="R22" s="49">
        <f>+'24-03-358 Ind. SALUD MENTAL'!AC67</f>
        <v>0</v>
      </c>
      <c r="S22" s="49">
        <f>+'24-03-358 Ind. SALUD MENTAL'!AD64</f>
        <v>0</v>
      </c>
      <c r="T22" s="49">
        <f>+'24-03-358 Ind. SALUD MENTAL'!AE64</f>
        <v>0</v>
      </c>
      <c r="U22" s="49">
        <f>+'24-03-358 Ind. SALUD MENTAL'!AF64</f>
        <v>0</v>
      </c>
      <c r="V22" s="49">
        <f>+'24-03-358 Ind. SALUD MENTAL'!AG67</f>
        <v>0</v>
      </c>
      <c r="W22" s="49">
        <f>+'24-03-358 Ind. SALUD MENTAL'!AH67</f>
        <v>0</v>
      </c>
      <c r="X22" s="64">
        <f>+'24-03-358 Ind. SALUD MENTAL'!AI67</f>
        <v>0</v>
      </c>
      <c r="Y22" s="64">
        <f>+'24-03-358 Ind. SALUD MENTAL'!AJ67</f>
        <v>0</v>
      </c>
    </row>
    <row r="23" spans="1:25" ht="24.75" hidden="1" customHeight="1" x14ac:dyDescent="0.25">
      <c r="A23" s="65" t="s">
        <v>72</v>
      </c>
      <c r="B23" s="49">
        <f>+'24-03-358 Ind. SALUD MENTAL'!J71</f>
        <v>0</v>
      </c>
      <c r="C23" s="49">
        <f>+'24-03-358 Ind. SALUD MENTAL'!K71</f>
        <v>0</v>
      </c>
      <c r="D23" s="49">
        <f>+'24-03-358 Ind. SALUD MENTAL'!M71</f>
        <v>0</v>
      </c>
      <c r="E23" s="49">
        <f>+'24-03-358 Ind. SALUD MENTAL'!N71</f>
        <v>0</v>
      </c>
      <c r="F23" s="49">
        <f>+'24-03-358 Ind. SALUD MENTAL'!O71</f>
        <v>0</v>
      </c>
      <c r="G23" s="49">
        <f>+'24-03-358 Ind. SALUD MENTAL'!R71</f>
        <v>0</v>
      </c>
      <c r="H23" s="49">
        <f>+'24-03-358 Ind. SALUD MENTAL'!S71</f>
        <v>0</v>
      </c>
      <c r="I23" s="49">
        <f>+'24-03-358 Ind. SALUD MENTAL'!T71</f>
        <v>0</v>
      </c>
      <c r="J23" s="49">
        <f>+'24-03-358 Ind. SALUD MENTAL'!U71</f>
        <v>0</v>
      </c>
      <c r="K23" s="49">
        <f>+'24-03-358 Ind. SALUD MENTAL'!V71</f>
        <v>0</v>
      </c>
      <c r="L23" s="49">
        <f>+'24-03-358 Ind. SALUD MENTAL'!W71</f>
        <v>0</v>
      </c>
      <c r="M23" s="49">
        <f>+'24-03-358 Ind. SALUD MENTAL'!X71</f>
        <v>0</v>
      </c>
      <c r="N23" s="49">
        <f>+'24-03-358 Ind. SALUD MENTAL'!Y71</f>
        <v>0</v>
      </c>
      <c r="O23" s="49">
        <f>+'24-03-358 Ind. SALUD MENTAL'!Z71</f>
        <v>0</v>
      </c>
      <c r="P23" s="49">
        <f>+'24-03-358 Ind. SALUD MENTAL'!AA71</f>
        <v>0</v>
      </c>
      <c r="Q23" s="49">
        <f>+'24-03-358 Ind. SALUD MENTAL'!AB71</f>
        <v>0</v>
      </c>
      <c r="R23" s="49">
        <f>+'24-03-358 Ind. SALUD MENTAL'!AC71</f>
        <v>0</v>
      </c>
      <c r="S23" s="49">
        <f>+'24-03-358 Ind. SALUD MENTAL'!AD71</f>
        <v>0</v>
      </c>
      <c r="T23" s="49">
        <f>+'24-03-358 Ind. SALUD MENTAL'!AE71</f>
        <v>0</v>
      </c>
      <c r="U23" s="49">
        <f>+'24-03-358 Ind. SALUD MENTAL'!AF71</f>
        <v>0</v>
      </c>
      <c r="V23" s="49">
        <f>+'24-03-358 Ind. SALUD MENTAL'!AG71</f>
        <v>0</v>
      </c>
      <c r="W23" s="49">
        <f>+'24-03-358 Ind. SALUD MENTAL'!AH71</f>
        <v>0</v>
      </c>
      <c r="X23" s="64">
        <f>+'24-03-358 Ind. SALUD MENTAL'!AI71</f>
        <v>0</v>
      </c>
      <c r="Y23" s="64">
        <f>+'24-03-358 Ind. SALUD MENTAL'!AJ71</f>
        <v>0</v>
      </c>
    </row>
    <row r="24" spans="1:25" ht="24.75" customHeight="1" x14ac:dyDescent="0.25">
      <c r="A24" s="66" t="s">
        <v>74</v>
      </c>
      <c r="B24" s="49">
        <f>+'24-03-358 Ind. SALUD MENTAL'!J88</f>
        <v>720404000</v>
      </c>
      <c r="C24" s="49">
        <f>+'24-03-358 Ind. SALUD MENTAL'!K88</f>
        <v>716976801</v>
      </c>
      <c r="D24" s="49">
        <f>+'24-03-358 Ind. SALUD MENTAL'!M88</f>
        <v>0</v>
      </c>
      <c r="E24" s="49">
        <f>+'24-03-358 Ind. SALUD MENTAL'!N88</f>
        <v>0</v>
      </c>
      <c r="F24" s="49">
        <f>+'24-03-358 Ind. SALUD MENTAL'!O88</f>
        <v>0</v>
      </c>
      <c r="G24" s="49">
        <f>+'24-03-358 Ind. SALUD MENTAL'!R88</f>
        <v>3669091</v>
      </c>
      <c r="H24" s="49">
        <f>+'24-03-358 Ind. SALUD MENTAL'!S88</f>
        <v>455568736</v>
      </c>
      <c r="I24" s="49">
        <f>+'24-03-358 Ind. SALUD MENTAL'!T88</f>
        <v>55642541</v>
      </c>
      <c r="J24" s="49">
        <f>+'24-03-358 Ind. SALUD MENTAL'!U88</f>
        <v>514880368</v>
      </c>
      <c r="K24" s="49">
        <f>+'24-03-358 Ind. SALUD MENTAL'!V88</f>
        <v>3668181</v>
      </c>
      <c r="L24" s="49">
        <f>+'24-03-358 Ind. SALUD MENTAL'!W88</f>
        <v>131822317</v>
      </c>
      <c r="M24" s="49">
        <f>+'24-03-358 Ind. SALUD MENTAL'!X88</f>
        <v>3690711</v>
      </c>
      <c r="N24" s="49">
        <f>+'24-03-358 Ind. SALUD MENTAL'!Y88</f>
        <v>139181209</v>
      </c>
      <c r="O24" s="49">
        <f>+'24-03-358 Ind. SALUD MENTAL'!Z88</f>
        <v>0</v>
      </c>
      <c r="P24" s="49">
        <f>+'24-03-358 Ind. SALUD MENTAL'!AA88</f>
        <v>0</v>
      </c>
      <c r="Q24" s="49">
        <f>+'24-03-358 Ind. SALUD MENTAL'!AB88</f>
        <v>0</v>
      </c>
      <c r="R24" s="49">
        <f>+'24-03-358 Ind. SALUD MENTAL'!AC88</f>
        <v>0</v>
      </c>
      <c r="S24" s="49">
        <f>+'24-03-358 Ind. SALUD MENTAL'!AD88</f>
        <v>0</v>
      </c>
      <c r="T24" s="49">
        <f>+'24-03-358 Ind. SALUD MENTAL'!AE88</f>
        <v>0</v>
      </c>
      <c r="U24" s="49">
        <f>+'24-03-358 Ind. SALUD MENTAL'!AF88</f>
        <v>0</v>
      </c>
      <c r="V24" s="49">
        <f>+'24-03-358 Ind. SALUD MENTAL'!AG88</f>
        <v>0</v>
      </c>
      <c r="W24" s="49">
        <f>+'24-03-358 Ind. SALUD MENTAL'!AH88</f>
        <v>654061577</v>
      </c>
      <c r="X24" s="64">
        <f>+'24-03-358 Ind. SALUD MENTAL'!AI88</f>
        <v>0.90790941888162757</v>
      </c>
      <c r="Y24" s="64">
        <f>+'24-03-358 Ind. SALUD MENTAL'!AJ88</f>
        <v>1</v>
      </c>
    </row>
    <row r="25" spans="1:25" ht="34.5" customHeight="1" x14ac:dyDescent="0.25">
      <c r="A25" s="67" t="str">
        <f>"TOTAL ASIG."&amp;" "&amp;$A$5</f>
        <v>TOTAL ASIG. 24-03-358 "Programa Apoyo a la Atención de Salud Mental"</v>
      </c>
      <c r="B25" s="54">
        <f>SUM(B8:B24)</f>
        <v>720404000</v>
      </c>
      <c r="C25" s="54">
        <f t="shared" ref="C25:V25" si="0">SUM(C8:C24)</f>
        <v>716976801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3669091</v>
      </c>
      <c r="H25" s="54">
        <f t="shared" si="0"/>
        <v>455568736</v>
      </c>
      <c r="I25" s="54">
        <f t="shared" si="0"/>
        <v>55642541</v>
      </c>
      <c r="J25" s="54">
        <f t="shared" si="0"/>
        <v>514880368</v>
      </c>
      <c r="K25" s="54">
        <f t="shared" si="0"/>
        <v>3668181</v>
      </c>
      <c r="L25" s="54">
        <f t="shared" si="0"/>
        <v>131822317</v>
      </c>
      <c r="M25" s="54">
        <f t="shared" si="0"/>
        <v>3690711</v>
      </c>
      <c r="N25" s="54">
        <f t="shared" si="0"/>
        <v>139181209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654061577</v>
      </c>
      <c r="X25" s="68">
        <f>+'24-03-358 Ind. SALUD MENTAL'!AI89</f>
        <v>0.90790941888162757</v>
      </c>
      <c r="Y25" s="68">
        <f>'24-03-358 Ind. SALUD MENTAL'!AJ89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E974-E7B1-472E-A01C-1D49CBEEF699}">
  <sheetPr>
    <tabColor rgb="FF007DB5"/>
    <pageSetUpPr fitToPage="1"/>
  </sheetPr>
  <dimension ref="A1:DB97"/>
  <sheetViews>
    <sheetView zoomScale="80" zoomScaleNormal="80" workbookViewId="0">
      <selection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2.57031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0.42578125" style="60" hidden="1" customWidth="1" outlineLevel="1"/>
    <col min="20" max="20" width="12.140625" style="60" hidden="1" customWidth="1" outlineLevel="1"/>
    <col min="21" max="21" width="13.42578125" style="60" customWidth="1" collapsed="1"/>
    <col min="22" max="24" width="20.7109375" style="60" hidden="1" customWidth="1" outlineLevel="1"/>
    <col min="25" max="25" width="14" style="60" customWidth="1" collapsed="1"/>
    <col min="26" max="28" width="20.7109375" style="60" customWidth="1" outlineLevel="1"/>
    <col min="29" max="29" width="11.85546875" style="60" customWidth="1"/>
    <col min="30" max="32" width="20.7109375" style="60" hidden="1" customWidth="1" outlineLevel="1"/>
    <col min="33" max="33" width="12.42578125" style="60" customWidth="1" collapsed="1"/>
    <col min="34" max="34" width="12.5703125" style="60" customWidth="1"/>
    <col min="35" max="35" width="12.42578125" style="61" customWidth="1"/>
    <col min="36" max="36" width="10.140625" style="61" customWidth="1"/>
    <col min="37" max="16384" width="11.42578125" style="3"/>
  </cols>
  <sheetData>
    <row r="1" spans="1:106" s="2" customFormat="1" ht="16.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106" s="2" customFormat="1" ht="16.5" customHeight="1" x14ac:dyDescent="0.25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106" s="2" customFormat="1" ht="16.5" customHeight="1" x14ac:dyDescent="0.25">
      <c r="A3" s="91" t="s">
        <v>955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</row>
    <row r="4" spans="1:106" s="2" customFormat="1" ht="16.5" customHeight="1" x14ac:dyDescent="0.25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106" ht="54.75" customHeight="1" x14ac:dyDescent="0.25">
      <c r="A5" s="93" t="s">
        <v>84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106" s="5" customFormat="1" ht="22.5" customHeight="1" x14ac:dyDescent="0.25">
      <c r="A6" s="90" t="s">
        <v>3</v>
      </c>
      <c r="B6" s="90" t="s">
        <v>4</v>
      </c>
      <c r="C6" s="4" t="s">
        <v>5</v>
      </c>
      <c r="D6" s="90" t="s">
        <v>6</v>
      </c>
      <c r="E6" s="90" t="s">
        <v>7</v>
      </c>
      <c r="F6" s="90" t="s">
        <v>8</v>
      </c>
      <c r="G6" s="90" t="s">
        <v>9</v>
      </c>
      <c r="H6" s="90" t="s">
        <v>10</v>
      </c>
      <c r="I6" s="90"/>
      <c r="J6" s="89" t="s">
        <v>11</v>
      </c>
      <c r="K6" s="89" t="s">
        <v>12</v>
      </c>
      <c r="L6" s="90" t="s">
        <v>13</v>
      </c>
      <c r="M6" s="89" t="s">
        <v>14</v>
      </c>
      <c r="N6" s="89"/>
      <c r="O6" s="89"/>
      <c r="P6" s="90" t="s">
        <v>15</v>
      </c>
      <c r="Q6" s="90" t="s">
        <v>16</v>
      </c>
      <c r="R6" s="89" t="s">
        <v>17</v>
      </c>
      <c r="S6" s="89"/>
      <c r="T6" s="89"/>
      <c r="U6" s="89" t="s">
        <v>18</v>
      </c>
      <c r="V6" s="89" t="s">
        <v>17</v>
      </c>
      <c r="W6" s="89"/>
      <c r="X6" s="89"/>
      <c r="Y6" s="89" t="s">
        <v>19</v>
      </c>
      <c r="Z6" s="89" t="s">
        <v>17</v>
      </c>
      <c r="AA6" s="89"/>
      <c r="AB6" s="89"/>
      <c r="AC6" s="89" t="s">
        <v>20</v>
      </c>
      <c r="AD6" s="89" t="s">
        <v>17</v>
      </c>
      <c r="AE6" s="89"/>
      <c r="AF6" s="89"/>
      <c r="AG6" s="89" t="s">
        <v>21</v>
      </c>
      <c r="AH6" s="89" t="s">
        <v>22</v>
      </c>
      <c r="AI6" s="94" t="s">
        <v>23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0"/>
      <c r="B7" s="90"/>
      <c r="C7" s="4" t="s">
        <v>24</v>
      </c>
      <c r="D7" s="90"/>
      <c r="E7" s="90"/>
      <c r="F7" s="90"/>
      <c r="G7" s="90"/>
      <c r="H7" s="4" t="s">
        <v>25</v>
      </c>
      <c r="I7" s="4" t="s">
        <v>26</v>
      </c>
      <c r="J7" s="89"/>
      <c r="K7" s="89"/>
      <c r="L7" s="90"/>
      <c r="M7" s="6" t="s">
        <v>27</v>
      </c>
      <c r="N7" s="6" t="s">
        <v>28</v>
      </c>
      <c r="O7" s="6" t="s">
        <v>29</v>
      </c>
      <c r="P7" s="90"/>
      <c r="Q7" s="90"/>
      <c r="R7" s="6" t="s">
        <v>30</v>
      </c>
      <c r="S7" s="6" t="s">
        <v>31</v>
      </c>
      <c r="T7" s="6" t="s">
        <v>32</v>
      </c>
      <c r="U7" s="89"/>
      <c r="V7" s="6" t="s">
        <v>33</v>
      </c>
      <c r="W7" s="6" t="s">
        <v>34</v>
      </c>
      <c r="X7" s="6" t="s">
        <v>35</v>
      </c>
      <c r="Y7" s="89"/>
      <c r="Z7" s="6" t="s">
        <v>36</v>
      </c>
      <c r="AA7" s="6" t="s">
        <v>37</v>
      </c>
      <c r="AB7" s="6" t="s">
        <v>38</v>
      </c>
      <c r="AC7" s="89"/>
      <c r="AD7" s="6" t="s">
        <v>39</v>
      </c>
      <c r="AE7" s="6" t="s">
        <v>40</v>
      </c>
      <c r="AF7" s="6" t="s">
        <v>41</v>
      </c>
      <c r="AG7" s="89"/>
      <c r="AH7" s="89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hidden="1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IF(ISERROR(AH9/$AH$78),"-",AH9/$AH$78)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IF(ISERROR(AH10/$AH$78),"-",AH10/$AH$78)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hidden="1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IF(ISERROR(AH11/$AH$78),0,AH11/$AH$78)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hidden="1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88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IF(ISERROR(AH13/$AH$78),"-",AH13/$AH$78)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88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IF(ISERROR(AH14/$AH$78),"-",AH14/$AH$78)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hidden="1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IF(ISERROR(AH15/$AH$78),0,AH15/$AH$78)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hidden="1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IF(ISERROR(AH17/$AH$78),"-",AH17/$AH$78)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IF(ISERROR(AH18/$AH$78),"-",AH18/$AH$78)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hidden="1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IF(ISERROR(AH19/$AH$78),0,AH19/$AH$78)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hidden="1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IF(ISERROR(AH21/$AH$78),"-",AH21/$AH$78)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IF(ISERROR(AH22/$AH$78),"-",AH22/$AH$78)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hidden="1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IF(ISERROR(AH23/$AH$78),0,AH23/$AH$78)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hidden="1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IF(ISERROR(AH25/$AH$78),"-",AH25/$AH$78)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IF(ISERROR(AH26/$AH$78),"-",AH26/$AH$78)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hidden="1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IF(ISERROR(AH27/$AH$78),0,AH27/$AH$78)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hidden="1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IF(ISERROR(AH29/$AH$78),"-",AH29/$AH$78)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IF(ISERROR(AH30/$AH$78),"-",AH30/$AH$78)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hidden="1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IF(ISERROR(AH31/$AH$78),0,AH31/$AH$78)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hidden="1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IF(ISERROR(AH33/$AH$78),"-",AH33/$AH$78)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IF(ISERROR(AH34/$AH$78),"-",AH34/$AH$78)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hidden="1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IF(ISERROR(AH35/$AH$78),0,AH35/$AH$78)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hidden="1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IF(ISERROR(AH37/$AH$78),"-",AH37/$AH$78)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IF(ISERROR(AH38/$AH$78),"-",AH38/$AH$78)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hidden="1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IF(ISERROR(AH39/$AH$78),0,AH39/$AH$78)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hidden="1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IF(ISERROR(AH41/$AH$78),"-",AH41/$AH$78)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IF(ISERROR(AH42/$AH$78),"-",AH42/$AH$78)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hidden="1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IF(ISERROR(AH43/$AH$78),0,AH43/$AH$78)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hidden="1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IF(ISERROR(AH45/$AH$78),"-",AH45/$AH$78)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IF(ISERROR(AH46/$AH$78),"-",AH46/$AH$78)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hidden="1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IF(ISERROR(AH47/$AH$78),0,AH47/$AH$78)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hidden="1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IF(ISERROR(AH49/$AH$78),"-",AH49/$AH$78)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IF(ISERROR(AH50/$AH$78),"-",AH50/$AH$78)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hidden="1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IF(ISERROR(AH51/$AH$78),0,AH51/$AH$78)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hidden="1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IF(ISERROR(AH53/$AH$78),"-",AH53/$AH$78)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IF(ISERROR(AH54/$AH$78),"-",AH54/$AH$78)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hidden="1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IF(ISERROR(AH55/$AH$78),0,AH55/$AH$78)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hidden="1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IF(ISERROR(AH57/$AH$78),"-",AH57/$AH$78)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IF(ISERROR(AH58/$AH$78),"-",AH58/$AH$78)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hidden="1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IF(ISERROR(AH59/$AH$78),0,AH59/$AH$78)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hidden="1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IF(ISERROR(AH61/$AH$78),"-",AH61/$AH$78)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IF(ISERROR(AH62/$AH$78),"-",AH62/$AH$78)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hidden="1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IF(ISERROR(AH63/$AH$78),0,AH63/$AH$78)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hidden="1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IF(ISERROR(AH65/$AH$78),"-",AH65/$AH$78)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IF(ISERROR(AH66/$AH$78),"-",AH66/$AH$78)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hidden="1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IF(ISERROR(AH67/$AH$78),0,AH67/$AH$78)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hidden="1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IF(ISERROR(AH69/$AH$78),"-",AH69/$AH$78)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IF(ISERROR(AH70/$AH$78),"-",AH70/$AH$78)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IF(ISERROR(AH71/$AH$78),0,AH71/$AH$78)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6794450000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81" t="s">
        <v>779</v>
      </c>
      <c r="D73" s="42">
        <v>44923</v>
      </c>
      <c r="E73" s="34" t="s">
        <v>777</v>
      </c>
      <c r="F73" s="34" t="s">
        <v>781</v>
      </c>
      <c r="G73" s="34" t="s">
        <v>782</v>
      </c>
      <c r="H73" s="44"/>
      <c r="I73" s="46"/>
      <c r="J73" s="86"/>
      <c r="K73" s="50">
        <v>165000000</v>
      </c>
      <c r="L73" s="47" t="s">
        <v>355</v>
      </c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>
        <v>165000000</v>
      </c>
      <c r="W73" s="22"/>
      <c r="X73" s="22"/>
      <c r="Y73" s="12">
        <f>SUM(V73:X73)</f>
        <v>165000000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165000000</v>
      </c>
      <c r="AI73" s="23">
        <f>IF(ISERROR(AH73/J72),0,AH73/J72)</f>
        <v>2.4284526341352131E-2</v>
      </c>
      <c r="AJ73" s="17">
        <f>IF(ISERROR(AH73/$AH$78),0,AH73/$AH$78)</f>
        <v>0.54455445544554459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</v>
      </c>
      <c r="B74" s="18"/>
      <c r="C74" s="9" t="s">
        <v>780</v>
      </c>
      <c r="D74" s="42">
        <v>45785</v>
      </c>
      <c r="E74" s="34" t="s">
        <v>778</v>
      </c>
      <c r="F74" s="34" t="s">
        <v>781</v>
      </c>
      <c r="G74" s="34" t="s">
        <v>782</v>
      </c>
      <c r="H74" s="44"/>
      <c r="I74" s="46"/>
      <c r="J74" s="86"/>
      <c r="K74" s="50">
        <v>138000000</v>
      </c>
      <c r="L74" s="47" t="s">
        <v>355</v>
      </c>
      <c r="M74" s="39"/>
      <c r="N74" s="51"/>
      <c r="O74" s="39"/>
      <c r="P74" s="52"/>
      <c r="Q74" s="52"/>
      <c r="R74" s="22"/>
      <c r="S74" s="22"/>
      <c r="T74" s="22"/>
      <c r="U74" s="12">
        <f t="shared" ref="U74:U75" si="16">SUM(R74:T74)</f>
        <v>0</v>
      </c>
      <c r="V74" s="22"/>
      <c r="W74" s="22">
        <v>138000000</v>
      </c>
      <c r="X74" s="22"/>
      <c r="Y74" s="12">
        <f t="shared" ref="Y74:Y75" si="17">SUM(V74:X74)</f>
        <v>138000000</v>
      </c>
      <c r="Z74" s="22"/>
      <c r="AA74" s="22"/>
      <c r="AB74" s="22"/>
      <c r="AC74" s="12">
        <f t="shared" ref="AC74:AC75" si="18">SUM(Z74:AB74)</f>
        <v>0</v>
      </c>
      <c r="AD74" s="22"/>
      <c r="AE74" s="22">
        <v>0</v>
      </c>
      <c r="AF74" s="22">
        <v>0</v>
      </c>
      <c r="AG74" s="12">
        <f t="shared" ref="AG74:AG75" si="19">SUM(AD74:AF74)</f>
        <v>0</v>
      </c>
      <c r="AH74" s="12">
        <f t="shared" ref="AH74:AH75" si="20">SUM(U74,Y74,AC74,AG74)</f>
        <v>138000000</v>
      </c>
      <c r="AI74" s="23">
        <f t="shared" ref="AI74:AI75" si="21">IF(ISERROR(AH74/J73),0,AH74/J73)</f>
        <v>0</v>
      </c>
      <c r="AJ74" s="17">
        <f t="shared" ref="AJ74:AJ75" si="22">IF(ISERROR(AH74/$AH$78),0,AH74/$AH$78)</f>
        <v>0.45544554455445546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</v>
      </c>
      <c r="B75" s="18"/>
      <c r="C75" s="41"/>
      <c r="D75" s="42"/>
      <c r="E75" s="34"/>
      <c r="F75" s="34"/>
      <c r="G75" s="34"/>
      <c r="H75" s="44"/>
      <c r="I75" s="46"/>
      <c r="J75" s="86"/>
      <c r="K75" s="50"/>
      <c r="L75" s="47"/>
      <c r="M75" s="39"/>
      <c r="N75" s="51"/>
      <c r="O75" s="39"/>
      <c r="P75" s="52"/>
      <c r="Q75" s="52"/>
      <c r="R75" s="22"/>
      <c r="S75" s="22"/>
      <c r="T75" s="22"/>
      <c r="U75" s="12">
        <f t="shared" si="16"/>
        <v>0</v>
      </c>
      <c r="V75" s="22"/>
      <c r="W75" s="22"/>
      <c r="X75" s="22"/>
      <c r="Y75" s="12">
        <f t="shared" si="17"/>
        <v>0</v>
      </c>
      <c r="Z75" s="22"/>
      <c r="AA75" s="22"/>
      <c r="AB75" s="22"/>
      <c r="AC75" s="12">
        <f t="shared" si="18"/>
        <v>0</v>
      </c>
      <c r="AD75" s="22"/>
      <c r="AE75" s="22">
        <v>0</v>
      </c>
      <c r="AF75" s="22">
        <v>0</v>
      </c>
      <c r="AG75" s="12">
        <f t="shared" si="19"/>
        <v>0</v>
      </c>
      <c r="AH75" s="12">
        <f t="shared" si="20"/>
        <v>0</v>
      </c>
      <c r="AI75" s="23">
        <f t="shared" si="21"/>
        <v>0</v>
      </c>
      <c r="AJ75" s="17">
        <f t="shared" si="22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2</v>
      </c>
      <c r="B76" s="18"/>
      <c r="C76" s="41"/>
      <c r="D76" s="42"/>
      <c r="E76" s="34"/>
      <c r="F76" s="34"/>
      <c r="G76" s="53"/>
      <c r="H76" s="44"/>
      <c r="I76" s="46"/>
      <c r="J76" s="86"/>
      <c r="K76" s="50"/>
      <c r="L76" s="47"/>
      <c r="M76" s="39"/>
      <c r="N76" s="51"/>
      <c r="O76" s="39"/>
      <c r="P76" s="52"/>
      <c r="Q76" s="52"/>
      <c r="R76" s="22"/>
      <c r="S76" s="22"/>
      <c r="T76" s="22"/>
      <c r="U76" s="12">
        <f>SUM(R76:T76)</f>
        <v>0</v>
      </c>
      <c r="V76" s="22"/>
      <c r="W76" s="22"/>
      <c r="X76" s="22"/>
      <c r="Y76" s="12">
        <f>SUM(V76:X76)</f>
        <v>0</v>
      </c>
      <c r="Z76" s="22"/>
      <c r="AA76" s="22"/>
      <c r="AB76" s="22"/>
      <c r="AC76" s="12">
        <f>SUM(Z76:AB76)</f>
        <v>0</v>
      </c>
      <c r="AD76" s="22"/>
      <c r="AE76" s="22">
        <v>0</v>
      </c>
      <c r="AF76" s="22">
        <v>0</v>
      </c>
      <c r="AG76" s="12">
        <f>SUM(AD76:AF76)</f>
        <v>0</v>
      </c>
      <c r="AH76" s="12">
        <f>SUM(U76,Y76,AC76,AG76)</f>
        <v>0</v>
      </c>
      <c r="AI76" s="23">
        <f>IF(ISERROR(AH76/J73),0,AH76/J73)</f>
        <v>0</v>
      </c>
      <c r="AJ76" s="17">
        <f>IF(ISERROR(AH76/$AH$78),0,AH76/$AH$78)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s="30" customFormat="1" ht="24.95" customHeight="1" x14ac:dyDescent="0.25">
      <c r="A77" s="87" t="s">
        <v>75</v>
      </c>
      <c r="B77" s="87"/>
      <c r="C77" s="87"/>
      <c r="D77" s="87"/>
      <c r="E77" s="87"/>
      <c r="F77" s="87"/>
      <c r="G77" s="87"/>
      <c r="H77" s="87"/>
      <c r="I77" s="87"/>
      <c r="J77" s="25">
        <f>J72</f>
        <v>6794450000</v>
      </c>
      <c r="K77" s="25">
        <f>SUM(K73:K76)</f>
        <v>303000000</v>
      </c>
      <c r="L77" s="26"/>
      <c r="M77" s="25">
        <f>SUM(M73:M73)</f>
        <v>0</v>
      </c>
      <c r="N77" s="25">
        <f>SUM(N73:N73)</f>
        <v>0</v>
      </c>
      <c r="O77" s="25">
        <f>SUM(O73:O73)</f>
        <v>0</v>
      </c>
      <c r="P77" s="27"/>
      <c r="Q77" s="28"/>
      <c r="R77" s="25">
        <f t="shared" ref="R77:T77" si="23">SUM(R73:R73)</f>
        <v>0</v>
      </c>
      <c r="S77" s="25">
        <f t="shared" si="23"/>
        <v>0</v>
      </c>
      <c r="T77" s="25">
        <f t="shared" si="23"/>
        <v>0</v>
      </c>
      <c r="U77" s="25">
        <f t="shared" ref="U77:AH77" si="24">SUM(U73:U76)</f>
        <v>0</v>
      </c>
      <c r="V77" s="25">
        <f t="shared" si="24"/>
        <v>165000000</v>
      </c>
      <c r="W77" s="25">
        <f t="shared" si="24"/>
        <v>138000000</v>
      </c>
      <c r="X77" s="25">
        <f t="shared" si="24"/>
        <v>0</v>
      </c>
      <c r="Y77" s="25">
        <f t="shared" si="24"/>
        <v>303000000</v>
      </c>
      <c r="Z77" s="25">
        <f t="shared" si="24"/>
        <v>0</v>
      </c>
      <c r="AA77" s="25">
        <f t="shared" si="24"/>
        <v>0</v>
      </c>
      <c r="AB77" s="25">
        <f t="shared" si="24"/>
        <v>0</v>
      </c>
      <c r="AC77" s="25">
        <f t="shared" si="24"/>
        <v>0</v>
      </c>
      <c r="AD77" s="25">
        <f t="shared" si="24"/>
        <v>0</v>
      </c>
      <c r="AE77" s="25">
        <f t="shared" si="24"/>
        <v>0</v>
      </c>
      <c r="AF77" s="25">
        <f t="shared" si="24"/>
        <v>0</v>
      </c>
      <c r="AG77" s="25">
        <f t="shared" si="24"/>
        <v>0</v>
      </c>
      <c r="AH77" s="25">
        <f t="shared" si="24"/>
        <v>303000000</v>
      </c>
      <c r="AI77" s="29">
        <f>IF(ISERROR(AH77/J77),0,AH77/J77)</f>
        <v>4.4595221099573916E-2</v>
      </c>
      <c r="AJ77" s="29">
        <f>IF(ISERROR(AH77/$AH$78),0,AH77/$AH$78)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56" customFormat="1" ht="44.25" customHeight="1" x14ac:dyDescent="0.25">
      <c r="A78" s="84" t="str">
        <f>"TOTAL ASIG."&amp;" "&amp;$A$5</f>
        <v>TOTAL ASIG. 24-03-414 "Programa Vivienda Primero"</v>
      </c>
      <c r="B78" s="84"/>
      <c r="C78" s="84"/>
      <c r="D78" s="84"/>
      <c r="E78" s="84"/>
      <c r="F78" s="84"/>
      <c r="G78" s="84"/>
      <c r="H78" s="84"/>
      <c r="I78" s="84"/>
      <c r="J78" s="54">
        <f>SUM(J11,J15,J19,J23,J27,J31,J35,J39,J43,J47,J51,J55,J59,J63,J67,J71,J77)</f>
        <v>6794450000</v>
      </c>
      <c r="K78" s="54">
        <f t="shared" ref="K78:AH78" si="25">SUM(K11,K15,K19,K23,K27,K31,K35,K39,K43,K47,K51,K55,K59,K63,K67,K71,K77)</f>
        <v>303000000</v>
      </c>
      <c r="L78" s="54"/>
      <c r="M78" s="54">
        <f t="shared" si="25"/>
        <v>0</v>
      </c>
      <c r="N78" s="54">
        <f t="shared" si="25"/>
        <v>0</v>
      </c>
      <c r="O78" s="54">
        <f t="shared" si="25"/>
        <v>0</v>
      </c>
      <c r="P78" s="54">
        <f t="shared" si="25"/>
        <v>0</v>
      </c>
      <c r="Q78" s="54">
        <f t="shared" si="25"/>
        <v>0</v>
      </c>
      <c r="R78" s="54">
        <f t="shared" si="25"/>
        <v>0</v>
      </c>
      <c r="S78" s="54">
        <f t="shared" si="25"/>
        <v>0</v>
      </c>
      <c r="T78" s="54">
        <f t="shared" si="25"/>
        <v>0</v>
      </c>
      <c r="U78" s="54">
        <f t="shared" si="25"/>
        <v>0</v>
      </c>
      <c r="V78" s="54">
        <f t="shared" si="25"/>
        <v>165000000</v>
      </c>
      <c r="W78" s="54">
        <f t="shared" si="25"/>
        <v>138000000</v>
      </c>
      <c r="X78" s="54">
        <f t="shared" si="25"/>
        <v>0</v>
      </c>
      <c r="Y78" s="54">
        <f t="shared" si="25"/>
        <v>303000000</v>
      </c>
      <c r="Z78" s="54">
        <f t="shared" si="25"/>
        <v>0</v>
      </c>
      <c r="AA78" s="54">
        <f t="shared" si="25"/>
        <v>0</v>
      </c>
      <c r="AB78" s="54">
        <f t="shared" si="25"/>
        <v>0</v>
      </c>
      <c r="AC78" s="54">
        <f t="shared" si="25"/>
        <v>0</v>
      </c>
      <c r="AD78" s="54">
        <f t="shared" si="25"/>
        <v>0</v>
      </c>
      <c r="AE78" s="54">
        <f t="shared" si="25"/>
        <v>0</v>
      </c>
      <c r="AF78" s="54">
        <f t="shared" si="25"/>
        <v>0</v>
      </c>
      <c r="AG78" s="54">
        <f t="shared" si="25"/>
        <v>0</v>
      </c>
      <c r="AH78" s="54">
        <f t="shared" si="25"/>
        <v>303000000</v>
      </c>
      <c r="AI78" s="55">
        <f>IF(ISERROR(AH78/J78),0,AH78/J78)</f>
        <v>4.4595221099573916E-2</v>
      </c>
      <c r="AJ78" s="55">
        <f>IF(ISERROR(AH78/$AH$78),0,AH78/$AH$78)</f>
        <v>1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7" spans="5:5" x14ac:dyDescent="0.25">
      <c r="E97" s="62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8:I78"/>
    <mergeCell ref="A68:E68"/>
    <mergeCell ref="J69:J70"/>
    <mergeCell ref="A71:I71"/>
    <mergeCell ref="A72:E72"/>
    <mergeCell ref="J72:J76"/>
    <mergeCell ref="A77:I7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6 R73:T76 Z73:AB76 V73:X76 M73:M76" xr:uid="{457EF106-5D31-44BA-9377-E8BA21FB9219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6" xr:uid="{9F5AF2FD-7603-4DE6-9936-B5A5D1C4FB9E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76 N73:N76 E73:G76" xr:uid="{4321E95C-D177-49A8-AC23-E9749CDB52F2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6" xr:uid="{3B32B8EE-CE25-46D9-9E85-F90B4831A37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1FFE3BC-606B-4600-9409-E35756F7BFF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F7D0CF0-ED9E-4A35-B396-E7B2E7FBE58C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AB5F790C-5705-43D7-B752-0064A4C8159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7DE6389-EED8-4ED7-915F-FE573FCC3E48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dcmitype/"/>
    <ds:schemaRef ds:uri="eb517d21-b595-442e-8151-83f9d91c3f7e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documentManagement/types"/>
  </ds:schemaRefs>
</ds:datastoreItem>
</file>

<file path=customXml/itemProps3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11</vt:i4>
      </vt:variant>
    </vt:vector>
  </HeadingPairs>
  <TitlesOfParts>
    <vt:vector size="33" baseType="lpstr">
      <vt:lpstr>24-01-322 Ind. Sub.Calefac</vt:lpstr>
      <vt:lpstr>24-01-322 Res. Sub. Calefac</vt:lpstr>
      <vt:lpstr>24-03-341 Ind. RSH</vt:lpstr>
      <vt:lpstr>24-03-341 Res. RSH</vt:lpstr>
      <vt:lpstr>24-03-342 Ind. Gestión Territ.</vt:lpstr>
      <vt:lpstr>24-03-342 Res. Gestión Territ.</vt:lpstr>
      <vt:lpstr>24-03-358 Ind. SALUD MENTAL</vt:lpstr>
      <vt:lpstr>24-03-358 Res. SALUD MENTAL</vt:lpstr>
      <vt:lpstr>24-03-414 Ind. Vivienda Primero</vt:lpstr>
      <vt:lpstr>24-03-414 Res. Vivienda Primero</vt:lpstr>
      <vt:lpstr>24-03-998 Ind. PND</vt:lpstr>
      <vt:lpstr>24-03-998 Res. PND</vt:lpstr>
      <vt:lpstr>24-08-001 Ind. Red Telecentros</vt:lpstr>
      <vt:lpstr>24-08-001 Res. Red Telecentros</vt:lpstr>
      <vt:lpstr>24-09-003 Ind. EVS</vt:lpstr>
      <vt:lpstr>24-09-003 Res. EVS</vt:lpstr>
      <vt:lpstr>24-09-004 Ind. UCAI</vt:lpstr>
      <vt:lpstr>24-09-004 Res. UCAI</vt:lpstr>
      <vt:lpstr>24-09-005 Ind. RIPS</vt:lpstr>
      <vt:lpstr>24-09-005 Res. RIPS</vt:lpstr>
      <vt:lpstr>24-09-006 Ind. P RSH</vt:lpstr>
      <vt:lpstr>24-09-006 Res. P RSH</vt:lpstr>
      <vt:lpstr>'24-01-322 Ind. Sub.Calefac'!Área_de_impresión</vt:lpstr>
      <vt:lpstr>'24-03-341 Ind. RSH'!Área_de_impresión</vt:lpstr>
      <vt:lpstr>'24-03-342 Ind. Gestión Territ.'!Área_de_impresión</vt:lpstr>
      <vt:lpstr>'24-03-358 Ind. SALUD MENTAL'!Área_de_impresión</vt:lpstr>
      <vt:lpstr>'24-03-414 Ind. Vivienda Primero'!Área_de_impresión</vt:lpstr>
      <vt:lpstr>'24-03-998 Ind. PND'!Área_de_impresión</vt:lpstr>
      <vt:lpstr>'24-08-001 Ind. Red Telecentros'!Área_de_impresión</vt:lpstr>
      <vt:lpstr>'24-09-003 Ind. EVS'!Área_de_impresión</vt:lpstr>
      <vt:lpstr>'24-09-004 Ind. UCAI'!Área_de_impresión</vt:lpstr>
      <vt:lpstr>'24-09-005 Ind. RIPS'!Área_de_impresión</vt:lpstr>
      <vt:lpstr>'24-09-006 Ind. P RSH'!Área_de_impresión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Paulina Perez Esquivel</cp:lastModifiedBy>
  <cp:revision/>
  <dcterms:created xsi:type="dcterms:W3CDTF">2023-03-09T13:14:16Z</dcterms:created>
  <dcterms:modified xsi:type="dcterms:W3CDTF">2025-10-02T17:18:43Z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