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-my.sharepoint.com/personal/agarrido_desarrollosocial_cl/Documents/ALEJANDRA GARRIDO/AGarrido/2024/GLOSAS AÑO 2024/Glosa SSS/Glosa Art.14.18 Letra a)/3er. Trimestre/"/>
    </mc:Choice>
  </mc:AlternateContent>
  <xr:revisionPtr revIDLastSave="0" documentId="8_{DC876B0E-78E6-4036-93CC-13537B366C08}" xr6:coauthVersionLast="47" xr6:coauthVersionMax="47" xr10:uidLastSave="{00000000-0000-0000-0000-000000000000}"/>
  <bookViews>
    <workbookView xWindow="20370" yWindow="-4815" windowWidth="29040" windowHeight="15840" tabRatio="899" activeTab="7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SNAC'!$A$1:$AJ$183</definedName>
    <definedName name="_xlnm.Print_Area" localSheetId="6">'24-03-352 Ind. Estipendio'!$A$1:$AJ$72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AB172" i="1"/>
  <c r="AC172" i="1" s="1"/>
  <c r="K181" i="1"/>
  <c r="K172" i="1"/>
  <c r="Z182" i="1"/>
  <c r="AA182" i="1"/>
  <c r="AD182" i="1"/>
  <c r="AE182" i="1"/>
  <c r="AF182" i="1"/>
  <c r="AG182" i="1"/>
  <c r="Y182" i="1"/>
  <c r="AC182" i="1" l="1"/>
  <c r="AH172" i="1"/>
  <c r="AB182" i="1"/>
  <c r="K182" i="1"/>
  <c r="AH168" i="1"/>
  <c r="AG168" i="1"/>
  <c r="AC168" i="1"/>
  <c r="Y168" i="1"/>
  <c r="U168" i="1"/>
  <c r="AG167" i="1"/>
  <c r="AC167" i="1"/>
  <c r="Y167" i="1"/>
  <c r="U167" i="1"/>
  <c r="AH167" i="1" s="1"/>
  <c r="AG166" i="1"/>
  <c r="AC166" i="1"/>
  <c r="Y166" i="1"/>
  <c r="U166" i="1"/>
  <c r="AH166" i="1" s="1"/>
  <c r="AG165" i="1"/>
  <c r="AC165" i="1"/>
  <c r="Y165" i="1"/>
  <c r="U165" i="1"/>
  <c r="AH165" i="1" s="1"/>
  <c r="AG164" i="1"/>
  <c r="AC164" i="1"/>
  <c r="Y164" i="1"/>
  <c r="U164" i="1"/>
  <c r="AH164" i="1" s="1"/>
  <c r="AG163" i="1"/>
  <c r="AC163" i="1"/>
  <c r="Y163" i="1"/>
  <c r="U163" i="1"/>
  <c r="AH163" i="1" s="1"/>
  <c r="AG162" i="1"/>
  <c r="AC162" i="1"/>
  <c r="Y162" i="1"/>
  <c r="U162" i="1"/>
  <c r="AG161" i="1"/>
  <c r="AC161" i="1"/>
  <c r="Y161" i="1"/>
  <c r="U161" i="1"/>
  <c r="AG160" i="1"/>
  <c r="AC160" i="1"/>
  <c r="Y160" i="1"/>
  <c r="AH160" i="1" s="1"/>
  <c r="U160" i="1"/>
  <c r="AG139" i="1"/>
  <c r="AC139" i="1"/>
  <c r="Y139" i="1"/>
  <c r="U139" i="1"/>
  <c r="AG138" i="1"/>
  <c r="AC138" i="1"/>
  <c r="Y138" i="1"/>
  <c r="U138" i="1"/>
  <c r="AG127" i="1"/>
  <c r="AC127" i="1"/>
  <c r="Y127" i="1"/>
  <c r="U127" i="1"/>
  <c r="AG126" i="1"/>
  <c r="AC126" i="1"/>
  <c r="Y126" i="1"/>
  <c r="U126" i="1"/>
  <c r="AG113" i="1"/>
  <c r="AC113" i="1"/>
  <c r="Y113" i="1"/>
  <c r="U113" i="1"/>
  <c r="AI168" i="1" l="1"/>
  <c r="AH162" i="1"/>
  <c r="AI162" i="1" s="1"/>
  <c r="AH161" i="1"/>
  <c r="AI161" i="1" s="1"/>
  <c r="AI166" i="1"/>
  <c r="AI160" i="1"/>
  <c r="AI165" i="1"/>
  <c r="AI167" i="1"/>
  <c r="AI164" i="1"/>
  <c r="AI163" i="1"/>
  <c r="AH139" i="1"/>
  <c r="AI139" i="1" s="1"/>
  <c r="AH138" i="1"/>
  <c r="AI138" i="1" s="1"/>
  <c r="AH127" i="1"/>
  <c r="AI127" i="1" s="1"/>
  <c r="AH126" i="1"/>
  <c r="AI126" i="1" s="1"/>
  <c r="AH113" i="1"/>
  <c r="AI113" i="1" s="1"/>
  <c r="AG96" i="1" l="1"/>
  <c r="AC96" i="1"/>
  <c r="Y96" i="1"/>
  <c r="U96" i="1"/>
  <c r="AG95" i="1"/>
  <c r="AC95" i="1"/>
  <c r="Y95" i="1"/>
  <c r="U95" i="1"/>
  <c r="AH95" i="1" s="1"/>
  <c r="AG94" i="1"/>
  <c r="AC94" i="1"/>
  <c r="Y94" i="1"/>
  <c r="U94" i="1"/>
  <c r="AH94" i="1" l="1"/>
  <c r="AI94" i="1" s="1"/>
  <c r="AH96" i="1"/>
  <c r="AI96" i="1" s="1"/>
  <c r="AI95" i="1"/>
  <c r="K84" i="1"/>
  <c r="K85" i="1" s="1"/>
  <c r="AG83" i="1"/>
  <c r="AC83" i="1"/>
  <c r="Y83" i="1"/>
  <c r="AG82" i="1"/>
  <c r="AC82" i="1"/>
  <c r="Y82" i="1"/>
  <c r="AG81" i="1"/>
  <c r="AC81" i="1"/>
  <c r="Y81" i="1"/>
  <c r="AH81" i="1" s="1"/>
  <c r="AG72" i="1"/>
  <c r="AC72" i="1"/>
  <c r="Y72" i="1"/>
  <c r="U72" i="1"/>
  <c r="AG71" i="1"/>
  <c r="AC71" i="1"/>
  <c r="Y71" i="1"/>
  <c r="U71" i="1"/>
  <c r="AG70" i="1"/>
  <c r="AC70" i="1"/>
  <c r="Y70" i="1"/>
  <c r="U70" i="1"/>
  <c r="AG69" i="1"/>
  <c r="AC69" i="1"/>
  <c r="Y69" i="1"/>
  <c r="U69" i="1"/>
  <c r="AG68" i="1"/>
  <c r="AC68" i="1"/>
  <c r="Y68" i="1"/>
  <c r="U68" i="1"/>
  <c r="AG67" i="1"/>
  <c r="AC67" i="1"/>
  <c r="Y67" i="1"/>
  <c r="U67" i="1"/>
  <c r="AG66" i="1"/>
  <c r="AC66" i="1"/>
  <c r="Y66" i="1"/>
  <c r="U66" i="1"/>
  <c r="AG65" i="1"/>
  <c r="AC65" i="1"/>
  <c r="Y65" i="1"/>
  <c r="U65" i="1"/>
  <c r="K59" i="1"/>
  <c r="AG55" i="1"/>
  <c r="AC55" i="1"/>
  <c r="Y55" i="1"/>
  <c r="U55" i="1"/>
  <c r="AG54" i="1"/>
  <c r="AC54" i="1"/>
  <c r="Y54" i="1"/>
  <c r="U54" i="1"/>
  <c r="AH82" i="1" l="1"/>
  <c r="AH72" i="1"/>
  <c r="AH70" i="1"/>
  <c r="AH83" i="1"/>
  <c r="AI83" i="1" s="1"/>
  <c r="AI81" i="1"/>
  <c r="AI82" i="1"/>
  <c r="AH69" i="1"/>
  <c r="AI69" i="1" s="1"/>
  <c r="AH71" i="1"/>
  <c r="AI71" i="1" s="1"/>
  <c r="AH54" i="1"/>
  <c r="AI54" i="1" s="1"/>
  <c r="AH66" i="1"/>
  <c r="AI66" i="1" s="1"/>
  <c r="AH67" i="1"/>
  <c r="AI67" i="1" s="1"/>
  <c r="AH68" i="1"/>
  <c r="AI68" i="1" s="1"/>
  <c r="AH65" i="1"/>
  <c r="AI65" i="1" s="1"/>
  <c r="AI70" i="1"/>
  <c r="AI72" i="1"/>
  <c r="AH55" i="1"/>
  <c r="AI55" i="1" s="1"/>
  <c r="AG47" i="1"/>
  <c r="AC47" i="1"/>
  <c r="Y47" i="1"/>
  <c r="U47" i="1"/>
  <c r="AG46" i="1"/>
  <c r="AC46" i="1"/>
  <c r="Y46" i="1"/>
  <c r="U46" i="1"/>
  <c r="AG45" i="1"/>
  <c r="AC45" i="1"/>
  <c r="Y45" i="1"/>
  <c r="U45" i="1"/>
  <c r="AG44" i="1"/>
  <c r="AC44" i="1"/>
  <c r="Y44" i="1"/>
  <c r="U44" i="1"/>
  <c r="AH45" i="1" l="1"/>
  <c r="AI45" i="1" s="1"/>
  <c r="AH46" i="1"/>
  <c r="AH44" i="1"/>
  <c r="AI44" i="1" s="1"/>
  <c r="AH47" i="1"/>
  <c r="AI47" i="1" s="1"/>
  <c r="AI46" i="1"/>
  <c r="AG30" i="1"/>
  <c r="AC30" i="1"/>
  <c r="Y30" i="1"/>
  <c r="U30" i="1"/>
  <c r="AH30" i="1" l="1"/>
  <c r="AI30" i="1" s="1"/>
  <c r="AA14" i="1" l="1"/>
  <c r="K14" i="1"/>
  <c r="AG13" i="1"/>
  <c r="AC13" i="1"/>
  <c r="Y13" i="1"/>
  <c r="U13" i="1"/>
  <c r="AH13" i="1" l="1"/>
  <c r="R23" i="10"/>
  <c r="AH69" i="9"/>
  <c r="AI69" i="9" s="1"/>
  <c r="X23" i="10" s="1"/>
  <c r="AC69" i="9"/>
  <c r="AG71" i="9"/>
  <c r="AG72" i="9" s="1"/>
  <c r="R23" i="4"/>
  <c r="A72" i="3"/>
  <c r="A183" i="1"/>
  <c r="U147" i="1"/>
  <c r="Y147" i="1"/>
  <c r="AC147" i="1"/>
  <c r="AG147" i="1"/>
  <c r="U50" i="1"/>
  <c r="Y50" i="1"/>
  <c r="AC50" i="1"/>
  <c r="AG50" i="1"/>
  <c r="U51" i="1"/>
  <c r="Y51" i="1"/>
  <c r="AC51" i="1"/>
  <c r="AG51" i="1"/>
  <c r="U62" i="1"/>
  <c r="Y62" i="1"/>
  <c r="AC62" i="1"/>
  <c r="AG62" i="1"/>
  <c r="Y75" i="1"/>
  <c r="AC75" i="1"/>
  <c r="AG75" i="1"/>
  <c r="Y76" i="1"/>
  <c r="AC76" i="1"/>
  <c r="AG76" i="1"/>
  <c r="Y78" i="1"/>
  <c r="AC78" i="1"/>
  <c r="AG78" i="1"/>
  <c r="U87" i="1"/>
  <c r="Y87" i="1"/>
  <c r="AC87" i="1"/>
  <c r="AG87" i="1"/>
  <c r="U88" i="1"/>
  <c r="Y88" i="1"/>
  <c r="AC88" i="1"/>
  <c r="AG88" i="1"/>
  <c r="U89" i="1"/>
  <c r="Y89" i="1"/>
  <c r="AC89" i="1"/>
  <c r="AG89" i="1"/>
  <c r="U90" i="1"/>
  <c r="Y90" i="1"/>
  <c r="AC90" i="1"/>
  <c r="AG90" i="1"/>
  <c r="A24" i="4"/>
  <c r="AF116" i="1"/>
  <c r="U18" i="2" s="1"/>
  <c r="AE116" i="1"/>
  <c r="T18" i="2" s="1"/>
  <c r="AD116" i="1"/>
  <c r="S18" i="2" s="1"/>
  <c r="AB116" i="1"/>
  <c r="Q18" i="2" s="1"/>
  <c r="AA116" i="1"/>
  <c r="P18" i="2" s="1"/>
  <c r="Z116" i="1"/>
  <c r="O18" i="2" s="1"/>
  <c r="X116" i="1"/>
  <c r="M18" i="2" s="1"/>
  <c r="W116" i="1"/>
  <c r="L18" i="2" s="1"/>
  <c r="V116" i="1"/>
  <c r="K18" i="2" s="1"/>
  <c r="K116" i="1"/>
  <c r="C18" i="2" s="1"/>
  <c r="X170" i="1"/>
  <c r="M23" i="2" s="1"/>
  <c r="Z170" i="1"/>
  <c r="O23" i="2" s="1"/>
  <c r="AA170" i="1"/>
  <c r="P23" i="2" s="1"/>
  <c r="AB170" i="1"/>
  <c r="Q23" i="2" s="1"/>
  <c r="AD170" i="1"/>
  <c r="S23" i="2" s="1"/>
  <c r="AE170" i="1"/>
  <c r="T23" i="2" s="1"/>
  <c r="AF170" i="1"/>
  <c r="U23" i="2" s="1"/>
  <c r="W170" i="1"/>
  <c r="L23" i="2" s="1"/>
  <c r="AG153" i="1"/>
  <c r="AC153" i="1"/>
  <c r="Y153" i="1"/>
  <c r="U153" i="1"/>
  <c r="AG152" i="1"/>
  <c r="AC152" i="1"/>
  <c r="Y152" i="1"/>
  <c r="U152" i="1"/>
  <c r="AG151" i="1"/>
  <c r="AC151" i="1"/>
  <c r="Y151" i="1"/>
  <c r="U151" i="1"/>
  <c r="AG150" i="1"/>
  <c r="AC150" i="1"/>
  <c r="Y150" i="1"/>
  <c r="U150" i="1"/>
  <c r="AG149" i="1"/>
  <c r="AC149" i="1"/>
  <c r="Y149" i="1"/>
  <c r="U149" i="1"/>
  <c r="AG41" i="1"/>
  <c r="AC41" i="1"/>
  <c r="Y41" i="1"/>
  <c r="U41" i="1"/>
  <c r="AG40" i="1"/>
  <c r="AC40" i="1"/>
  <c r="Y40" i="1"/>
  <c r="U40" i="1"/>
  <c r="AG39" i="1"/>
  <c r="AC39" i="1"/>
  <c r="Y39" i="1"/>
  <c r="U39" i="1"/>
  <c r="AG11" i="1"/>
  <c r="AC11" i="1"/>
  <c r="Y11" i="1"/>
  <c r="U11" i="1"/>
  <c r="AG10" i="1"/>
  <c r="AC10" i="1"/>
  <c r="Y10" i="1"/>
  <c r="U10" i="1"/>
  <c r="X176" i="1"/>
  <c r="Y176" i="1" s="1"/>
  <c r="Y174" i="1"/>
  <c r="Y175" i="1"/>
  <c r="Y177" i="1"/>
  <c r="Y178" i="1"/>
  <c r="Y179" i="1"/>
  <c r="Y180" i="1"/>
  <c r="Y181" i="1"/>
  <c r="Y173" i="1"/>
  <c r="W182" i="1"/>
  <c r="L24" i="2" s="1"/>
  <c r="V182" i="1"/>
  <c r="K24" i="2" s="1"/>
  <c r="AG181" i="1"/>
  <c r="AC181" i="1"/>
  <c r="U181" i="1"/>
  <c r="AG180" i="1"/>
  <c r="AC180" i="1"/>
  <c r="U180" i="1"/>
  <c r="AG179" i="1"/>
  <c r="AC179" i="1"/>
  <c r="U179" i="1"/>
  <c r="AG178" i="1"/>
  <c r="AC178" i="1"/>
  <c r="U178" i="1"/>
  <c r="AG177" i="1"/>
  <c r="AC177" i="1"/>
  <c r="U177" i="1"/>
  <c r="AG176" i="1"/>
  <c r="AC176" i="1"/>
  <c r="U176" i="1"/>
  <c r="AG175" i="1"/>
  <c r="AC175" i="1"/>
  <c r="U175" i="1"/>
  <c r="Y69" i="9"/>
  <c r="U69" i="9"/>
  <c r="U71" i="7"/>
  <c r="N23" i="4"/>
  <c r="L23" i="4"/>
  <c r="M23" i="4"/>
  <c r="K23" i="4"/>
  <c r="K71" i="7"/>
  <c r="C23" i="4" s="1"/>
  <c r="C24" i="4" s="1"/>
  <c r="K170" i="1"/>
  <c r="C23" i="2" s="1"/>
  <c r="AG157" i="1"/>
  <c r="AG158" i="1"/>
  <c r="AG159" i="1"/>
  <c r="AG169" i="1"/>
  <c r="AC157" i="1"/>
  <c r="AC158" i="1"/>
  <c r="AC159" i="1"/>
  <c r="AC169" i="1"/>
  <c r="Y157" i="1"/>
  <c r="Y158" i="1"/>
  <c r="Y159" i="1"/>
  <c r="Y169" i="1"/>
  <c r="U157" i="1"/>
  <c r="U158" i="1"/>
  <c r="U159" i="1"/>
  <c r="U169" i="1"/>
  <c r="K142" i="1"/>
  <c r="C22" i="2" s="1"/>
  <c r="J133" i="1"/>
  <c r="B21" i="2" s="1"/>
  <c r="J129" i="1"/>
  <c r="B20" i="2" s="1"/>
  <c r="K133" i="1"/>
  <c r="C21" i="2" s="1"/>
  <c r="K121" i="1"/>
  <c r="C19" i="2" s="1"/>
  <c r="AG120" i="1"/>
  <c r="AC120" i="1"/>
  <c r="Y120" i="1"/>
  <c r="AG114" i="1"/>
  <c r="AG115" i="1"/>
  <c r="AC114" i="1"/>
  <c r="AC115" i="1"/>
  <c r="AC112" i="1"/>
  <c r="Y114" i="1"/>
  <c r="Y115" i="1"/>
  <c r="U114" i="1"/>
  <c r="U115" i="1"/>
  <c r="K109" i="1"/>
  <c r="C17" i="2" s="1"/>
  <c r="AG106" i="1"/>
  <c r="AG107" i="1"/>
  <c r="AG108" i="1"/>
  <c r="AC106" i="1"/>
  <c r="AC107" i="1"/>
  <c r="AC108" i="1"/>
  <c r="Y106" i="1"/>
  <c r="Y107" i="1"/>
  <c r="Y108" i="1"/>
  <c r="U106" i="1"/>
  <c r="U107" i="1"/>
  <c r="U108" i="1"/>
  <c r="AG97" i="1"/>
  <c r="AG98" i="1"/>
  <c r="AG99" i="1"/>
  <c r="AF100" i="1"/>
  <c r="U16" i="2" s="1"/>
  <c r="AE100" i="1"/>
  <c r="T16" i="2" s="1"/>
  <c r="AD100" i="1"/>
  <c r="S16" i="2" s="1"/>
  <c r="K100" i="1"/>
  <c r="C16" i="2" s="1"/>
  <c r="AC97" i="1"/>
  <c r="AC98" i="1"/>
  <c r="AC99" i="1"/>
  <c r="AC92" i="1"/>
  <c r="AC93" i="1"/>
  <c r="Y97" i="1"/>
  <c r="Y98" i="1"/>
  <c r="Y99" i="1"/>
  <c r="U97" i="1"/>
  <c r="U98" i="1"/>
  <c r="U99" i="1"/>
  <c r="U93" i="1"/>
  <c r="C15" i="2"/>
  <c r="U43" i="1"/>
  <c r="AG22" i="1"/>
  <c r="AG23" i="1"/>
  <c r="AG17" i="1"/>
  <c r="AD25" i="1"/>
  <c r="S10" i="2" s="1"/>
  <c r="K25" i="1"/>
  <c r="C10" i="2" s="1"/>
  <c r="K20" i="1"/>
  <c r="C9" i="2" s="1"/>
  <c r="J25" i="1"/>
  <c r="B10" i="2" s="1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40" i="1"/>
  <c r="AC140" i="1"/>
  <c r="Y140" i="1"/>
  <c r="U140" i="1"/>
  <c r="AG137" i="1"/>
  <c r="AC137" i="1"/>
  <c r="Y137" i="1"/>
  <c r="U137" i="1"/>
  <c r="AG136" i="1"/>
  <c r="AC136" i="1"/>
  <c r="Y136" i="1"/>
  <c r="U136" i="1"/>
  <c r="AG155" i="1"/>
  <c r="AC155" i="1"/>
  <c r="Y155" i="1"/>
  <c r="U155" i="1"/>
  <c r="AG154" i="1"/>
  <c r="AC154" i="1"/>
  <c r="Y154" i="1"/>
  <c r="U154" i="1"/>
  <c r="AG148" i="1"/>
  <c r="AC148" i="1"/>
  <c r="Y148" i="1"/>
  <c r="U148" i="1"/>
  <c r="AG146" i="1"/>
  <c r="AC146" i="1"/>
  <c r="Y146" i="1"/>
  <c r="U146" i="1"/>
  <c r="AG145" i="1"/>
  <c r="AC145" i="1"/>
  <c r="Y145" i="1"/>
  <c r="U145" i="1"/>
  <c r="AF142" i="1"/>
  <c r="AE142" i="1"/>
  <c r="AD142" i="1"/>
  <c r="AB142" i="1"/>
  <c r="AA142" i="1"/>
  <c r="Z142" i="1"/>
  <c r="X142" i="1"/>
  <c r="W142" i="1"/>
  <c r="V142" i="1"/>
  <c r="T142" i="1"/>
  <c r="S142" i="1"/>
  <c r="R142" i="1"/>
  <c r="O142" i="1"/>
  <c r="N142" i="1"/>
  <c r="M142" i="1"/>
  <c r="J142" i="1"/>
  <c r="B22" i="2" s="1"/>
  <c r="AG141" i="1"/>
  <c r="AC141" i="1"/>
  <c r="Y141" i="1"/>
  <c r="U141" i="1"/>
  <c r="AG135" i="1"/>
  <c r="AC135" i="1"/>
  <c r="Y135" i="1"/>
  <c r="U135" i="1"/>
  <c r="AG125" i="1"/>
  <c r="AC125" i="1"/>
  <c r="Y125" i="1"/>
  <c r="U125" i="1"/>
  <c r="AG124" i="1"/>
  <c r="AC124" i="1"/>
  <c r="Y124" i="1"/>
  <c r="U124" i="1"/>
  <c r="AG104" i="1"/>
  <c r="AC104" i="1"/>
  <c r="Y104" i="1"/>
  <c r="U104" i="1"/>
  <c r="AG103" i="1"/>
  <c r="AC103" i="1"/>
  <c r="Y103" i="1"/>
  <c r="U103" i="1"/>
  <c r="AG92" i="1"/>
  <c r="Y92" i="1"/>
  <c r="U92" i="1"/>
  <c r="AG91" i="1"/>
  <c r="AC91" i="1"/>
  <c r="Y91" i="1"/>
  <c r="U91" i="1"/>
  <c r="AG80" i="1"/>
  <c r="AC80" i="1"/>
  <c r="Y80" i="1"/>
  <c r="AG79" i="1"/>
  <c r="AC79" i="1"/>
  <c r="Y79" i="1"/>
  <c r="AG77" i="1"/>
  <c r="AC77" i="1"/>
  <c r="Y77" i="1"/>
  <c r="AG57" i="1"/>
  <c r="AC57" i="1"/>
  <c r="Y57" i="1"/>
  <c r="U57" i="1"/>
  <c r="AG56" i="1"/>
  <c r="AC56" i="1"/>
  <c r="Y56" i="1"/>
  <c r="U56" i="1"/>
  <c r="AG53" i="1"/>
  <c r="AC53" i="1"/>
  <c r="Y53" i="1"/>
  <c r="U53" i="1"/>
  <c r="AG52" i="1"/>
  <c r="AC52" i="1"/>
  <c r="Y52" i="1"/>
  <c r="U52" i="1"/>
  <c r="AG64" i="1"/>
  <c r="AC64" i="1"/>
  <c r="Y64" i="1"/>
  <c r="U64" i="1"/>
  <c r="AG63" i="1"/>
  <c r="AC63" i="1"/>
  <c r="Y63" i="1"/>
  <c r="U63" i="1"/>
  <c r="AG43" i="1"/>
  <c r="AC43" i="1"/>
  <c r="Y43" i="1"/>
  <c r="AG42" i="1"/>
  <c r="AC42" i="1"/>
  <c r="Y42" i="1"/>
  <c r="U42" i="1"/>
  <c r="AG38" i="1"/>
  <c r="AC38" i="1"/>
  <c r="Y38" i="1"/>
  <c r="U38" i="1"/>
  <c r="AG37" i="1"/>
  <c r="AC37" i="1"/>
  <c r="Y37" i="1"/>
  <c r="U37" i="1"/>
  <c r="AG36" i="1"/>
  <c r="AC36" i="1"/>
  <c r="Y36" i="1"/>
  <c r="U36" i="1"/>
  <c r="AG35" i="1"/>
  <c r="AC35" i="1"/>
  <c r="Y35" i="1"/>
  <c r="U35" i="1"/>
  <c r="AG29" i="1"/>
  <c r="AC29" i="1"/>
  <c r="Y29" i="1"/>
  <c r="U29" i="1"/>
  <c r="AG28" i="1"/>
  <c r="AC28" i="1"/>
  <c r="Y28" i="1"/>
  <c r="U28" i="1"/>
  <c r="AC23" i="1"/>
  <c r="Y23" i="1"/>
  <c r="U23" i="1"/>
  <c r="AG19" i="1"/>
  <c r="AC19" i="1"/>
  <c r="Y19" i="1"/>
  <c r="U19" i="1"/>
  <c r="AG18" i="1"/>
  <c r="AC18" i="1"/>
  <c r="Y18" i="1"/>
  <c r="U18" i="1"/>
  <c r="AC17" i="1"/>
  <c r="Y17" i="1"/>
  <c r="U17" i="1"/>
  <c r="P23" i="10"/>
  <c r="AG173" i="1"/>
  <c r="AG174" i="1"/>
  <c r="AC173" i="1"/>
  <c r="AC174" i="1"/>
  <c r="U174" i="1"/>
  <c r="A5" i="10"/>
  <c r="A24" i="10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I23" i="10"/>
  <c r="S71" i="9"/>
  <c r="R71" i="9"/>
  <c r="G23" i="10"/>
  <c r="O71" i="9"/>
  <c r="N71" i="9"/>
  <c r="M71" i="9"/>
  <c r="K71" i="9"/>
  <c r="C23" i="10"/>
  <c r="J71" i="9"/>
  <c r="B23" i="10"/>
  <c r="AC71" i="9"/>
  <c r="Y71" i="9"/>
  <c r="N23" i="10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/>
  <c r="AC65" i="9"/>
  <c r="AC67" i="9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/>
  <c r="AC62" i="9"/>
  <c r="Y62" i="9"/>
  <c r="U62" i="9"/>
  <c r="AG61" i="9"/>
  <c r="AC61" i="9"/>
  <c r="Y61" i="9"/>
  <c r="Y63" i="9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/>
  <c r="AC49" i="9"/>
  <c r="Y49" i="9"/>
  <c r="Y51" i="9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/>
  <c r="AG33" i="9"/>
  <c r="AG35" i="9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/>
  <c r="Y29" i="9"/>
  <c r="U29" i="9"/>
  <c r="U31" i="9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/>
  <c r="Y25" i="9"/>
  <c r="Y27" i="9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/>
  <c r="AC21" i="9"/>
  <c r="Y21" i="9"/>
  <c r="U21" i="9"/>
  <c r="U23" i="9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/>
  <c r="AC17" i="9"/>
  <c r="Y17" i="9"/>
  <c r="Y19" i="9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/>
  <c r="Y13" i="9"/>
  <c r="Y15" i="9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/>
  <c r="AC9" i="9"/>
  <c r="AC11" i="9"/>
  <c r="Y9" i="9"/>
  <c r="U9" i="9"/>
  <c r="A5" i="4"/>
  <c r="J71" i="7"/>
  <c r="B23" i="4"/>
  <c r="C18" i="8"/>
  <c r="Y17" i="8"/>
  <c r="A5" i="8"/>
  <c r="A24" i="8"/>
  <c r="B74" i="7"/>
  <c r="A72" i="7"/>
  <c r="AF71" i="7"/>
  <c r="AE71" i="7"/>
  <c r="AD71" i="7"/>
  <c r="AB71" i="7"/>
  <c r="AB72" i="7" s="1"/>
  <c r="AA71" i="7"/>
  <c r="P23" i="4"/>
  <c r="Z71" i="7"/>
  <c r="X71" i="7"/>
  <c r="W71" i="7"/>
  <c r="V71" i="7"/>
  <c r="T71" i="7"/>
  <c r="S71" i="7"/>
  <c r="H23" i="4"/>
  <c r="R71" i="7"/>
  <c r="O71" i="7"/>
  <c r="N71" i="7"/>
  <c r="M71" i="7"/>
  <c r="AG69" i="7"/>
  <c r="AG71" i="7"/>
  <c r="AC69" i="7"/>
  <c r="AC71" i="7" s="1"/>
  <c r="AC72" i="7" s="1"/>
  <c r="Y69" i="7"/>
  <c r="Y71" i="7"/>
  <c r="U69" i="7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/>
  <c r="AC65" i="7"/>
  <c r="Y65" i="7"/>
  <c r="Y67" i="7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/>
  <c r="AC46" i="7"/>
  <c r="Y46" i="7"/>
  <c r="U46" i="7"/>
  <c r="AG45" i="7"/>
  <c r="AC45" i="7"/>
  <c r="Y45" i="7"/>
  <c r="U45" i="7"/>
  <c r="U47" i="7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/>
  <c r="AG41" i="7"/>
  <c r="AC41" i="7"/>
  <c r="Y41" i="7"/>
  <c r="Y43" i="7"/>
  <c r="U41" i="7"/>
  <c r="AH41" i="7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/>
  <c r="Y33" i="7"/>
  <c r="Y35" i="7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/>
  <c r="U9" i="7"/>
  <c r="U11" i="7"/>
  <c r="AH58" i="7"/>
  <c r="AC67" i="7"/>
  <c r="Y23" i="9"/>
  <c r="AH21" i="7"/>
  <c r="AI21" i="7"/>
  <c r="AG55" i="7"/>
  <c r="Y47" i="7"/>
  <c r="AH53" i="7"/>
  <c r="AH22" i="9"/>
  <c r="AG27" i="9"/>
  <c r="Y31" i="9"/>
  <c r="AH33" i="9"/>
  <c r="AC59" i="9"/>
  <c r="Y23" i="7"/>
  <c r="AH57" i="7"/>
  <c r="AI57" i="7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/>
  <c r="W72" i="9"/>
  <c r="U15" i="9"/>
  <c r="AG31" i="9"/>
  <c r="AC35" i="9"/>
  <c r="Y39" i="9"/>
  <c r="U31" i="7"/>
  <c r="Y55" i="7"/>
  <c r="AG11" i="7"/>
  <c r="K72" i="9"/>
  <c r="AA72" i="7"/>
  <c r="S72" i="7"/>
  <c r="U35" i="7"/>
  <c r="Y27" i="7"/>
  <c r="Y72" i="7"/>
  <c r="T72" i="7"/>
  <c r="AC31" i="7"/>
  <c r="AH29" i="7"/>
  <c r="U55" i="7"/>
  <c r="AD72" i="7"/>
  <c r="V72" i="7"/>
  <c r="AE72" i="7"/>
  <c r="AH18" i="7"/>
  <c r="AH19" i="7"/>
  <c r="AH25" i="7"/>
  <c r="U27" i="7"/>
  <c r="AH30" i="7"/>
  <c r="AH66" i="7"/>
  <c r="AH9" i="7"/>
  <c r="W72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/>
  <c r="AG31" i="7"/>
  <c r="AH50" i="7"/>
  <c r="AH54" i="7"/>
  <c r="AC59" i="7"/>
  <c r="Y63" i="7"/>
  <c r="J72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/>
  <c r="AH46" i="9"/>
  <c r="AH57" i="9"/>
  <c r="AI57" i="9"/>
  <c r="AH66" i="9"/>
  <c r="AH67" i="9"/>
  <c r="N72" i="9"/>
  <c r="AH17" i="9"/>
  <c r="AH50" i="9"/>
  <c r="AI50" i="9"/>
  <c r="AH54" i="9"/>
  <c r="AH61" i="9"/>
  <c r="AI61" i="9"/>
  <c r="U63" i="9"/>
  <c r="AH10" i="9"/>
  <c r="O72" i="9"/>
  <c r="Z72" i="9"/>
  <c r="AH30" i="9"/>
  <c r="AI30" i="9"/>
  <c r="AH41" i="9"/>
  <c r="S72" i="9"/>
  <c r="AB72" i="9"/>
  <c r="AH14" i="9"/>
  <c r="AI14" i="9"/>
  <c r="AH25" i="9"/>
  <c r="AG39" i="9"/>
  <c r="AC43" i="9"/>
  <c r="U47" i="9"/>
  <c r="AG55" i="9"/>
  <c r="AH58" i="9"/>
  <c r="AI58" i="9"/>
  <c r="AH65" i="9"/>
  <c r="AD72" i="9"/>
  <c r="AH18" i="9"/>
  <c r="AC23" i="9"/>
  <c r="AH38" i="9"/>
  <c r="AG43" i="9"/>
  <c r="Y47" i="9"/>
  <c r="AH49" i="9"/>
  <c r="AH51" i="9"/>
  <c r="AH53" i="9"/>
  <c r="U55" i="9"/>
  <c r="AH62" i="9"/>
  <c r="Y67" i="9"/>
  <c r="AH9" i="9"/>
  <c r="J72" i="9"/>
  <c r="V72" i="9"/>
  <c r="AE72" i="9"/>
  <c r="AH42" i="9"/>
  <c r="AH43" i="9"/>
  <c r="T72" i="9"/>
  <c r="R72" i="9"/>
  <c r="U71" i="9"/>
  <c r="J23" i="10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J23" i="4"/>
  <c r="AI10" i="7"/>
  <c r="AI25" i="7"/>
  <c r="AH11" i="7"/>
  <c r="AI9" i="7"/>
  <c r="AI33" i="7"/>
  <c r="AI41" i="7"/>
  <c r="AH43" i="7"/>
  <c r="AI42" i="7"/>
  <c r="AI58" i="7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I66" i="9"/>
  <c r="AG72" i="7"/>
  <c r="AI18" i="7"/>
  <c r="AH23" i="7"/>
  <c r="AC72" i="9"/>
  <c r="AH31" i="7"/>
  <c r="AI31" i="7"/>
  <c r="AH27" i="9"/>
  <c r="AI42" i="9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H35" i="7"/>
  <c r="AH27" i="7"/>
  <c r="AI15" i="9"/>
  <c r="AI23" i="9"/>
  <c r="AI47" i="9"/>
  <c r="AI39" i="9"/>
  <c r="AI31" i="9"/>
  <c r="AI47" i="7"/>
  <c r="AI35" i="7"/>
  <c r="AI39" i="7"/>
  <c r="AI27" i="7"/>
  <c r="K71" i="3"/>
  <c r="C23" i="8" s="1"/>
  <c r="C24" i="8" s="1"/>
  <c r="J71" i="3"/>
  <c r="B23" i="8"/>
  <c r="J182" i="1"/>
  <c r="B24" i="2" s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/>
  <c r="R71" i="3"/>
  <c r="O71" i="3"/>
  <c r="N71" i="3"/>
  <c r="M71" i="3"/>
  <c r="AG69" i="3"/>
  <c r="AG71" i="3"/>
  <c r="AC69" i="3"/>
  <c r="AC71" i="3"/>
  <c r="Y69" i="3"/>
  <c r="Y71" i="3"/>
  <c r="AF67" i="3"/>
  <c r="AE67" i="3"/>
  <c r="AD67" i="3"/>
  <c r="AB67" i="3"/>
  <c r="AA67" i="3"/>
  <c r="Z67" i="3"/>
  <c r="X67" i="3"/>
  <c r="W67" i="3"/>
  <c r="V67" i="3"/>
  <c r="T67" i="3"/>
  <c r="S67" i="3"/>
  <c r="H22" i="4"/>
  <c r="R67" i="3"/>
  <c r="O67" i="3"/>
  <c r="N67" i="3"/>
  <c r="M67" i="3"/>
  <c r="K67" i="3"/>
  <c r="J67" i="3"/>
  <c r="AG66" i="3"/>
  <c r="AC66" i="3"/>
  <c r="Y66" i="3"/>
  <c r="U66" i="3"/>
  <c r="AG65" i="3"/>
  <c r="AG67" i="3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/>
  <c r="K43" i="3"/>
  <c r="J43" i="3"/>
  <c r="AG42" i="3"/>
  <c r="AC42" i="3"/>
  <c r="Y42" i="3"/>
  <c r="U42" i="3"/>
  <c r="AG41" i="3"/>
  <c r="AC41" i="3"/>
  <c r="AC43" i="3"/>
  <c r="Y41" i="3"/>
  <c r="U41" i="3"/>
  <c r="AF39" i="3"/>
  <c r="AE39" i="3"/>
  <c r="AD39" i="3"/>
  <c r="AB39" i="3"/>
  <c r="AA39" i="3"/>
  <c r="Z39" i="3"/>
  <c r="X39" i="3"/>
  <c r="M15" i="4"/>
  <c r="W39" i="3"/>
  <c r="V39" i="3"/>
  <c r="T39" i="3"/>
  <c r="S39" i="3"/>
  <c r="R39" i="3"/>
  <c r="O39" i="3"/>
  <c r="N39" i="3"/>
  <c r="E15" i="4"/>
  <c r="M39" i="3"/>
  <c r="K39" i="3"/>
  <c r="J39" i="3"/>
  <c r="AG38" i="3"/>
  <c r="AC38" i="3"/>
  <c r="Y38" i="3"/>
  <c r="U38" i="3"/>
  <c r="AG37" i="3"/>
  <c r="AG39" i="3"/>
  <c r="AC37" i="3"/>
  <c r="AC39" i="3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/>
  <c r="AC33" i="3"/>
  <c r="Y33" i="3"/>
  <c r="U33" i="3"/>
  <c r="AF31" i="3"/>
  <c r="AE31" i="3"/>
  <c r="AD31" i="3"/>
  <c r="AB31" i="3"/>
  <c r="AA31" i="3"/>
  <c r="Z31" i="3"/>
  <c r="X31" i="3"/>
  <c r="W31" i="3"/>
  <c r="L13" i="4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/>
  <c r="K27" i="3"/>
  <c r="J27" i="3"/>
  <c r="AG26" i="3"/>
  <c r="AC26" i="3"/>
  <c r="Y26" i="3"/>
  <c r="U26" i="3"/>
  <c r="AG25" i="3"/>
  <c r="AC25" i="3"/>
  <c r="AC27" i="3"/>
  <c r="Y25" i="3"/>
  <c r="U25" i="3"/>
  <c r="AF23" i="3"/>
  <c r="AE23" i="3"/>
  <c r="AD23" i="3"/>
  <c r="AB23" i="3"/>
  <c r="AA23" i="3"/>
  <c r="Z23" i="3"/>
  <c r="X23" i="3"/>
  <c r="M11" i="4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/>
  <c r="AF11" i="3"/>
  <c r="AE11" i="3"/>
  <c r="AD11" i="3"/>
  <c r="AB11" i="3"/>
  <c r="AA11" i="3"/>
  <c r="Z11" i="3"/>
  <c r="X11" i="3"/>
  <c r="M8" i="4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B5" i="1"/>
  <c r="U43" i="3"/>
  <c r="AG47" i="3"/>
  <c r="U51" i="3"/>
  <c r="J18" i="4"/>
  <c r="Y19" i="3"/>
  <c r="U23" i="3"/>
  <c r="AH38" i="3"/>
  <c r="AI38" i="3"/>
  <c r="AG51" i="3"/>
  <c r="AG55" i="3"/>
  <c r="V19" i="10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8"/>
  <c r="B22" i="4"/>
  <c r="B22" i="8"/>
  <c r="B22" i="10"/>
  <c r="K22" i="4"/>
  <c r="K22" i="10"/>
  <c r="K22" i="8"/>
  <c r="U22" i="4"/>
  <c r="U22" i="10"/>
  <c r="U22" i="8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8"/>
  <c r="D23" i="4"/>
  <c r="D23" i="10"/>
  <c r="D23" i="8"/>
  <c r="M23" i="8"/>
  <c r="M23" i="10"/>
  <c r="O8" i="4"/>
  <c r="O8" i="8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8"/>
  <c r="F23" i="4"/>
  <c r="F23" i="10"/>
  <c r="F23" i="8"/>
  <c r="P23" i="8"/>
  <c r="E10" i="4"/>
  <c r="E24" i="4"/>
  <c r="T16" i="4"/>
  <c r="N10" i="4"/>
  <c r="N10" i="10"/>
  <c r="N10" i="8"/>
  <c r="E16" i="4"/>
  <c r="E16" i="10"/>
  <c r="E16" i="8"/>
  <c r="L18" i="4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4"/>
  <c r="V23" i="8"/>
  <c r="V23" i="10"/>
  <c r="G23" i="4"/>
  <c r="G23" i="8"/>
  <c r="Q23" i="4"/>
  <c r="Q23" i="8"/>
  <c r="Q23" i="10"/>
  <c r="U10" i="4"/>
  <c r="L17" i="4"/>
  <c r="AH69" i="3"/>
  <c r="AF72" i="3"/>
  <c r="AG15" i="3"/>
  <c r="AH18" i="3"/>
  <c r="AI18" i="3"/>
  <c r="Y23" i="3"/>
  <c r="AG27" i="3"/>
  <c r="AH29" i="3"/>
  <c r="AI29" i="3"/>
  <c r="AG43" i="3"/>
  <c r="AH45" i="3"/>
  <c r="Y63" i="3"/>
  <c r="AH66" i="3"/>
  <c r="AI66" i="3"/>
  <c r="U71" i="3"/>
  <c r="J23" i="8"/>
  <c r="W72" i="3"/>
  <c r="M72" i="3"/>
  <c r="AH22" i="3"/>
  <c r="Y27" i="3"/>
  <c r="Y43" i="3"/>
  <c r="AH54" i="3"/>
  <c r="AH13" i="3"/>
  <c r="AH17" i="3"/>
  <c r="AI17" i="3"/>
  <c r="AC35" i="3"/>
  <c r="Y39" i="3"/>
  <c r="AC55" i="3"/>
  <c r="AH62" i="3"/>
  <c r="AI62" i="3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/>
  <c r="AH42" i="3"/>
  <c r="AH49" i="3"/>
  <c r="AH57" i="3"/>
  <c r="AH65" i="3"/>
  <c r="O72" i="3"/>
  <c r="Y17" i="2"/>
  <c r="A25" i="2"/>
  <c r="U24" i="2"/>
  <c r="T24" i="2"/>
  <c r="S24" i="2"/>
  <c r="Q24" i="2"/>
  <c r="P24" i="2"/>
  <c r="O24" i="2"/>
  <c r="T182" i="1"/>
  <c r="I24" i="2" s="1"/>
  <c r="S182" i="1"/>
  <c r="H24" i="2" s="1"/>
  <c r="R182" i="1"/>
  <c r="G24" i="2" s="1"/>
  <c r="O182" i="1"/>
  <c r="F24" i="2" s="1"/>
  <c r="N182" i="1"/>
  <c r="E24" i="2" s="1"/>
  <c r="M182" i="1"/>
  <c r="D24" i="2" s="1"/>
  <c r="U173" i="1"/>
  <c r="AG172" i="1"/>
  <c r="Y172" i="1"/>
  <c r="U172" i="1"/>
  <c r="U182" i="1" s="1"/>
  <c r="J24" i="2" s="1"/>
  <c r="V170" i="1"/>
  <c r="K23" i="2" s="1"/>
  <c r="T170" i="1"/>
  <c r="I23" i="2" s="1"/>
  <c r="S170" i="1"/>
  <c r="H23" i="2" s="1"/>
  <c r="R170" i="1"/>
  <c r="G23" i="2" s="1"/>
  <c r="O170" i="1"/>
  <c r="F23" i="2" s="1"/>
  <c r="N170" i="1"/>
  <c r="E23" i="2" s="1"/>
  <c r="M170" i="1"/>
  <c r="D23" i="2" s="1"/>
  <c r="J170" i="1"/>
  <c r="B23" i="2" s="1"/>
  <c r="AG156" i="1"/>
  <c r="AC156" i="1"/>
  <c r="Y156" i="1"/>
  <c r="U156" i="1"/>
  <c r="AG144" i="1"/>
  <c r="AC144" i="1"/>
  <c r="Y144" i="1"/>
  <c r="U144" i="1"/>
  <c r="AF133" i="1"/>
  <c r="U21" i="2" s="1"/>
  <c r="AE133" i="1"/>
  <c r="T21" i="2" s="1"/>
  <c r="AD133" i="1"/>
  <c r="S21" i="2" s="1"/>
  <c r="AB133" i="1"/>
  <c r="Q21" i="2" s="1"/>
  <c r="AA133" i="1"/>
  <c r="P21" i="2" s="1"/>
  <c r="Z133" i="1"/>
  <c r="O21" i="2" s="1"/>
  <c r="X133" i="1"/>
  <c r="M21" i="2" s="1"/>
  <c r="W133" i="1"/>
  <c r="L21" i="2" s="1"/>
  <c r="V133" i="1"/>
  <c r="K21" i="2" s="1"/>
  <c r="T133" i="1"/>
  <c r="I21" i="2" s="1"/>
  <c r="S133" i="1"/>
  <c r="H21" i="2" s="1"/>
  <c r="R133" i="1"/>
  <c r="G21" i="2" s="1"/>
  <c r="O133" i="1"/>
  <c r="F21" i="2" s="1"/>
  <c r="N133" i="1"/>
  <c r="E21" i="2" s="1"/>
  <c r="M133" i="1"/>
  <c r="D21" i="2" s="1"/>
  <c r="AG132" i="1"/>
  <c r="AC132" i="1"/>
  <c r="Y132" i="1"/>
  <c r="U132" i="1"/>
  <c r="AG131" i="1"/>
  <c r="AC131" i="1"/>
  <c r="Y131" i="1"/>
  <c r="U131" i="1"/>
  <c r="AF129" i="1"/>
  <c r="U20" i="2" s="1"/>
  <c r="AE129" i="1"/>
  <c r="T20" i="2" s="1"/>
  <c r="AD129" i="1"/>
  <c r="S20" i="2" s="1"/>
  <c r="AB129" i="1"/>
  <c r="Q20" i="2" s="1"/>
  <c r="AA129" i="1"/>
  <c r="P20" i="2" s="1"/>
  <c r="Z129" i="1"/>
  <c r="O20" i="2" s="1"/>
  <c r="X129" i="1"/>
  <c r="M20" i="2" s="1"/>
  <c r="W129" i="1"/>
  <c r="L20" i="2" s="1"/>
  <c r="V129" i="1"/>
  <c r="K20" i="2" s="1"/>
  <c r="T129" i="1"/>
  <c r="I20" i="2" s="1"/>
  <c r="S129" i="1"/>
  <c r="H20" i="2" s="1"/>
  <c r="R129" i="1"/>
  <c r="G20" i="2" s="1"/>
  <c r="O129" i="1"/>
  <c r="F20" i="2" s="1"/>
  <c r="N129" i="1"/>
  <c r="E20" i="2" s="1"/>
  <c r="M129" i="1"/>
  <c r="D20" i="2" s="1"/>
  <c r="K129" i="1"/>
  <c r="C20" i="2" s="1"/>
  <c r="AG128" i="1"/>
  <c r="AC128" i="1"/>
  <c r="Y128" i="1"/>
  <c r="U128" i="1"/>
  <c r="AG123" i="1"/>
  <c r="AC123" i="1"/>
  <c r="Y123" i="1"/>
  <c r="U123" i="1"/>
  <c r="AF121" i="1"/>
  <c r="U19" i="2" s="1"/>
  <c r="AE121" i="1"/>
  <c r="T19" i="2" s="1"/>
  <c r="AD121" i="1"/>
  <c r="S19" i="2" s="1"/>
  <c r="AB121" i="1"/>
  <c r="Q19" i="2" s="1"/>
  <c r="AA121" i="1"/>
  <c r="P19" i="2" s="1"/>
  <c r="Z121" i="1"/>
  <c r="O19" i="2" s="1"/>
  <c r="X121" i="1"/>
  <c r="M19" i="2" s="1"/>
  <c r="W121" i="1"/>
  <c r="L19" i="2" s="1"/>
  <c r="V121" i="1"/>
  <c r="K19" i="2" s="1"/>
  <c r="T121" i="1"/>
  <c r="I19" i="2" s="1"/>
  <c r="S121" i="1"/>
  <c r="H19" i="2" s="1"/>
  <c r="R121" i="1"/>
  <c r="G19" i="2" s="1"/>
  <c r="O121" i="1"/>
  <c r="F19" i="2" s="1"/>
  <c r="N121" i="1"/>
  <c r="E19" i="2" s="1"/>
  <c r="M121" i="1"/>
  <c r="D19" i="2" s="1"/>
  <c r="J121" i="1"/>
  <c r="B19" i="2" s="1"/>
  <c r="AG119" i="1"/>
  <c r="AC119" i="1"/>
  <c r="Y119" i="1"/>
  <c r="U119" i="1"/>
  <c r="AG118" i="1"/>
  <c r="AC118" i="1"/>
  <c r="Y118" i="1"/>
  <c r="U118" i="1"/>
  <c r="T116" i="1"/>
  <c r="I18" i="2" s="1"/>
  <c r="S116" i="1"/>
  <c r="H18" i="2" s="1"/>
  <c r="R116" i="1"/>
  <c r="G18" i="2" s="1"/>
  <c r="O116" i="1"/>
  <c r="F18" i="2" s="1"/>
  <c r="N116" i="1"/>
  <c r="E18" i="2" s="1"/>
  <c r="M116" i="1"/>
  <c r="D18" i="2" s="1"/>
  <c r="J116" i="1"/>
  <c r="B18" i="2" s="1"/>
  <c r="AG112" i="1"/>
  <c r="Y112" i="1"/>
  <c r="U112" i="1"/>
  <c r="AG111" i="1"/>
  <c r="AC111" i="1"/>
  <c r="Y111" i="1"/>
  <c r="U111" i="1"/>
  <c r="AF109" i="1"/>
  <c r="U17" i="2" s="1"/>
  <c r="AE109" i="1"/>
  <c r="T17" i="2" s="1"/>
  <c r="AD109" i="1"/>
  <c r="S17" i="2" s="1"/>
  <c r="AB109" i="1"/>
  <c r="Q17" i="2" s="1"/>
  <c r="AA109" i="1"/>
  <c r="P17" i="2" s="1"/>
  <c r="Z109" i="1"/>
  <c r="O17" i="2" s="1"/>
  <c r="X109" i="1"/>
  <c r="M17" i="2" s="1"/>
  <c r="W109" i="1"/>
  <c r="L17" i="2" s="1"/>
  <c r="V109" i="1"/>
  <c r="K17" i="2" s="1"/>
  <c r="T109" i="1"/>
  <c r="I17" i="2" s="1"/>
  <c r="S109" i="1"/>
  <c r="H17" i="2" s="1"/>
  <c r="R109" i="1"/>
  <c r="G17" i="2" s="1"/>
  <c r="O109" i="1"/>
  <c r="F17" i="2" s="1"/>
  <c r="N109" i="1"/>
  <c r="E17" i="2" s="1"/>
  <c r="M109" i="1"/>
  <c r="D17" i="2" s="1"/>
  <c r="J109" i="1"/>
  <c r="B17" i="2" s="1"/>
  <c r="AG105" i="1"/>
  <c r="AC105" i="1"/>
  <c r="Y105" i="1"/>
  <c r="U105" i="1"/>
  <c r="AG102" i="1"/>
  <c r="AC102" i="1"/>
  <c r="Y102" i="1"/>
  <c r="U102" i="1"/>
  <c r="AB100" i="1"/>
  <c r="Q16" i="2" s="1"/>
  <c r="AA100" i="1"/>
  <c r="P16" i="2" s="1"/>
  <c r="Z100" i="1"/>
  <c r="O16" i="2" s="1"/>
  <c r="X100" i="1"/>
  <c r="M16" i="2" s="1"/>
  <c r="W100" i="1"/>
  <c r="L16" i="2" s="1"/>
  <c r="V100" i="1"/>
  <c r="K16" i="2" s="1"/>
  <c r="T100" i="1"/>
  <c r="I16" i="2" s="1"/>
  <c r="S100" i="1"/>
  <c r="H16" i="2" s="1"/>
  <c r="R100" i="1"/>
  <c r="G16" i="2" s="1"/>
  <c r="O100" i="1"/>
  <c r="F16" i="2" s="1"/>
  <c r="N100" i="1"/>
  <c r="E16" i="2" s="1"/>
  <c r="M100" i="1"/>
  <c r="D16" i="2" s="1"/>
  <c r="J100" i="1"/>
  <c r="B16" i="2" s="1"/>
  <c r="AG93" i="1"/>
  <c r="Y93" i="1"/>
  <c r="AF85" i="1"/>
  <c r="U15" i="2" s="1"/>
  <c r="AE85" i="1"/>
  <c r="T15" i="2" s="1"/>
  <c r="AD85" i="1"/>
  <c r="S15" i="2" s="1"/>
  <c r="AB85" i="1"/>
  <c r="Q15" i="2" s="1"/>
  <c r="AA85" i="1"/>
  <c r="P15" i="2" s="1"/>
  <c r="Z85" i="1"/>
  <c r="O15" i="2" s="1"/>
  <c r="X85" i="1"/>
  <c r="M15" i="2" s="1"/>
  <c r="W85" i="1"/>
  <c r="L15" i="2" s="1"/>
  <c r="V85" i="1"/>
  <c r="K15" i="2" s="1"/>
  <c r="T85" i="1"/>
  <c r="I15" i="2" s="1"/>
  <c r="S85" i="1"/>
  <c r="H15" i="2" s="1"/>
  <c r="R85" i="1"/>
  <c r="G15" i="2" s="1"/>
  <c r="O85" i="1"/>
  <c r="F15" i="2" s="1"/>
  <c r="N85" i="1"/>
  <c r="E15" i="2" s="1"/>
  <c r="M85" i="1"/>
  <c r="D15" i="2" s="1"/>
  <c r="J85" i="1"/>
  <c r="B15" i="2" s="1"/>
  <c r="AG84" i="1"/>
  <c r="AC84" i="1"/>
  <c r="Y84" i="1"/>
  <c r="AF73" i="1"/>
  <c r="U14" i="2" s="1"/>
  <c r="AE73" i="1"/>
  <c r="T14" i="2" s="1"/>
  <c r="AD73" i="1"/>
  <c r="S14" i="2" s="1"/>
  <c r="AB73" i="1"/>
  <c r="Q14" i="2" s="1"/>
  <c r="AA73" i="1"/>
  <c r="P14" i="2" s="1"/>
  <c r="Z73" i="1"/>
  <c r="O14" i="2" s="1"/>
  <c r="X73" i="1"/>
  <c r="M14" i="2" s="1"/>
  <c r="W73" i="1"/>
  <c r="L14" i="2" s="1"/>
  <c r="V73" i="1"/>
  <c r="K14" i="2" s="1"/>
  <c r="T73" i="1"/>
  <c r="I14" i="2" s="1"/>
  <c r="S73" i="1"/>
  <c r="H14" i="2" s="1"/>
  <c r="R73" i="1"/>
  <c r="G14" i="2" s="1"/>
  <c r="O73" i="1"/>
  <c r="F14" i="2" s="1"/>
  <c r="N73" i="1"/>
  <c r="E14" i="2" s="1"/>
  <c r="M73" i="1"/>
  <c r="K73" i="1"/>
  <c r="C14" i="2" s="1"/>
  <c r="J73" i="1"/>
  <c r="B14" i="2" s="1"/>
  <c r="AG61" i="1"/>
  <c r="AC61" i="1"/>
  <c r="Y61" i="1"/>
  <c r="U61" i="1"/>
  <c r="AF59" i="1"/>
  <c r="U13" i="2" s="1"/>
  <c r="AE59" i="1"/>
  <c r="T13" i="2" s="1"/>
  <c r="AD59" i="1"/>
  <c r="S13" i="2" s="1"/>
  <c r="AB59" i="1"/>
  <c r="Q13" i="2" s="1"/>
  <c r="AA59" i="1"/>
  <c r="P13" i="2" s="1"/>
  <c r="Z59" i="1"/>
  <c r="O13" i="2" s="1"/>
  <c r="X59" i="1"/>
  <c r="M13" i="2" s="1"/>
  <c r="W59" i="1"/>
  <c r="L13" i="2" s="1"/>
  <c r="V59" i="1"/>
  <c r="K13" i="2" s="1"/>
  <c r="T59" i="1"/>
  <c r="S59" i="1"/>
  <c r="H13" i="2" s="1"/>
  <c r="R59" i="1"/>
  <c r="G13" i="2" s="1"/>
  <c r="O59" i="1"/>
  <c r="F13" i="2" s="1"/>
  <c r="N59" i="1"/>
  <c r="M59" i="1"/>
  <c r="D13" i="2" s="1"/>
  <c r="C13" i="2"/>
  <c r="J59" i="1"/>
  <c r="B13" i="2" s="1"/>
  <c r="AG58" i="1"/>
  <c r="AC58" i="1"/>
  <c r="Y58" i="1"/>
  <c r="U58" i="1"/>
  <c r="AF48" i="1"/>
  <c r="U12" i="2" s="1"/>
  <c r="AE48" i="1"/>
  <c r="T12" i="2" s="1"/>
  <c r="AD48" i="1"/>
  <c r="S12" i="2" s="1"/>
  <c r="AB48" i="1"/>
  <c r="Q12" i="2" s="1"/>
  <c r="AA48" i="1"/>
  <c r="P12" i="2" s="1"/>
  <c r="Z48" i="1"/>
  <c r="O12" i="2" s="1"/>
  <c r="X48" i="1"/>
  <c r="M12" i="2" s="1"/>
  <c r="W48" i="1"/>
  <c r="L12" i="2" s="1"/>
  <c r="V48" i="1"/>
  <c r="K12" i="2" s="1"/>
  <c r="T48" i="1"/>
  <c r="I12" i="2" s="1"/>
  <c r="S48" i="1"/>
  <c r="H12" i="2" s="1"/>
  <c r="R48" i="1"/>
  <c r="G12" i="2" s="1"/>
  <c r="O48" i="1"/>
  <c r="F12" i="2" s="1"/>
  <c r="N48" i="1"/>
  <c r="E12" i="2" s="1"/>
  <c r="M48" i="1"/>
  <c r="D12" i="2" s="1"/>
  <c r="K48" i="1"/>
  <c r="C12" i="2" s="1"/>
  <c r="J48" i="1"/>
  <c r="AG34" i="1"/>
  <c r="AC34" i="1"/>
  <c r="Y34" i="1"/>
  <c r="U34" i="1"/>
  <c r="AF32" i="1"/>
  <c r="U11" i="2" s="1"/>
  <c r="AE32" i="1"/>
  <c r="T11" i="2" s="1"/>
  <c r="AD32" i="1"/>
  <c r="S11" i="2" s="1"/>
  <c r="AB32" i="1"/>
  <c r="Q11" i="2" s="1"/>
  <c r="AA32" i="1"/>
  <c r="P11" i="2" s="1"/>
  <c r="Z32" i="1"/>
  <c r="O11" i="2" s="1"/>
  <c r="X32" i="1"/>
  <c r="M11" i="2" s="1"/>
  <c r="W32" i="1"/>
  <c r="L11" i="2" s="1"/>
  <c r="V32" i="1"/>
  <c r="K11" i="2" s="1"/>
  <c r="T32" i="1"/>
  <c r="I11" i="2" s="1"/>
  <c r="S32" i="1"/>
  <c r="H11" i="2" s="1"/>
  <c r="R32" i="1"/>
  <c r="G11" i="2" s="1"/>
  <c r="O32" i="1"/>
  <c r="F11" i="2" s="1"/>
  <c r="N32" i="1"/>
  <c r="E11" i="2" s="1"/>
  <c r="M32" i="1"/>
  <c r="D11" i="2" s="1"/>
  <c r="K32" i="1"/>
  <c r="C11" i="2" s="1"/>
  <c r="J32" i="1"/>
  <c r="B11" i="2" s="1"/>
  <c r="AG31" i="1"/>
  <c r="AC31" i="1"/>
  <c r="Y31" i="1"/>
  <c r="U31" i="1"/>
  <c r="AG27" i="1"/>
  <c r="AC27" i="1"/>
  <c r="Y27" i="1"/>
  <c r="U27" i="1"/>
  <c r="AF25" i="1"/>
  <c r="U10" i="2" s="1"/>
  <c r="AE25" i="1"/>
  <c r="T10" i="2" s="1"/>
  <c r="AB25" i="1"/>
  <c r="Q10" i="2" s="1"/>
  <c r="AA25" i="1"/>
  <c r="P10" i="2" s="1"/>
  <c r="Z25" i="1"/>
  <c r="O10" i="2" s="1"/>
  <c r="X25" i="1"/>
  <c r="M10" i="2" s="1"/>
  <c r="W25" i="1"/>
  <c r="L10" i="2" s="1"/>
  <c r="V25" i="1"/>
  <c r="K10" i="2" s="1"/>
  <c r="T25" i="1"/>
  <c r="I10" i="2" s="1"/>
  <c r="S25" i="1"/>
  <c r="H10" i="2" s="1"/>
  <c r="R25" i="1"/>
  <c r="G10" i="2" s="1"/>
  <c r="O25" i="1"/>
  <c r="F10" i="2" s="1"/>
  <c r="N25" i="1"/>
  <c r="E10" i="2" s="1"/>
  <c r="M25" i="1"/>
  <c r="D10" i="2" s="1"/>
  <c r="AG24" i="1"/>
  <c r="AC24" i="1"/>
  <c r="Y24" i="1"/>
  <c r="U24" i="1"/>
  <c r="AC22" i="1"/>
  <c r="Y22" i="1"/>
  <c r="U22" i="1"/>
  <c r="AF20" i="1"/>
  <c r="U9" i="2" s="1"/>
  <c r="AE20" i="1"/>
  <c r="T9" i="2" s="1"/>
  <c r="AD20" i="1"/>
  <c r="S9" i="2" s="1"/>
  <c r="AB20" i="1"/>
  <c r="Q9" i="2" s="1"/>
  <c r="AA20" i="1"/>
  <c r="P9" i="2" s="1"/>
  <c r="Z20" i="1"/>
  <c r="O9" i="2" s="1"/>
  <c r="X20" i="1"/>
  <c r="M9" i="2" s="1"/>
  <c r="W20" i="1"/>
  <c r="L9" i="2" s="1"/>
  <c r="V20" i="1"/>
  <c r="K9" i="2" s="1"/>
  <c r="T20" i="1"/>
  <c r="I9" i="2" s="1"/>
  <c r="S20" i="1"/>
  <c r="H9" i="2" s="1"/>
  <c r="R20" i="1"/>
  <c r="G9" i="2" s="1"/>
  <c r="O20" i="1"/>
  <c r="F9" i="2" s="1"/>
  <c r="N20" i="1"/>
  <c r="E9" i="2" s="1"/>
  <c r="M20" i="1"/>
  <c r="D9" i="2" s="1"/>
  <c r="J20" i="1"/>
  <c r="B9" i="2" s="1"/>
  <c r="AG16" i="1"/>
  <c r="AC16" i="1"/>
  <c r="Y16" i="1"/>
  <c r="U16" i="1"/>
  <c r="AF14" i="1"/>
  <c r="AE14" i="1"/>
  <c r="T8" i="2" s="1"/>
  <c r="AD14" i="1"/>
  <c r="S8" i="2" s="1"/>
  <c r="AB14" i="1"/>
  <c r="Q8" i="2" s="1"/>
  <c r="P8" i="2"/>
  <c r="Z14" i="1"/>
  <c r="O8" i="2" s="1"/>
  <c r="X14" i="1"/>
  <c r="M8" i="2" s="1"/>
  <c r="W14" i="1"/>
  <c r="L8" i="2" s="1"/>
  <c r="V14" i="1"/>
  <c r="K8" i="2" s="1"/>
  <c r="T14" i="1"/>
  <c r="I8" i="2" s="1"/>
  <c r="S14" i="1"/>
  <c r="H8" i="2" s="1"/>
  <c r="R14" i="1"/>
  <c r="G8" i="2" s="1"/>
  <c r="O14" i="1"/>
  <c r="N14" i="1"/>
  <c r="E8" i="2" s="1"/>
  <c r="M14" i="1"/>
  <c r="D8" i="2" s="1"/>
  <c r="C8" i="2"/>
  <c r="B8" i="2"/>
  <c r="AG12" i="1"/>
  <c r="AC12" i="1"/>
  <c r="Y12" i="1"/>
  <c r="U12" i="1"/>
  <c r="AG9" i="1"/>
  <c r="AC9" i="1"/>
  <c r="Y9" i="1"/>
  <c r="U9" i="1"/>
  <c r="O24" i="8"/>
  <c r="M24" i="4"/>
  <c r="P24" i="4"/>
  <c r="I24" i="4"/>
  <c r="L24" i="4"/>
  <c r="E24" i="10"/>
  <c r="O24" i="4"/>
  <c r="D24" i="10"/>
  <c r="Q24" i="4"/>
  <c r="T24" i="4"/>
  <c r="H24" i="4"/>
  <c r="B24" i="4"/>
  <c r="F24" i="4"/>
  <c r="G24" i="4"/>
  <c r="AH71" i="3"/>
  <c r="W23" i="8"/>
  <c r="AI69" i="3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/>
  <c r="V9" i="10"/>
  <c r="V9" i="8"/>
  <c r="C24" i="10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85" i="1"/>
  <c r="J15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AI45" i="3"/>
  <c r="AH47" i="3"/>
  <c r="AH15" i="3"/>
  <c r="AI13" i="3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AI71" i="3"/>
  <c r="X23" i="8"/>
  <c r="R24" i="4"/>
  <c r="N24" i="4"/>
  <c r="J24" i="8"/>
  <c r="V24" i="10"/>
  <c r="X13" i="4"/>
  <c r="X13" i="10"/>
  <c r="X13" i="8"/>
  <c r="J24" i="10"/>
  <c r="W9" i="4"/>
  <c r="W9" i="8"/>
  <c r="W9" i="10"/>
  <c r="W17" i="10"/>
  <c r="W17" i="8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15" i="3"/>
  <c r="W14" i="4"/>
  <c r="AI35" i="3"/>
  <c r="W12" i="4"/>
  <c r="AI27" i="3"/>
  <c r="W20" i="4"/>
  <c r="AI59" i="3"/>
  <c r="W16" i="4"/>
  <c r="AI43" i="3"/>
  <c r="W15" i="4"/>
  <c r="AI39" i="3"/>
  <c r="AH72" i="3"/>
  <c r="AJ59" i="3"/>
  <c r="W11" i="4"/>
  <c r="AI23" i="3"/>
  <c r="W22" i="4"/>
  <c r="AI67" i="3"/>
  <c r="AI63" i="3"/>
  <c r="W21" i="4"/>
  <c r="W18" i="4"/>
  <c r="AI51" i="3"/>
  <c r="W19" i="4"/>
  <c r="AI55" i="3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AJ55" i="3"/>
  <c r="AJ35" i="3"/>
  <c r="AJ39" i="3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Y21" i="4"/>
  <c r="Y21" i="8"/>
  <c r="Y21" i="10"/>
  <c r="Y13" i="4"/>
  <c r="Y13" i="10"/>
  <c r="Y13" i="8"/>
  <c r="Y12" i="4"/>
  <c r="Y12" i="10"/>
  <c r="Y12" i="8"/>
  <c r="Y16" i="4"/>
  <c r="Y16" i="10"/>
  <c r="Y16" i="8"/>
  <c r="Y18" i="4"/>
  <c r="Y18" i="10"/>
  <c r="Y18" i="8"/>
  <c r="X24" i="8"/>
  <c r="AC14" i="1" l="1"/>
  <c r="R8" i="2" s="1"/>
  <c r="AI13" i="1"/>
  <c r="AH147" i="1"/>
  <c r="AI147" i="1" s="1"/>
  <c r="AH71" i="9"/>
  <c r="AH69" i="7"/>
  <c r="AH51" i="1"/>
  <c r="AI51" i="1" s="1"/>
  <c r="AH50" i="1"/>
  <c r="AI50" i="1" s="1"/>
  <c r="Y133" i="1"/>
  <c r="N21" i="2" s="1"/>
  <c r="AH62" i="1"/>
  <c r="AI62" i="1" s="1"/>
  <c r="AC133" i="1"/>
  <c r="R21" i="2" s="1"/>
  <c r="AH76" i="1"/>
  <c r="AI76" i="1" s="1"/>
  <c r="AH75" i="1"/>
  <c r="AI75" i="1" s="1"/>
  <c r="AH78" i="1"/>
  <c r="AI78" i="1" s="1"/>
  <c r="AH103" i="1"/>
  <c r="AI103" i="1" s="1"/>
  <c r="AG32" i="1"/>
  <c r="V11" i="2" s="1"/>
  <c r="AC121" i="1"/>
  <c r="R19" i="2" s="1"/>
  <c r="AH87" i="1"/>
  <c r="AI87" i="1" s="1"/>
  <c r="AG129" i="1"/>
  <c r="V20" i="2" s="1"/>
  <c r="AH90" i="1"/>
  <c r="AI90" i="1" s="1"/>
  <c r="AH88" i="1"/>
  <c r="AI88" i="1" s="1"/>
  <c r="AH89" i="1"/>
  <c r="AI89" i="1" s="1"/>
  <c r="U59" i="1"/>
  <c r="J13" i="2" s="1"/>
  <c r="U142" i="1"/>
  <c r="AH152" i="1"/>
  <c r="AI152" i="1" s="1"/>
  <c r="AC116" i="1"/>
  <c r="R18" i="2" s="1"/>
  <c r="AH158" i="1"/>
  <c r="AI158" i="1" s="1"/>
  <c r="K183" i="1"/>
  <c r="AH118" i="1"/>
  <c r="AI118" i="1" s="1"/>
  <c r="AH144" i="1"/>
  <c r="AI144" i="1" s="1"/>
  <c r="AH93" i="1"/>
  <c r="AI93" i="1" s="1"/>
  <c r="AH56" i="1"/>
  <c r="AI56" i="1" s="1"/>
  <c r="AH19" i="1"/>
  <c r="AI19" i="1" s="1"/>
  <c r="U116" i="1"/>
  <c r="J18" i="2" s="1"/>
  <c r="AH128" i="1"/>
  <c r="AI128" i="1" s="1"/>
  <c r="Y129" i="1"/>
  <c r="N20" i="2" s="1"/>
  <c r="AH40" i="1"/>
  <c r="AI40" i="1" s="1"/>
  <c r="U109" i="1"/>
  <c r="J17" i="2" s="1"/>
  <c r="AH132" i="1"/>
  <c r="AI132" i="1" s="1"/>
  <c r="Y32" i="1"/>
  <c r="N11" i="2" s="1"/>
  <c r="AC59" i="1"/>
  <c r="R13" i="2" s="1"/>
  <c r="AG73" i="1"/>
  <c r="V14" i="2" s="1"/>
  <c r="U73" i="1"/>
  <c r="J14" i="2" s="1"/>
  <c r="V24" i="2"/>
  <c r="AH102" i="1"/>
  <c r="AI102" i="1" s="1"/>
  <c r="AH112" i="1"/>
  <c r="AI112" i="1" s="1"/>
  <c r="AH36" i="1"/>
  <c r="AI36" i="1" s="1"/>
  <c r="U100" i="1"/>
  <c r="J16" i="2" s="1"/>
  <c r="AH92" i="1"/>
  <c r="AI92" i="1" s="1"/>
  <c r="AC73" i="1"/>
  <c r="R14" i="2" s="1"/>
  <c r="AH119" i="1"/>
  <c r="AI119" i="1" s="1"/>
  <c r="AH35" i="1"/>
  <c r="AI35" i="1" s="1"/>
  <c r="AH146" i="1"/>
  <c r="AI146" i="1" s="1"/>
  <c r="AH148" i="1"/>
  <c r="AI148" i="1" s="1"/>
  <c r="AH155" i="1"/>
  <c r="AI155" i="1" s="1"/>
  <c r="AH137" i="1"/>
  <c r="AI137" i="1" s="1"/>
  <c r="AH107" i="1"/>
  <c r="AI107" i="1" s="1"/>
  <c r="AH61" i="1"/>
  <c r="AI61" i="1" s="1"/>
  <c r="X182" i="1"/>
  <c r="M24" i="2" s="1"/>
  <c r="M25" i="2" s="1"/>
  <c r="AC109" i="1"/>
  <c r="R17" i="2" s="1"/>
  <c r="U133" i="1"/>
  <c r="J21" i="2" s="1"/>
  <c r="Y100" i="1"/>
  <c r="N16" i="2" s="1"/>
  <c r="AH124" i="1"/>
  <c r="AI124" i="1" s="1"/>
  <c r="AH135" i="1"/>
  <c r="AI135" i="1" s="1"/>
  <c r="AH145" i="1"/>
  <c r="AI145" i="1" s="1"/>
  <c r="AH99" i="1"/>
  <c r="AI99" i="1" s="1"/>
  <c r="AH114" i="1"/>
  <c r="AI114" i="1" s="1"/>
  <c r="AH169" i="1"/>
  <c r="AI169" i="1" s="1"/>
  <c r="U14" i="1"/>
  <c r="J8" i="2" s="1"/>
  <c r="AH22" i="1"/>
  <c r="AI22" i="1" s="1"/>
  <c r="AC129" i="1"/>
  <c r="R20" i="2" s="1"/>
  <c r="AC142" i="1"/>
  <c r="R22" i="2" s="1"/>
  <c r="AH159" i="1"/>
  <c r="AI159" i="1" s="1"/>
  <c r="AH177" i="1"/>
  <c r="AI177" i="1" s="1"/>
  <c r="AH58" i="1"/>
  <c r="AI58" i="1" s="1"/>
  <c r="U121" i="1"/>
  <c r="J19" i="2" s="1"/>
  <c r="R24" i="2"/>
  <c r="Y25" i="1"/>
  <c r="N10" i="2" s="1"/>
  <c r="AC32" i="1"/>
  <c r="R11" i="2" s="1"/>
  <c r="AH38" i="1"/>
  <c r="AI38" i="1" s="1"/>
  <c r="AH63" i="1"/>
  <c r="AI63" i="1" s="1"/>
  <c r="AH52" i="1"/>
  <c r="AI52" i="1" s="1"/>
  <c r="AH77" i="1"/>
  <c r="AI77" i="1" s="1"/>
  <c r="AH157" i="1"/>
  <c r="AI157" i="1" s="1"/>
  <c r="AC25" i="1"/>
  <c r="R10" i="2" s="1"/>
  <c r="AH64" i="1"/>
  <c r="AI64" i="1" s="1"/>
  <c r="AH106" i="1"/>
  <c r="AI106" i="1" s="1"/>
  <c r="AH115" i="1"/>
  <c r="AI115" i="1" s="1"/>
  <c r="AH41" i="1"/>
  <c r="AI41" i="1" s="1"/>
  <c r="AH16" i="1"/>
  <c r="AI16" i="1" s="1"/>
  <c r="AH111" i="1"/>
  <c r="AH98" i="1"/>
  <c r="AI98" i="1" s="1"/>
  <c r="AH153" i="1"/>
  <c r="AI153" i="1" s="1"/>
  <c r="U25" i="1"/>
  <c r="J10" i="2" s="1"/>
  <c r="AH173" i="1"/>
  <c r="AI173" i="1" s="1"/>
  <c r="AH28" i="1"/>
  <c r="AI28" i="1" s="1"/>
  <c r="AH42" i="1"/>
  <c r="AI42" i="1" s="1"/>
  <c r="AG142" i="1"/>
  <c r="V22" i="2" s="1"/>
  <c r="AH136" i="1"/>
  <c r="AI136" i="1" s="1"/>
  <c r="AH140" i="1"/>
  <c r="AI140" i="1" s="1"/>
  <c r="AH97" i="1"/>
  <c r="AI97" i="1" s="1"/>
  <c r="AH108" i="1"/>
  <c r="AI108" i="1" s="1"/>
  <c r="Y109" i="1"/>
  <c r="N17" i="2" s="1"/>
  <c r="Y85" i="1"/>
  <c r="N15" i="2" s="1"/>
  <c r="Y20" i="1"/>
  <c r="N9" i="2" s="1"/>
  <c r="AH27" i="1"/>
  <c r="AI27" i="1" s="1"/>
  <c r="AH29" i="1"/>
  <c r="AI29" i="1" s="1"/>
  <c r="AH174" i="1"/>
  <c r="AI174" i="1" s="1"/>
  <c r="AH149" i="1"/>
  <c r="AI149" i="1" s="1"/>
  <c r="AH151" i="1"/>
  <c r="AI151" i="1" s="1"/>
  <c r="AH131" i="1"/>
  <c r="AH84" i="1"/>
  <c r="AI84" i="1" s="1"/>
  <c r="Y116" i="1"/>
  <c r="N18" i="2" s="1"/>
  <c r="AH79" i="1"/>
  <c r="AI79" i="1" s="1"/>
  <c r="AH104" i="1"/>
  <c r="AI104" i="1" s="1"/>
  <c r="AH125" i="1"/>
  <c r="AI125" i="1" s="1"/>
  <c r="AH141" i="1"/>
  <c r="AI141" i="1" s="1"/>
  <c r="AH175" i="1"/>
  <c r="AI175" i="1" s="1"/>
  <c r="AG133" i="1"/>
  <c r="V21" i="2" s="1"/>
  <c r="R183" i="1"/>
  <c r="U32" i="1"/>
  <c r="J11" i="2" s="1"/>
  <c r="AH34" i="1"/>
  <c r="AI34" i="1" s="1"/>
  <c r="AG116" i="1"/>
  <c r="V18" i="2" s="1"/>
  <c r="Y121" i="1"/>
  <c r="N19" i="2" s="1"/>
  <c r="AH156" i="1"/>
  <c r="AI156" i="1" s="1"/>
  <c r="AH57" i="1"/>
  <c r="AI57" i="1" s="1"/>
  <c r="Y142" i="1"/>
  <c r="AG48" i="1"/>
  <c r="V12" i="2" s="1"/>
  <c r="AC20" i="1"/>
  <c r="R9" i="2" s="1"/>
  <c r="AH53" i="1"/>
  <c r="AI53" i="1" s="1"/>
  <c r="AC100" i="1"/>
  <c r="R16" i="2" s="1"/>
  <c r="AH91" i="1"/>
  <c r="AI91" i="1" s="1"/>
  <c r="AH176" i="1"/>
  <c r="AI176" i="1" s="1"/>
  <c r="AC48" i="1"/>
  <c r="R12" i="2" s="1"/>
  <c r="AH9" i="1"/>
  <c r="AG25" i="1"/>
  <c r="V10" i="2" s="1"/>
  <c r="AG59" i="1"/>
  <c r="V13" i="2" s="1"/>
  <c r="Y170" i="1"/>
  <c r="N23" i="2" s="1"/>
  <c r="AH23" i="1"/>
  <c r="AI23" i="1" s="1"/>
  <c r="AH43" i="1"/>
  <c r="AI43" i="1" s="1"/>
  <c r="AH154" i="1"/>
  <c r="AI154" i="1" s="1"/>
  <c r="AH37" i="1"/>
  <c r="AI37" i="1" s="1"/>
  <c r="U48" i="1"/>
  <c r="J12" i="2" s="1"/>
  <c r="AH31" i="1"/>
  <c r="AI31" i="1" s="1"/>
  <c r="AH17" i="1"/>
  <c r="U20" i="1"/>
  <c r="J9" i="2" s="1"/>
  <c r="AH18" i="1"/>
  <c r="AI18" i="1" s="1"/>
  <c r="AH11" i="1"/>
  <c r="AI11" i="1" s="1"/>
  <c r="AG14" i="1"/>
  <c r="V8" i="2" s="1"/>
  <c r="K25" i="2"/>
  <c r="AB183" i="1"/>
  <c r="AG85" i="1"/>
  <c r="V15" i="2" s="1"/>
  <c r="H25" i="2"/>
  <c r="Z183" i="1"/>
  <c r="O25" i="2"/>
  <c r="Q25" i="2"/>
  <c r="E13" i="2"/>
  <c r="E25" i="2" s="1"/>
  <c r="N183" i="1"/>
  <c r="G25" i="2"/>
  <c r="AD183" i="1"/>
  <c r="AH105" i="1"/>
  <c r="AI105" i="1" s="1"/>
  <c r="AG109" i="1"/>
  <c r="V17" i="2" s="1"/>
  <c r="Y73" i="1"/>
  <c r="N14" i="2" s="1"/>
  <c r="Y59" i="1"/>
  <c r="N13" i="2" s="1"/>
  <c r="AH80" i="1"/>
  <c r="AI80" i="1" s="1"/>
  <c r="AC85" i="1"/>
  <c r="R15" i="2" s="1"/>
  <c r="AG20" i="1"/>
  <c r="V9" i="2" s="1"/>
  <c r="AG121" i="1"/>
  <c r="V19" i="2" s="1"/>
  <c r="AH120" i="1"/>
  <c r="AI120" i="1" s="1"/>
  <c r="T25" i="2"/>
  <c r="AC170" i="1"/>
  <c r="R23" i="2" s="1"/>
  <c r="W183" i="1"/>
  <c r="AE183" i="1"/>
  <c r="D14" i="2"/>
  <c r="D25" i="2" s="1"/>
  <c r="M183" i="1"/>
  <c r="AG170" i="1"/>
  <c r="V23" i="2" s="1"/>
  <c r="AH10" i="1"/>
  <c r="U170" i="1"/>
  <c r="J23" i="2" s="1"/>
  <c r="AH150" i="1"/>
  <c r="AI150" i="1" s="1"/>
  <c r="S25" i="2"/>
  <c r="AH24" i="1"/>
  <c r="F8" i="2"/>
  <c r="F25" i="2" s="1"/>
  <c r="O183" i="1"/>
  <c r="U8" i="2"/>
  <c r="U25" i="2" s="1"/>
  <c r="AF183" i="1"/>
  <c r="L25" i="2"/>
  <c r="B12" i="2"/>
  <c r="B25" i="2" s="1"/>
  <c r="J183" i="1"/>
  <c r="I13" i="2"/>
  <c r="I25" i="2" s="1"/>
  <c r="T183" i="1"/>
  <c r="AG100" i="1"/>
  <c r="V16" i="2" s="1"/>
  <c r="AH39" i="1"/>
  <c r="Y48" i="1"/>
  <c r="N12" i="2" s="1"/>
  <c r="Y14" i="1"/>
  <c r="N8" i="2" s="1"/>
  <c r="AH12" i="1"/>
  <c r="AI12" i="1" s="1"/>
  <c r="S183" i="1"/>
  <c r="AA183" i="1"/>
  <c r="P25" i="2"/>
  <c r="AH123" i="1"/>
  <c r="U129" i="1"/>
  <c r="J20" i="2" s="1"/>
  <c r="AH180" i="1"/>
  <c r="AI180" i="1" s="1"/>
  <c r="AH178" i="1"/>
  <c r="AI178" i="1" s="1"/>
  <c r="AH181" i="1"/>
  <c r="AI181" i="1" s="1"/>
  <c r="AH179" i="1"/>
  <c r="AI179" i="1" s="1"/>
  <c r="V183" i="1"/>
  <c r="K72" i="7"/>
  <c r="AI172" i="1" l="1"/>
  <c r="AH182" i="1"/>
  <c r="AI9" i="1"/>
  <c r="AH14" i="1"/>
  <c r="AI71" i="9"/>
  <c r="W23" i="10"/>
  <c r="W24" i="10" s="1"/>
  <c r="AH72" i="9"/>
  <c r="AJ71" i="9" s="1"/>
  <c r="AH71" i="7"/>
  <c r="AI69" i="7"/>
  <c r="X23" i="4" s="1"/>
  <c r="C24" i="2"/>
  <c r="C25" i="2" s="1"/>
  <c r="AH133" i="1"/>
  <c r="W21" i="2" s="1"/>
  <c r="X183" i="1"/>
  <c r="AH116" i="1"/>
  <c r="W18" i="2" s="1"/>
  <c r="AH121" i="1"/>
  <c r="W19" i="2" s="1"/>
  <c r="AH73" i="1"/>
  <c r="AI73" i="1" s="1"/>
  <c r="X14" i="2" s="1"/>
  <c r="J25" i="2"/>
  <c r="AH59" i="1"/>
  <c r="W13" i="2" s="1"/>
  <c r="AI111" i="1"/>
  <c r="AI131" i="1"/>
  <c r="AH32" i="1"/>
  <c r="W11" i="2" s="1"/>
  <c r="AH85" i="1"/>
  <c r="AI85" i="1" s="1"/>
  <c r="X15" i="2" s="1"/>
  <c r="AH142" i="1"/>
  <c r="AI17" i="1"/>
  <c r="AH20" i="1"/>
  <c r="V25" i="2"/>
  <c r="R25" i="2"/>
  <c r="AG183" i="1"/>
  <c r="AH129" i="1"/>
  <c r="AI123" i="1"/>
  <c r="AI39" i="1"/>
  <c r="AH48" i="1"/>
  <c r="AC183" i="1"/>
  <c r="AH109" i="1"/>
  <c r="AH170" i="1"/>
  <c r="AI10" i="1"/>
  <c r="Y183" i="1"/>
  <c r="N24" i="2"/>
  <c r="N25" i="2" s="1"/>
  <c r="AH100" i="1"/>
  <c r="U183" i="1"/>
  <c r="AI24" i="1"/>
  <c r="AH25" i="1"/>
  <c r="AJ47" i="9" l="1"/>
  <c r="AJ39" i="9"/>
  <c r="AJ54" i="9"/>
  <c r="AJ50" i="9"/>
  <c r="AJ57" i="9"/>
  <c r="AJ59" i="9"/>
  <c r="AJ11" i="9"/>
  <c r="AJ15" i="9"/>
  <c r="AJ62" i="9"/>
  <c r="AJ63" i="9"/>
  <c r="AJ23" i="9"/>
  <c r="AJ9" i="9"/>
  <c r="AJ33" i="9"/>
  <c r="AJ66" i="9"/>
  <c r="AJ21" i="9"/>
  <c r="AJ37" i="9"/>
  <c r="AJ42" i="9"/>
  <c r="AJ31" i="9"/>
  <c r="AJ30" i="9"/>
  <c r="AJ38" i="9"/>
  <c r="AJ46" i="9"/>
  <c r="AJ19" i="9"/>
  <c r="AJ35" i="9"/>
  <c r="AJ72" i="9"/>
  <c r="AJ22" i="9"/>
  <c r="AJ17" i="9"/>
  <c r="AJ55" i="9"/>
  <c r="AJ27" i="9"/>
  <c r="AJ67" i="9"/>
  <c r="AI72" i="9"/>
  <c r="X24" i="10" s="1"/>
  <c r="AJ26" i="9"/>
  <c r="AJ65" i="9"/>
  <c r="AJ10" i="9"/>
  <c r="AJ13" i="9"/>
  <c r="AJ45" i="9"/>
  <c r="AJ41" i="9"/>
  <c r="AJ14" i="9"/>
  <c r="AJ58" i="9"/>
  <c r="AJ25" i="9"/>
  <c r="AJ61" i="9"/>
  <c r="AJ51" i="9"/>
  <c r="AJ43" i="9"/>
  <c r="AJ34" i="9"/>
  <c r="AJ18" i="9"/>
  <c r="AJ53" i="9"/>
  <c r="AJ49" i="9"/>
  <c r="AJ29" i="9"/>
  <c r="AJ69" i="9"/>
  <c r="W23" i="4"/>
  <c r="W24" i="4" s="1"/>
  <c r="AH72" i="7"/>
  <c r="AJ71" i="7" s="1"/>
  <c r="AI71" i="7"/>
  <c r="AI133" i="1"/>
  <c r="X21" i="2" s="1"/>
  <c r="W14" i="2"/>
  <c r="AI59" i="1"/>
  <c r="X13" i="2" s="1"/>
  <c r="AI121" i="1"/>
  <c r="X19" i="2" s="1"/>
  <c r="AI116" i="1"/>
  <c r="X18" i="2" s="1"/>
  <c r="AI32" i="1"/>
  <c r="X11" i="2" s="1"/>
  <c r="W15" i="2"/>
  <c r="W22" i="2"/>
  <c r="AI142" i="1"/>
  <c r="W24" i="2"/>
  <c r="AI182" i="1"/>
  <c r="X24" i="2" s="1"/>
  <c r="W9" i="2"/>
  <c r="AI20" i="1"/>
  <c r="X9" i="2" s="1"/>
  <c r="W16" i="2"/>
  <c r="AI100" i="1"/>
  <c r="X16" i="2" s="1"/>
  <c r="W20" i="2"/>
  <c r="AI129" i="1"/>
  <c r="X20" i="2" s="1"/>
  <c r="W23" i="2"/>
  <c r="AI170" i="1"/>
  <c r="X23" i="2" s="1"/>
  <c r="W17" i="2"/>
  <c r="AI109" i="1"/>
  <c r="X17" i="2" s="1"/>
  <c r="AI14" i="1"/>
  <c r="X8" i="2" s="1"/>
  <c r="W8" i="2"/>
  <c r="AH183" i="1"/>
  <c r="AJ168" i="1" s="1"/>
  <c r="AI25" i="1"/>
  <c r="X10" i="2" s="1"/>
  <c r="W10" i="2"/>
  <c r="W12" i="2"/>
  <c r="AI48" i="1"/>
  <c r="X12" i="2" s="1"/>
  <c r="AJ166" i="1" l="1"/>
  <c r="AJ167" i="1"/>
  <c r="AJ160" i="1"/>
  <c r="AJ164" i="1"/>
  <c r="AJ163" i="1"/>
  <c r="AJ162" i="1"/>
  <c r="AJ161" i="1"/>
  <c r="AJ165" i="1"/>
  <c r="AJ139" i="1"/>
  <c r="AJ138" i="1"/>
  <c r="AJ113" i="1"/>
  <c r="AJ127" i="1"/>
  <c r="AJ126" i="1"/>
  <c r="AJ95" i="1"/>
  <c r="AJ94" i="1"/>
  <c r="AJ96" i="1"/>
  <c r="AJ82" i="1"/>
  <c r="AJ83" i="1"/>
  <c r="AJ81" i="1"/>
  <c r="AJ71" i="1"/>
  <c r="AJ67" i="1"/>
  <c r="AJ70" i="1"/>
  <c r="AJ66" i="1"/>
  <c r="AJ72" i="1"/>
  <c r="AJ65" i="1"/>
  <c r="AJ69" i="1"/>
  <c r="AJ68" i="1"/>
  <c r="AJ54" i="1"/>
  <c r="AJ55" i="1"/>
  <c r="AJ30" i="1"/>
  <c r="AJ47" i="1"/>
  <c r="AJ46" i="1"/>
  <c r="AJ45" i="1"/>
  <c r="AJ44" i="1"/>
  <c r="AJ13" i="1"/>
  <c r="AJ11" i="7"/>
  <c r="AJ67" i="7"/>
  <c r="AJ17" i="7"/>
  <c r="AJ21" i="7"/>
  <c r="AJ26" i="7"/>
  <c r="AJ65" i="7"/>
  <c r="AJ57" i="7"/>
  <c r="AJ62" i="7"/>
  <c r="AJ59" i="7"/>
  <c r="AJ14" i="7"/>
  <c r="AI72" i="7"/>
  <c r="X24" i="4" s="1"/>
  <c r="AJ72" i="7"/>
  <c r="AJ19" i="7"/>
  <c r="AJ47" i="7"/>
  <c r="AJ23" i="7"/>
  <c r="AJ66" i="7"/>
  <c r="AJ10" i="7"/>
  <c r="AJ27" i="7"/>
  <c r="AJ9" i="7"/>
  <c r="AJ46" i="7"/>
  <c r="AJ53" i="7"/>
  <c r="AJ35" i="7"/>
  <c r="AJ55" i="7"/>
  <c r="AJ54" i="7"/>
  <c r="AJ49" i="7"/>
  <c r="AJ45" i="7"/>
  <c r="AJ30" i="7"/>
  <c r="AJ29" i="7"/>
  <c r="AJ25" i="7"/>
  <c r="AJ39" i="7"/>
  <c r="AJ38" i="7"/>
  <c r="AJ22" i="7"/>
  <c r="AJ50" i="7"/>
  <c r="AJ42" i="7"/>
  <c r="AJ43" i="7"/>
  <c r="AJ33" i="7"/>
  <c r="AJ58" i="7"/>
  <c r="AJ13" i="7"/>
  <c r="AJ63" i="7"/>
  <c r="AJ34" i="7"/>
  <c r="AJ51" i="7"/>
  <c r="AJ18" i="7"/>
  <c r="AJ15" i="7"/>
  <c r="AJ41" i="7"/>
  <c r="AJ61" i="7"/>
  <c r="AJ37" i="7"/>
  <c r="AJ31" i="7"/>
  <c r="AJ69" i="7"/>
  <c r="AJ147" i="1"/>
  <c r="AJ62" i="1"/>
  <c r="AJ50" i="1"/>
  <c r="AJ51" i="1"/>
  <c r="AJ78" i="1"/>
  <c r="AJ75" i="1"/>
  <c r="AJ76" i="1"/>
  <c r="AJ109" i="1"/>
  <c r="AJ90" i="1"/>
  <c r="AJ88" i="1"/>
  <c r="AJ87" i="1"/>
  <c r="AJ89" i="1"/>
  <c r="AJ25" i="1"/>
  <c r="Y10" i="2" s="1"/>
  <c r="W25" i="2"/>
  <c r="AJ178" i="1"/>
  <c r="AJ77" i="1"/>
  <c r="AJ32" i="1"/>
  <c r="Y11" i="2" s="1"/>
  <c r="AJ20" i="1"/>
  <c r="Y9" i="2" s="1"/>
  <c r="AJ52" i="1"/>
  <c r="AJ154" i="1"/>
  <c r="AJ103" i="1"/>
  <c r="AJ131" i="1"/>
  <c r="AJ80" i="1"/>
  <c r="AJ118" i="1"/>
  <c r="AJ108" i="1"/>
  <c r="AJ61" i="1"/>
  <c r="AJ153" i="1"/>
  <c r="AJ64" i="1"/>
  <c r="AJ149" i="1"/>
  <c r="AJ181" i="1"/>
  <c r="AJ35" i="1"/>
  <c r="AJ144" i="1"/>
  <c r="AJ22" i="1"/>
  <c r="AJ16" i="1"/>
  <c r="AJ177" i="1"/>
  <c r="AJ106" i="1"/>
  <c r="AJ180" i="1"/>
  <c r="AJ38" i="1"/>
  <c r="AJ152" i="1"/>
  <c r="AJ18" i="1"/>
  <c r="AJ73" i="1"/>
  <c r="Y14" i="2" s="1"/>
  <c r="AJ34" i="1"/>
  <c r="AJ174" i="1"/>
  <c r="AJ125" i="1"/>
  <c r="AJ79" i="1"/>
  <c r="AJ12" i="1"/>
  <c r="AJ119" i="1"/>
  <c r="AJ56" i="1"/>
  <c r="AJ57" i="1"/>
  <c r="AJ121" i="1"/>
  <c r="Y19" i="2" s="1"/>
  <c r="AJ41" i="1"/>
  <c r="AJ28" i="1"/>
  <c r="AJ111" i="1"/>
  <c r="AJ136" i="1"/>
  <c r="AJ23" i="1"/>
  <c r="AJ175" i="1"/>
  <c r="AJ129" i="1"/>
  <c r="Y20" i="2" s="1"/>
  <c r="AJ37" i="1"/>
  <c r="AJ135" i="1"/>
  <c r="AJ120" i="1"/>
  <c r="AJ124" i="1"/>
  <c r="AJ102" i="1"/>
  <c r="AJ11" i="1"/>
  <c r="AJ151" i="1"/>
  <c r="AJ29" i="1"/>
  <c r="AJ137" i="1"/>
  <c r="AJ158" i="1"/>
  <c r="AJ48" i="1"/>
  <c r="Y12" i="2" s="1"/>
  <c r="AJ39" i="1"/>
  <c r="AJ42" i="1"/>
  <c r="AJ10" i="1"/>
  <c r="AJ40" i="1"/>
  <c r="AJ17" i="1"/>
  <c r="AJ128" i="1"/>
  <c r="AJ107" i="1"/>
  <c r="AJ31" i="1"/>
  <c r="AJ43" i="1"/>
  <c r="AJ59" i="1"/>
  <c r="Y13" i="2" s="1"/>
  <c r="AJ93" i="1"/>
  <c r="AJ14" i="1"/>
  <c r="Y8" i="2" s="1"/>
  <c r="AJ140" i="1"/>
  <c r="AJ159" i="1"/>
  <c r="AJ100" i="1"/>
  <c r="Y16" i="2" s="1"/>
  <c r="AJ132" i="1"/>
  <c r="AJ99" i="1"/>
  <c r="AJ58" i="1"/>
  <c r="AJ173" i="1"/>
  <c r="AJ9" i="1"/>
  <c r="AJ172" i="1"/>
  <c r="AJ116" i="1"/>
  <c r="Y18" i="2" s="1"/>
  <c r="AJ133" i="1"/>
  <c r="Y21" i="2" s="1"/>
  <c r="AJ182" i="1"/>
  <c r="Y24" i="2" s="1"/>
  <c r="AJ157" i="1"/>
  <c r="AJ85" i="1"/>
  <c r="Y15" i="2" s="1"/>
  <c r="AJ98" i="1"/>
  <c r="AI183" i="1"/>
  <c r="X25" i="2" s="1"/>
  <c r="AJ176" i="1"/>
  <c r="AJ19" i="1"/>
  <c r="AJ114" i="1"/>
  <c r="AJ115" i="1"/>
  <c r="AJ170" i="1"/>
  <c r="Y23" i="2" s="1"/>
  <c r="AJ156" i="1"/>
  <c r="AJ53" i="1"/>
  <c r="AJ146" i="1"/>
  <c r="AJ84" i="1"/>
  <c r="AJ183" i="1"/>
  <c r="Y25" i="2" s="1"/>
  <c r="AJ97" i="1"/>
  <c r="AJ36" i="1"/>
  <c r="AJ145" i="1"/>
  <c r="AJ169" i="1"/>
  <c r="AJ141" i="1"/>
  <c r="AJ63" i="1"/>
  <c r="AJ142" i="1"/>
  <c r="AJ112" i="1"/>
  <c r="AJ104" i="1"/>
  <c r="AJ105" i="1"/>
  <c r="AJ123" i="1"/>
  <c r="AJ155" i="1"/>
  <c r="AJ150" i="1"/>
  <c r="AJ92" i="1"/>
  <c r="AJ179" i="1"/>
  <c r="AJ24" i="1"/>
  <c r="AJ148" i="1"/>
  <c r="AJ91" i="1"/>
  <c r="AJ27" i="1"/>
</calcChain>
</file>

<file path=xl/sharedStrings.xml><?xml version="1.0" encoding="utf-8"?>
<sst xmlns="http://schemas.openxmlformats.org/spreadsheetml/2006/main" count="1258" uniqueCount="347">
  <si>
    <t>PARTIDA 21-01-08 "SISTEMA NACIONAL DE CUIDADO"</t>
  </si>
  <si>
    <t>INFORME POR PROGRAMA Y REGIÓN</t>
  </si>
  <si>
    <t>En pesos</t>
  </si>
  <si>
    <t xml:space="preserve">24-02-002 "Programa de Cuidados SENADIS"                 
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</si>
  <si>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</si>
  <si>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</si>
  <si>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</si>
  <si>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</si>
  <si>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</si>
  <si>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</si>
  <si>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</si>
  <si>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</si>
  <si>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</si>
  <si>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</si>
  <si>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</si>
  <si>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</si>
  <si>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</si>
  <si>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</si>
  <si>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</si>
  <si>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</si>
  <si>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</si>
  <si>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</si>
  <si>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</si>
  <si>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</si>
  <si>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</si>
  <si>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</si>
  <si>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</si>
  <si>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</si>
  <si>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</si>
  <si>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</si>
  <si>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</si>
  <si>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</si>
  <si>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</si>
  <si>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</si>
  <si>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</si>
  <si>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</si>
  <si>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</si>
  <si>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</si>
  <si>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</si>
  <si>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</si>
  <si>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</si>
  <si>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</si>
  <si>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</si>
  <si>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</si>
  <si>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</si>
  <si>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</si>
  <si>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</si>
  <si>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</si>
  <si>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</si>
  <si>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</si>
  <si>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</si>
  <si>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</si>
  <si>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</si>
  <si>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</si>
  <si>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</si>
  <si>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</si>
  <si>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</si>
  <si>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</si>
  <si>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</si>
  <si>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</si>
  <si>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</si>
  <si>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</si>
  <si>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</si>
  <si>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</si>
  <si>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</si>
  <si>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</si>
  <si>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</si>
  <si>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</si>
  <si>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</si>
  <si>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</si>
  <si>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</si>
  <si>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</si>
  <si>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</si>
  <si>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</si>
  <si>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</si>
  <si>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DEC 5</t>
  </si>
  <si>
    <t>SENADIS</t>
  </si>
  <si>
    <t>Programa de Cuidados</t>
  </si>
  <si>
    <t>24-02-002</t>
  </si>
  <si>
    <t>Subtitulo 24</t>
  </si>
  <si>
    <t>TOTAL  NIVEL CENTRAL</t>
  </si>
  <si>
    <t>PARTIDA 21-01-08 "SISTEMA NACIONAL DE CUIDADOS"</t>
  </si>
  <si>
    <t>Total Convenios</t>
  </si>
  <si>
    <t>Porcentaje de:</t>
  </si>
  <si>
    <t>Diciembre</t>
  </si>
  <si>
    <t>Participación del Gasto</t>
  </si>
  <si>
    <t>NIVEL CENTRAL</t>
  </si>
  <si>
    <t xml:space="preserve">24-02-003 "Programa de Cuidados SENAMA"                 
</t>
  </si>
  <si>
    <t>DEC 2</t>
  </si>
  <si>
    <t>SENAMA</t>
  </si>
  <si>
    <t>24-02-003</t>
  </si>
  <si>
    <t>SISTEMA NACIONAL DE CUIDADOS</t>
  </si>
  <si>
    <t>Municipalidad de Alto Hospicio</t>
  </si>
  <si>
    <t>Sistema Nacional de Cuidados 2024</t>
  </si>
  <si>
    <t>24-03-351</t>
  </si>
  <si>
    <t>Municipalidad de Colchane</t>
  </si>
  <si>
    <t>Municipalidad de Huara</t>
  </si>
  <si>
    <t>REX 209</t>
  </si>
  <si>
    <t>Municipalidad de Iquique</t>
  </si>
  <si>
    <t>REX 317</t>
  </si>
  <si>
    <t>Municipalidad de Antofagasta</t>
  </si>
  <si>
    <t>Municipalidad de Sierra Gorda</t>
  </si>
  <si>
    <t>Municipalidad de Taltal</t>
  </si>
  <si>
    <t>REX 333</t>
  </si>
  <si>
    <t>Municipalidad de Tocopilla</t>
  </si>
  <si>
    <t>REX 610</t>
  </si>
  <si>
    <t>Municipalidad de Caldera</t>
  </si>
  <si>
    <t>REX 567</t>
  </si>
  <si>
    <t>Municipalidad de Vallenar</t>
  </si>
  <si>
    <t>REX 630</t>
  </si>
  <si>
    <t>Municipalidad de Combarbala</t>
  </si>
  <si>
    <t>REX 648</t>
  </si>
  <si>
    <t>Municipalidad de Coquimbo</t>
  </si>
  <si>
    <t>Municipalidad de los Vilos</t>
  </si>
  <si>
    <t>Municipalidad de Monte Patria</t>
  </si>
  <si>
    <t>Municipalidad de Catemu</t>
  </si>
  <si>
    <t>REX 284</t>
  </si>
  <si>
    <t>Municipalidad de Limache</t>
  </si>
  <si>
    <t>REX 279</t>
  </si>
  <si>
    <t>Municipalidad de Los Andes</t>
  </si>
  <si>
    <t>Municipalidad de Olmue</t>
  </si>
  <si>
    <t>Municipalidad de Putaendo</t>
  </si>
  <si>
    <t>Municipalidad de Quintero</t>
  </si>
  <si>
    <t>REX 285</t>
  </si>
  <si>
    <t>Municipalidad de San Antonio</t>
  </si>
  <si>
    <t>REX 276</t>
  </si>
  <si>
    <t>Municipalidad de San Felipe</t>
  </si>
  <si>
    <t>REX 280</t>
  </si>
  <si>
    <t>Municipalidad de Valparaiso</t>
  </si>
  <si>
    <t>REX 289</t>
  </si>
  <si>
    <t>Municipalidad de Viña del Mar</t>
  </si>
  <si>
    <t>Municipalidad de La Calera</t>
  </si>
  <si>
    <t>Municipalidad de Mostazal</t>
  </si>
  <si>
    <t>Municipalidad de Rancagua</t>
  </si>
  <si>
    <t>REX 337</t>
  </si>
  <si>
    <t>Municipalidad de San Fernando</t>
  </si>
  <si>
    <t>REX 352</t>
  </si>
  <si>
    <t>REX 615</t>
  </si>
  <si>
    <t>Municipalidad de Curico</t>
  </si>
  <si>
    <t>Municipalidad de Empedrado</t>
  </si>
  <si>
    <t>REX 614</t>
  </si>
  <si>
    <t>Municipalidad de Hualañe</t>
  </si>
  <si>
    <t>REX 616</t>
  </si>
  <si>
    <t>Municipalidad de Molina</t>
  </si>
  <si>
    <t>Municipalidad de Cañete</t>
  </si>
  <si>
    <t>Municipalidad de Contulmo</t>
  </si>
  <si>
    <t>REX 419</t>
  </si>
  <si>
    <t>Municipalidad de Hualpen</t>
  </si>
  <si>
    <t>Municipalidad de Hualqui</t>
  </si>
  <si>
    <t>REX 420</t>
  </si>
  <si>
    <t>Municipalidad de los Angeles</t>
  </si>
  <si>
    <t>REX 378</t>
  </si>
  <si>
    <t>Municipalidad de Lota</t>
  </si>
  <si>
    <t>Municipalidad de Ercilla</t>
  </si>
  <si>
    <t>Municipalidad de Los Sauces</t>
  </si>
  <si>
    <t>Municipalidad de Lumaco</t>
  </si>
  <si>
    <t>Municipalidad de Melipeuco</t>
  </si>
  <si>
    <t>REX 665</t>
  </si>
  <si>
    <t>Municipalidad de Perquenco</t>
  </si>
  <si>
    <t>Municipalidad de Puren</t>
  </si>
  <si>
    <t>REX 663</t>
  </si>
  <si>
    <t>Municipalidad de Temuco</t>
  </si>
  <si>
    <t>REX 947</t>
  </si>
  <si>
    <t>Municipalidad de Osorno</t>
  </si>
  <si>
    <t>REX 877</t>
  </si>
  <si>
    <t>Municipalidad de Puerto Montt</t>
  </si>
  <si>
    <t>REX 859</t>
  </si>
  <si>
    <t>Municipalidad de Quinchao</t>
  </si>
  <si>
    <t>REX 407</t>
  </si>
  <si>
    <t>Municipalidad de Cochrane</t>
  </si>
  <si>
    <t>Municipalidad de Coyhaique</t>
  </si>
  <si>
    <t>Municipalidad de Lago Verde</t>
  </si>
  <si>
    <t>REX 457</t>
  </si>
  <si>
    <t>Municipalidad de Tortel</t>
  </si>
  <si>
    <t>MAGALLANES Y ANTÁRTICA CHILENA</t>
  </si>
  <si>
    <t>Municipalidad de Porvenir</t>
  </si>
  <si>
    <t>REX 485</t>
  </si>
  <si>
    <t>Municipalidad de Torres del Paine</t>
  </si>
  <si>
    <t>Municipalidad de Futrono</t>
  </si>
  <si>
    <t>REX 429</t>
  </si>
  <si>
    <t>Municipalidad de La Union</t>
  </si>
  <si>
    <t>Municipalidad de Los Lagos</t>
  </si>
  <si>
    <t>Municipalidad de Mafil</t>
  </si>
  <si>
    <t>REX 302</t>
  </si>
  <si>
    <t>Municipalidad de Camarones</t>
  </si>
  <si>
    <t>ÑUBLE</t>
  </si>
  <si>
    <t>Municipalidad de Chillan</t>
  </si>
  <si>
    <t>REX 212</t>
  </si>
  <si>
    <t>Municipalidad de El Carmen</t>
  </si>
  <si>
    <t>Municipalidad de Ninhue</t>
  </si>
  <si>
    <t>Municipalidad de Portezuelo</t>
  </si>
  <si>
    <t>REX 219</t>
  </si>
  <si>
    <t>Municipalidad de Ranquil</t>
  </si>
  <si>
    <t>TOTAL  REGIÓN ÑUBLE</t>
  </si>
  <si>
    <t>REX 1575</t>
  </si>
  <si>
    <t>Municipalidad de Cerrillos</t>
  </si>
  <si>
    <t>REX 1567</t>
  </si>
  <si>
    <t>Municipalidad de Cerro Navia</t>
  </si>
  <si>
    <t>REX 1380</t>
  </si>
  <si>
    <t>Municipalidad de Curacavi</t>
  </si>
  <si>
    <t>Municipalidad de Independencia</t>
  </si>
  <si>
    <t>REX 1566</t>
  </si>
  <si>
    <t>Municipalidad de La Florida</t>
  </si>
  <si>
    <t>REX 1505</t>
  </si>
  <si>
    <t>Municipalidad de La Granja</t>
  </si>
  <si>
    <t>REX 1343</t>
  </si>
  <si>
    <t>Municipalidad de La Pintana</t>
  </si>
  <si>
    <t>REX 1344</t>
  </si>
  <si>
    <t>Municipalidad de Lo Espejo</t>
  </si>
  <si>
    <t>REX 1338</t>
  </si>
  <si>
    <t>Municipalidad de Lo Prado</t>
  </si>
  <si>
    <t>REX 1436</t>
  </si>
  <si>
    <t>Municipalidad de Maipu</t>
  </si>
  <si>
    <t>REX 1506</t>
  </si>
  <si>
    <t>Municipalidad de Melipilla</t>
  </si>
  <si>
    <t>REX 1339</t>
  </si>
  <si>
    <t>Municipalidad de Puente Alto</t>
  </si>
  <si>
    <t>REX 1345</t>
  </si>
  <si>
    <t>Municipalidad de Renca</t>
  </si>
  <si>
    <t>REX 1366</t>
  </si>
  <si>
    <t>Municipalidad de San Bernardo</t>
  </si>
  <si>
    <t>Municipalidad de San Pedro</t>
  </si>
  <si>
    <t>REX 1475</t>
  </si>
  <si>
    <t>Municipalidad de San Ramon</t>
  </si>
  <si>
    <t>Subtitulo 22</t>
  </si>
  <si>
    <t>DEX 29</t>
  </si>
  <si>
    <t>Municipalidad de Saavedra</t>
  </si>
  <si>
    <t>DEX 30</t>
  </si>
  <si>
    <t>Municipalidad de Arica</t>
  </si>
  <si>
    <t>DEX 34</t>
  </si>
  <si>
    <t>Municipalidad de Nueva Imperial</t>
  </si>
  <si>
    <t>DEX 43</t>
  </si>
  <si>
    <t>Municipalidad de Padre las Casas</t>
  </si>
  <si>
    <t>SISTEMA ANCIONAL DE CUIDADOS</t>
  </si>
  <si>
    <t xml:space="preserve">24-03-352 "Programa Pago Cuidadores  de personas con discapacidad"                 
</t>
  </si>
  <si>
    <t>RES 4</t>
  </si>
  <si>
    <r>
      <t>Instituto Provi</t>
    </r>
    <r>
      <rPr>
        <sz val="8"/>
        <color rgb="FF000000"/>
        <rFont val="Arial Narrow"/>
        <family val="2"/>
      </rPr>
      <t>sional Social</t>
    </r>
  </si>
  <si>
    <t>Programa Pago Cuidadores</t>
  </si>
  <si>
    <t>24-03-352</t>
  </si>
  <si>
    <t>Asig Directa</t>
  </si>
  <si>
    <t>Programa de atención integral de personas con dependencia, personas cuidadoras y sus hogares</t>
  </si>
  <si>
    <t>Prestación monetaria de cargo fiscal, que se paga al o la cuidador (a) de una persona con dependencia severa</t>
  </si>
  <si>
    <t>EJECUCIÓN AL 30 DE SEPTIEMBRE DE 2024</t>
  </si>
  <si>
    <t>REX 306</t>
  </si>
  <si>
    <t>REX 555</t>
  </si>
  <si>
    <t>REX 599</t>
  </si>
  <si>
    <t>Municipalidad de Copiapo</t>
  </si>
  <si>
    <t>REX 1263</t>
  </si>
  <si>
    <t>Municipalidad de Illapel</t>
  </si>
  <si>
    <t>REX 1341</t>
  </si>
  <si>
    <t>REX 1092</t>
  </si>
  <si>
    <t>REX 1070</t>
  </si>
  <si>
    <t>Municipalidad de Casablanca</t>
  </si>
  <si>
    <t>Municipalidad de Papudo</t>
  </si>
  <si>
    <t>Municipalidad de Villa Alemana</t>
  </si>
  <si>
    <t>REX 385</t>
  </si>
  <si>
    <t>REX 386</t>
  </si>
  <si>
    <t>REX 411</t>
  </si>
  <si>
    <t>REX 422</t>
  </si>
  <si>
    <t>REX 440</t>
  </si>
  <si>
    <t>REX 494</t>
  </si>
  <si>
    <t>Municipalidad de Coinco</t>
  </si>
  <si>
    <t>Municipalidad de San Vicente</t>
  </si>
  <si>
    <t>Municipalidad de Doñihue</t>
  </si>
  <si>
    <t>Municipalidad de Machali</t>
  </si>
  <si>
    <t>Municipalidad de Placilla</t>
  </si>
  <si>
    <t>Municipalidad de Santa Cruz</t>
  </si>
  <si>
    <t>REX 535</t>
  </si>
  <si>
    <t>REX 580</t>
  </si>
  <si>
    <t>REX 633</t>
  </si>
  <si>
    <t>REX 643</t>
  </si>
  <si>
    <t>Municipalidad de Chanco</t>
  </si>
  <si>
    <t>Municipalidad de Linares</t>
  </si>
  <si>
    <t>Municipalidad de Pelarco</t>
  </si>
  <si>
    <t>Municipalidad de Pelluhue</t>
  </si>
  <si>
    <t>Municipalidad de Pencahue</t>
  </si>
  <si>
    <t>Municipalidad de San Clemente</t>
  </si>
  <si>
    <t>Municipalidad de Talca</t>
  </si>
  <si>
    <t>Municipalidad de Villa Alegre</t>
  </si>
  <si>
    <t>REX 993</t>
  </si>
  <si>
    <t>REX 1390</t>
  </si>
  <si>
    <t>REX 1327</t>
  </si>
  <si>
    <t>REX 1389</t>
  </si>
  <si>
    <t>REX 1555</t>
  </si>
  <si>
    <t>REX 1545</t>
  </si>
  <si>
    <t>REX 1543</t>
  </si>
  <si>
    <t>Municipalidad de Alto Bio bio</t>
  </si>
  <si>
    <t>Municipalidad de Curanilahue</t>
  </si>
  <si>
    <t>Municipalidad de Talcahuano</t>
  </si>
  <si>
    <t>REX 693</t>
  </si>
  <si>
    <t>REX 625</t>
  </si>
  <si>
    <t>REX 901</t>
  </si>
  <si>
    <t>Municipalidad de San Rosendo</t>
  </si>
  <si>
    <t>REX 902</t>
  </si>
  <si>
    <t>REX 653</t>
  </si>
  <si>
    <t>Municipalidad de Collipulli</t>
  </si>
  <si>
    <t>Municipalidad de Loncoche</t>
  </si>
  <si>
    <t>Municipalidad de Teodoro Schmidt</t>
  </si>
  <si>
    <t>REX 1517</t>
  </si>
  <si>
    <t>REX 1183</t>
  </si>
  <si>
    <t>REX 1209</t>
  </si>
  <si>
    <t>REX 1211</t>
  </si>
  <si>
    <t>REX 1212</t>
  </si>
  <si>
    <t>REX 1213</t>
  </si>
  <si>
    <t>REX 1430</t>
  </si>
  <si>
    <t>REX 1352</t>
  </si>
  <si>
    <t>REX 1385</t>
  </si>
  <si>
    <t>REX 1351</t>
  </si>
  <si>
    <t>Municipalidad de Quellon</t>
  </si>
  <si>
    <t>REX 2056</t>
  </si>
  <si>
    <t>Municipalidad de Aysen</t>
  </si>
  <si>
    <t>REX 857</t>
  </si>
  <si>
    <t>REX 763</t>
  </si>
  <si>
    <t>Municipalidad de San Gregorio</t>
  </si>
  <si>
    <t>REX 989</t>
  </si>
  <si>
    <t>Municipalidad de Paillaco</t>
  </si>
  <si>
    <t>Municipalidad de Valdivia</t>
  </si>
  <si>
    <t>REX 703</t>
  </si>
  <si>
    <t>REX 664</t>
  </si>
  <si>
    <t>REX 758</t>
  </si>
  <si>
    <t>REX 760</t>
  </si>
  <si>
    <t>Municipalidad de Quirihue</t>
  </si>
  <si>
    <t>Municipalidad de San Carlos</t>
  </si>
  <si>
    <t>REX 382</t>
  </si>
  <si>
    <t>REX 384</t>
  </si>
  <si>
    <t>REX 441</t>
  </si>
  <si>
    <t>REX 495</t>
  </si>
  <si>
    <t>Municipalidad de Maria Pinto</t>
  </si>
  <si>
    <t>Municipalidad de Pedro Aguirre Cerda</t>
  </si>
  <si>
    <t>Municipalidad de Peñalolen</t>
  </si>
  <si>
    <t>Municipalidad de Pirque</t>
  </si>
  <si>
    <t>Municipalidad de Quinta Normal</t>
  </si>
  <si>
    <t>Municipalidad de Recoleta</t>
  </si>
  <si>
    <t>Municipalidad de Santiago</t>
  </si>
  <si>
    <t>Municipalidad de Talagante</t>
  </si>
  <si>
    <t>Municipalidad de Til Til</t>
  </si>
  <si>
    <t>Municipalidad de Padre Hurtado</t>
  </si>
  <si>
    <t>REX 2531</t>
  </si>
  <si>
    <t>REX 2249</t>
  </si>
  <si>
    <t>REX 2904</t>
  </si>
  <si>
    <t>REX 2686</t>
  </si>
  <si>
    <t>REX 2689</t>
  </si>
  <si>
    <t>REX 2846</t>
  </si>
  <si>
    <t>DEX.50</t>
  </si>
  <si>
    <t>DEC. 54</t>
  </si>
  <si>
    <t>DEX.49</t>
  </si>
  <si>
    <t>DEC. 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</si>
</sst>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dd/mm/yy;@"/>
    <numFmt numFmtId="171" formatCode="_-[$€]\ * #,##0.00_-;\-[$€]\ * #,##0.00_-;_-[$€]\ * &quot;-&quot;??_-;_-@_-"/>
    <numFmt numFmtId="172" formatCode="_-[$€-2]\ * #,##0.00_-;\-[$€-2]\ * #,##0.00_-;_-[$€-2]\ * &quot;-&quot;??_-"/>
    <numFmt numFmtId="173" formatCode="mmm"/>
    <numFmt numFmtId="174" formatCode="dd/mm/yy"/>
    <numFmt numFmtId="175" formatCode="_(* #,##0.00_);_(* \(#,##0.00\);_(* &quot;-&quot;??_);_(@_)"/>
    <numFmt numFmtId="176" formatCode="_-* #,##0\ _P_t_s_-;\-* #,##0\ _P_t_s_-;_-* &quot;-&quot;\ _P_t_s_-;_-@_-"/>
    <numFmt numFmtId="177" formatCode="_(* #,##0_);_(* \(#,##0\);_(* &quot;-&quot;_);_(@_)"/>
    <numFmt numFmtId="178" formatCode="_-* #,##0.00_ _€_-;\-* #,##0.00_ _€_-;_-* &quot;-&quot;??_ _€_-;_-@_-"/>
    <numFmt numFmtId="179" formatCode="#,##0.00\ &quot;pta&quot;;\-#,##0.00\ &quot;pta&quot;"/>
    <numFmt numFmtId="180" formatCode="_-* #,##0.00\ _P_t_s_-;\-* #,##0.00\ _P_t_s_-;_-* &quot;-&quot;??\ _P_t_s_-;_-@_-"/>
    <numFmt numFmtId="181" formatCode="#,##0_ ;[Red]\-#,##0\ "/>
    <numFmt numFmtId="182" formatCode="#,##0;[Red]#,##0"/>
    <numFmt numFmtId="183" formatCode="_-* #,##0_ _€_-;\-* #,##0_ _€_-;_-* &quot;-&quot;??_ _€_-;_-@_-"/>
    <numFmt numFmtId="184" formatCode="#,##0.0"/>
    <numFmt numFmtId="185" formatCode="_-* #,##0.0_-;\-* #,##0.0_-;_-* &quot;-&quot;??_-;_-@_-"/>
    <numFmt numFmtId="186" formatCode="_-* #,##0\ _€_-;\-* #,##0\ _€_-;_-* &quot;-&quot;??\ _€_-;_-@_-"/>
    <numFmt numFmtId="187" formatCode="_-* #,##0_-;\-* #,##0_-;_-* &quot;-&quot;??_-;_-@_-"/>
    <numFmt numFmtId="188" formatCode="dd/mm/yyyy;@"/>
    <numFmt numFmtId="189" formatCode="&quot;$&quot;#,##0.00_);[Red]\(&quot;$&quot;#,##0.00\)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  <font>
      <sz val="8"/>
      <name val="Calibri"/>
      <family val="2"/>
      <scheme val="minor"/>
    </font>
    <font>
      <sz val="8"/>
      <color rgb="FFFF0000"/>
      <name val="Arial Narrow"/>
      <family val="2"/>
    </font>
    <font>
      <b/>
      <sz val="8"/>
      <color theme="0"/>
      <name val="Arial Narrow"/>
      <family val="2"/>
    </font>
    <font>
      <sz val="8"/>
      <color rgb="FF000000"/>
      <name val="Arial Narrow"/>
      <family val="2"/>
    </font>
    <font>
      <sz val="8"/>
      <color theme="0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4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78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1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81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80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76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21" fillId="35" borderId="0" xfId="0" applyFont="1" applyFill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70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70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3" fontId="22" fillId="36" borderId="13" xfId="0" applyNumberFormat="1" applyFont="1" applyFill="1" applyBorder="1" applyAlignment="1" applyProtection="1">
      <alignment wrapText="1"/>
      <protection locked="0"/>
    </xf>
    <xf numFmtId="0" fontId="19" fillId="0" borderId="12" xfId="0" applyFont="1" applyBorder="1" applyAlignment="1">
      <alignment horizontal="justify" vertical="center" wrapText="1"/>
    </xf>
    <xf numFmtId="3" fontId="21" fillId="0" borderId="0" xfId="0" applyNumberFormat="1" applyFont="1" applyAlignment="1">
      <alignment horizontal="justify" vertical="center" wrapText="1"/>
    </xf>
    <xf numFmtId="3" fontId="19" fillId="0" borderId="0" xfId="0" applyNumberFormat="1" applyFont="1" applyAlignment="1">
      <alignment horizontal="justify" vertical="center" wrapText="1"/>
    </xf>
    <xf numFmtId="0" fontId="20" fillId="0" borderId="0" xfId="0" applyFont="1" applyAlignment="1" applyProtection="1">
      <alignment vertical="center"/>
      <protection locked="0"/>
    </xf>
    <xf numFmtId="16" fontId="19" fillId="33" borderId="11" xfId="0" applyNumberFormat="1" applyFont="1" applyFill="1" applyBorder="1" applyAlignment="1" applyProtection="1">
      <alignment horizontal="left" vertical="center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4" borderId="14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93" fillId="33" borderId="10" xfId="0" applyFont="1" applyFill="1" applyBorder="1" applyAlignment="1">
      <alignment horizontal="left" vertical="center" wrapText="1"/>
    </xf>
    <xf numFmtId="3" fontId="93" fillId="33" borderId="13" xfId="0" applyNumberFormat="1" applyFont="1" applyFill="1" applyBorder="1" applyAlignment="1">
      <alignment horizontal="right" vertical="center" wrapText="1"/>
    </xf>
    <xf numFmtId="10" fontId="93" fillId="33" borderId="13" xfId="0" applyNumberFormat="1" applyFont="1" applyFill="1" applyBorder="1" applyAlignment="1">
      <alignment horizontal="center" vertical="center" wrapText="1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justify" wrapText="1"/>
      <protection locked="0"/>
    </xf>
    <xf numFmtId="16" fontId="19" fillId="33" borderId="11" xfId="0" applyNumberFormat="1" applyFont="1" applyFill="1" applyBorder="1" applyAlignment="1" applyProtection="1">
      <alignment horizontal="center" vertical="center" wrapText="1"/>
      <protection locked="0"/>
    </xf>
    <xf numFmtId="14" fontId="21" fillId="0" borderId="13" xfId="0" applyNumberFormat="1" applyFont="1" applyBorder="1" applyAlignment="1" applyProtection="1">
      <alignment horizontal="center"/>
      <protection locked="0"/>
    </xf>
    <xf numFmtId="0" fontId="22" fillId="36" borderId="13" xfId="0" applyFont="1" applyFill="1" applyBorder="1" applyAlignment="1" applyProtection="1">
      <alignment horizontal="center" wrapText="1"/>
      <protection locked="0"/>
    </xf>
    <xf numFmtId="0" fontId="19" fillId="34" borderId="13" xfId="0" applyFont="1" applyFill="1" applyBorder="1" applyAlignment="1" applyProtection="1">
      <alignment horizontal="center" vertical="center" wrapText="1"/>
      <protection locked="0"/>
    </xf>
    <xf numFmtId="0" fontId="19" fillId="34" borderId="13" xfId="0" applyFont="1" applyFill="1" applyBorder="1" applyAlignment="1" applyProtection="1">
      <alignment horizontal="left" vertical="center" wrapText="1"/>
      <protection locked="0"/>
    </xf>
    <xf numFmtId="3" fontId="22" fillId="0" borderId="13" xfId="0" applyNumberFormat="1" applyFont="1" applyBorder="1" applyAlignment="1" applyProtection="1">
      <alignment wrapText="1"/>
      <protection locked="0"/>
    </xf>
    <xf numFmtId="3" fontId="21" fillId="36" borderId="13" xfId="0" applyNumberFormat="1" applyFont="1" applyFill="1" applyBorder="1" applyAlignment="1" applyProtection="1">
      <alignment wrapText="1"/>
      <protection locked="0"/>
    </xf>
    <xf numFmtId="0" fontId="19" fillId="33" borderId="13" xfId="0" applyFont="1" applyFill="1" applyBorder="1" applyAlignment="1" applyProtection="1">
      <alignment horizontal="justify" vertical="center" wrapText="1"/>
      <protection locked="0"/>
    </xf>
    <xf numFmtId="0" fontId="19" fillId="33" borderId="13" xfId="0" applyFont="1" applyFill="1" applyBorder="1" applyAlignment="1" applyProtection="1">
      <alignment horizontal="center" vertical="center" wrapText="1"/>
      <protection locked="0"/>
    </xf>
    <xf numFmtId="0" fontId="95" fillId="0" borderId="0" xfId="0" applyFont="1" applyAlignment="1">
      <alignment horizontal="justify" vertical="center" wrapText="1"/>
    </xf>
    <xf numFmtId="0" fontId="93" fillId="33" borderId="10" xfId="0" applyFont="1" applyFill="1" applyBorder="1" applyAlignment="1">
      <alignment horizontal="left" vertical="top" wrapText="1"/>
    </xf>
    <xf numFmtId="0" fontId="92" fillId="36" borderId="13" xfId="0" applyFont="1" applyFill="1" applyBorder="1" applyAlignment="1" applyProtection="1">
      <alignment horizontal="justify" vertical="justify" wrapText="1"/>
      <protection locked="0"/>
    </xf>
    <xf numFmtId="3" fontId="21" fillId="36" borderId="13" xfId="0" applyNumberFormat="1" applyFont="1" applyFill="1" applyBorder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28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/>
    </xf>
    <xf numFmtId="0" fontId="19" fillId="33" borderId="11" xfId="0" applyFont="1" applyFill="1" applyBorder="1" applyAlignment="1">
      <alignment horizontal="left" vertical="center"/>
    </xf>
    <xf numFmtId="0" fontId="19" fillId="33" borderId="12" xfId="0" applyFont="1" applyFill="1" applyBorder="1" applyAlignment="1">
      <alignment horizontal="left" vertical="center"/>
    </xf>
    <xf numFmtId="0" fontId="20" fillId="0" borderId="0" xfId="0" applyFont="1" applyAlignment="1" applyProtection="1">
      <alignment horizontal="center" vertical="center"/>
      <protection locked="0"/>
    </xf>
    <xf numFmtId="3" fontId="21" fillId="0" borderId="13" xfId="0" applyNumberFormat="1" applyFont="1" applyBorder="1" applyAlignment="1">
      <alignment horizontal="center" vertical="center" wrapText="1"/>
    </xf>
    <xf numFmtId="16" fontId="19" fillId="34" borderId="13" xfId="0" applyNumberFormat="1" applyFont="1" applyFill="1" applyBorder="1" applyAlignment="1">
      <alignment horizontal="justify" vertical="center" wrapText="1"/>
    </xf>
    <xf numFmtId="0" fontId="19" fillId="34" borderId="13" xfId="0" applyFont="1" applyFill="1" applyBorder="1" applyAlignment="1">
      <alignment horizontal="justify" vertical="center" wrapText="1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0" fontId="19" fillId="33" borderId="13" xfId="0" applyFont="1" applyFill="1" applyBorder="1" applyAlignment="1">
      <alignment horizontal="left" vertical="center" wrapText="1"/>
    </xf>
    <xf numFmtId="3" fontId="21" fillId="0" borderId="13" xfId="0" applyNumberFormat="1" applyFont="1" applyBorder="1" applyAlignment="1">
      <alignment horizontal="center" vertical="center"/>
    </xf>
    <xf numFmtId="16" fontId="19" fillId="33" borderId="10" xfId="0" quotePrefix="1" applyNumberFormat="1" applyFont="1" applyFill="1" applyBorder="1" applyAlignment="1">
      <alignment horizontal="center" vertical="top"/>
    </xf>
    <xf numFmtId="0" fontId="19" fillId="33" borderId="11" xfId="0" applyFont="1" applyFill="1" applyBorder="1" applyAlignment="1">
      <alignment horizontal="center" vertical="top"/>
    </xf>
    <xf numFmtId="0" fontId="19" fillId="33" borderId="12" xfId="0" applyFont="1" applyFill="1" applyBorder="1" applyAlignment="1">
      <alignment horizontal="center" vertical="top"/>
    </xf>
    <xf numFmtId="0" fontId="19" fillId="34" borderId="10" xfId="0" applyFont="1" applyFill="1" applyBorder="1" applyAlignment="1">
      <alignment horizontal="left" vertical="top" indent="1"/>
    </xf>
    <xf numFmtId="0" fontId="19" fillId="34" borderId="11" xfId="0" applyFont="1" applyFill="1" applyBorder="1" applyAlignment="1">
      <alignment horizontal="left" vertical="top" indent="1"/>
    </xf>
    <xf numFmtId="0" fontId="19" fillId="34" borderId="12" xfId="0" applyFont="1" applyFill="1" applyBorder="1" applyAlignment="1">
      <alignment horizontal="left" vertical="top" indent="1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zoomScaleNormal="100" workbookViewId="0">
      <pane ySplit="7" topLeftCell="A27" activePane="bottomLeft" state="frozen"/>
      <selection pane="bottomLeft" activeCell="K77" sqref="K77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customWidth="1" outlineLevel="1"/>
    <col min="29" max="29" width="12.140625" style="78" customWidth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</row>
    <row r="2" spans="1:106" s="1" customFormat="1" ht="16.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</row>
    <row r="3" spans="1:106" s="1" customFormat="1" ht="16.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</row>
    <row r="4" spans="1:106" s="1" customFormat="1" ht="16.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</row>
    <row r="5" spans="1:106" ht="22.5" customHeight="1" x14ac:dyDescent="0.25">
      <c r="A5" s="98" t="s">
        <v>3</v>
      </c>
      <c r="B5" s="98"/>
      <c r="C5" s="98"/>
      <c r="D5" s="98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27" t="s">
        <v>4</v>
      </c>
      <c r="B6" s="128" t="s">
        <v>5</v>
      </c>
      <c r="C6" s="101" t="s">
        <v>6</v>
      </c>
      <c r="D6" s="128" t="s">
        <v>7</v>
      </c>
      <c r="E6" s="127" t="s">
        <v>8</v>
      </c>
      <c r="F6" s="128" t="s">
        <v>9</v>
      </c>
      <c r="G6" s="127" t="s">
        <v>10</v>
      </c>
      <c r="H6" s="127" t="s">
        <v>11</v>
      </c>
      <c r="I6" s="127"/>
      <c r="J6" s="131" t="s">
        <v>12</v>
      </c>
      <c r="K6" s="131" t="s">
        <v>13</v>
      </c>
      <c r="L6" s="127" t="s">
        <v>14</v>
      </c>
      <c r="M6" s="148" t="s">
        <v>15</v>
      </c>
      <c r="N6" s="149"/>
      <c r="O6" s="150"/>
      <c r="P6" s="127" t="s">
        <v>16</v>
      </c>
      <c r="Q6" s="128" t="s">
        <v>17</v>
      </c>
      <c r="R6" s="133" t="s">
        <v>18</v>
      </c>
      <c r="S6" s="133"/>
      <c r="T6" s="133"/>
      <c r="U6" s="131" t="s">
        <v>19</v>
      </c>
      <c r="V6" s="133" t="s">
        <v>18</v>
      </c>
      <c r="W6" s="133"/>
      <c r="X6" s="133"/>
      <c r="Y6" s="131" t="s">
        <v>20</v>
      </c>
      <c r="Z6" s="133" t="s">
        <v>18</v>
      </c>
      <c r="AA6" s="133"/>
      <c r="AB6" s="133"/>
      <c r="AC6" s="131" t="s">
        <v>21</v>
      </c>
      <c r="AD6" s="133" t="s">
        <v>18</v>
      </c>
      <c r="AE6" s="133"/>
      <c r="AF6" s="133"/>
      <c r="AG6" s="131" t="s">
        <v>22</v>
      </c>
      <c r="AH6" s="131" t="s">
        <v>23</v>
      </c>
      <c r="AI6" s="130" t="s">
        <v>24</v>
      </c>
      <c r="AJ6" s="13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27"/>
      <c r="B7" s="129"/>
      <c r="C7" s="101" t="s">
        <v>25</v>
      </c>
      <c r="D7" s="129"/>
      <c r="E7" s="127"/>
      <c r="F7" s="129"/>
      <c r="G7" s="127"/>
      <c r="H7" s="103" t="s">
        <v>26</v>
      </c>
      <c r="I7" s="103" t="s">
        <v>27</v>
      </c>
      <c r="J7" s="132"/>
      <c r="K7" s="132"/>
      <c r="L7" s="127"/>
      <c r="M7" s="102" t="s">
        <v>28</v>
      </c>
      <c r="N7" s="102" t="s">
        <v>29</v>
      </c>
      <c r="O7" s="102" t="s">
        <v>30</v>
      </c>
      <c r="P7" s="127"/>
      <c r="Q7" s="129"/>
      <c r="R7" s="102" t="s">
        <v>31</v>
      </c>
      <c r="S7" s="102" t="s">
        <v>32</v>
      </c>
      <c r="T7" s="102" t="s">
        <v>33</v>
      </c>
      <c r="U7" s="132"/>
      <c r="V7" s="102" t="s">
        <v>34</v>
      </c>
      <c r="W7" s="102" t="s">
        <v>35</v>
      </c>
      <c r="X7" s="102" t="s">
        <v>36</v>
      </c>
      <c r="Y7" s="132"/>
      <c r="Z7" s="102" t="s">
        <v>37</v>
      </c>
      <c r="AA7" s="102" t="s">
        <v>38</v>
      </c>
      <c r="AB7" s="102" t="s">
        <v>39</v>
      </c>
      <c r="AC7" s="132"/>
      <c r="AD7" s="102" t="s">
        <v>40</v>
      </c>
      <c r="AE7" s="102" t="s">
        <v>41</v>
      </c>
      <c r="AF7" s="102" t="s">
        <v>42</v>
      </c>
      <c r="AG7" s="132"/>
      <c r="AH7" s="132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5" t="s">
        <v>45</v>
      </c>
      <c r="B8" s="146"/>
      <c r="C8" s="146"/>
      <c r="D8" s="146"/>
      <c r="E8" s="147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43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44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9" t="s">
        <v>46</v>
      </c>
      <c r="B11" s="140"/>
      <c r="C11" s="141"/>
      <c r="D11" s="141"/>
      <c r="E11" s="141"/>
      <c r="F11" s="141"/>
      <c r="G11" s="141"/>
      <c r="H11" s="141"/>
      <c r="I11" s="14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4" t="s">
        <v>47</v>
      </c>
      <c r="B12" s="135"/>
      <c r="C12" s="135"/>
      <c r="D12" s="135"/>
      <c r="E12" s="136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37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38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9" t="s">
        <v>48</v>
      </c>
      <c r="B15" s="140"/>
      <c r="C15" s="141"/>
      <c r="D15" s="141"/>
      <c r="E15" s="141"/>
      <c r="F15" s="141"/>
      <c r="G15" s="141"/>
      <c r="H15" s="141"/>
      <c r="I15" s="14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4" t="s">
        <v>49</v>
      </c>
      <c r="B16" s="135"/>
      <c r="C16" s="135"/>
      <c r="D16" s="135"/>
      <c r="E16" s="136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43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44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9" t="s">
        <v>50</v>
      </c>
      <c r="B19" s="140"/>
      <c r="C19" s="141"/>
      <c r="D19" s="141"/>
      <c r="E19" s="141"/>
      <c r="F19" s="141"/>
      <c r="G19" s="141"/>
      <c r="H19" s="141"/>
      <c r="I19" s="14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4" t="s">
        <v>51</v>
      </c>
      <c r="B20" s="135"/>
      <c r="C20" s="135"/>
      <c r="D20" s="135"/>
      <c r="E20" s="136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43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44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9" t="s">
        <v>52</v>
      </c>
      <c r="B23" s="140"/>
      <c r="C23" s="141"/>
      <c r="D23" s="141"/>
      <c r="E23" s="141"/>
      <c r="F23" s="141"/>
      <c r="G23" s="141"/>
      <c r="H23" s="141"/>
      <c r="I23" s="14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4" t="s">
        <v>53</v>
      </c>
      <c r="B24" s="135"/>
      <c r="C24" s="135"/>
      <c r="D24" s="135"/>
      <c r="E24" s="136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43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44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9" t="s">
        <v>54</v>
      </c>
      <c r="B27" s="140"/>
      <c r="C27" s="141"/>
      <c r="D27" s="141"/>
      <c r="E27" s="141"/>
      <c r="F27" s="141"/>
      <c r="G27" s="141"/>
      <c r="H27" s="141"/>
      <c r="I27" s="14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4" t="s">
        <v>55</v>
      </c>
      <c r="B28" s="135"/>
      <c r="C28" s="135"/>
      <c r="D28" s="135"/>
      <c r="E28" s="136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43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44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9" t="s">
        <v>56</v>
      </c>
      <c r="B31" s="140"/>
      <c r="C31" s="141"/>
      <c r="D31" s="141"/>
      <c r="E31" s="141"/>
      <c r="F31" s="141"/>
      <c r="G31" s="141"/>
      <c r="H31" s="141"/>
      <c r="I31" s="14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4" t="s">
        <v>57</v>
      </c>
      <c r="B32" s="135"/>
      <c r="C32" s="135"/>
      <c r="D32" s="135"/>
      <c r="E32" s="136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43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44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9" t="s">
        <v>58</v>
      </c>
      <c r="B35" s="140"/>
      <c r="C35" s="141"/>
      <c r="D35" s="141"/>
      <c r="E35" s="141"/>
      <c r="F35" s="141"/>
      <c r="G35" s="141"/>
      <c r="H35" s="141"/>
      <c r="I35" s="14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4" t="s">
        <v>59</v>
      </c>
      <c r="B36" s="135"/>
      <c r="C36" s="135"/>
      <c r="D36" s="135"/>
      <c r="E36" s="136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43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44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9" t="s">
        <v>60</v>
      </c>
      <c r="B39" s="140"/>
      <c r="C39" s="141"/>
      <c r="D39" s="141"/>
      <c r="E39" s="141"/>
      <c r="F39" s="141"/>
      <c r="G39" s="141"/>
      <c r="H39" s="141"/>
      <c r="I39" s="14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4" t="s">
        <v>61</v>
      </c>
      <c r="B40" s="135"/>
      <c r="C40" s="135"/>
      <c r="D40" s="135"/>
      <c r="E40" s="136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43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44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9" t="s">
        <v>62</v>
      </c>
      <c r="B43" s="140"/>
      <c r="C43" s="141"/>
      <c r="D43" s="141"/>
      <c r="E43" s="141"/>
      <c r="F43" s="141"/>
      <c r="G43" s="141"/>
      <c r="H43" s="141"/>
      <c r="I43" s="14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4" t="s">
        <v>63</v>
      </c>
      <c r="B44" s="135"/>
      <c r="C44" s="135"/>
      <c r="D44" s="135"/>
      <c r="E44" s="136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43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44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9" t="s">
        <v>64</v>
      </c>
      <c r="B47" s="140"/>
      <c r="C47" s="141"/>
      <c r="D47" s="141"/>
      <c r="E47" s="141"/>
      <c r="F47" s="141"/>
      <c r="G47" s="141"/>
      <c r="H47" s="141"/>
      <c r="I47" s="14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4" t="s">
        <v>65</v>
      </c>
      <c r="B48" s="135"/>
      <c r="C48" s="135"/>
      <c r="D48" s="135"/>
      <c r="E48" s="136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43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44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51" t="s">
        <v>66</v>
      </c>
      <c r="B51" s="151"/>
      <c r="C51" s="151"/>
      <c r="D51" s="151"/>
      <c r="E51" s="151"/>
      <c r="F51" s="151"/>
      <c r="G51" s="151"/>
      <c r="H51" s="151"/>
      <c r="I51" s="151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52" t="s">
        <v>67</v>
      </c>
      <c r="B52" s="153"/>
      <c r="C52" s="153"/>
      <c r="D52" s="153"/>
      <c r="E52" s="154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43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44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9" t="s">
        <v>68</v>
      </c>
      <c r="B55" s="141"/>
      <c r="C55" s="141"/>
      <c r="D55" s="141"/>
      <c r="E55" s="141"/>
      <c r="F55" s="141"/>
      <c r="G55" s="141"/>
      <c r="H55" s="141"/>
      <c r="I55" s="14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4" t="s">
        <v>69</v>
      </c>
      <c r="B56" s="135"/>
      <c r="C56" s="135"/>
      <c r="D56" s="135"/>
      <c r="E56" s="136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43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44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9" t="s">
        <v>70</v>
      </c>
      <c r="B59" s="141"/>
      <c r="C59" s="141"/>
      <c r="D59" s="141"/>
      <c r="E59" s="141"/>
      <c r="F59" s="141"/>
      <c r="G59" s="141"/>
      <c r="H59" s="141"/>
      <c r="I59" s="14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4" t="s">
        <v>71</v>
      </c>
      <c r="B60" s="135"/>
      <c r="C60" s="135"/>
      <c r="D60" s="135"/>
      <c r="E60" s="136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43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44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9" t="s">
        <v>72</v>
      </c>
      <c r="B63" s="141"/>
      <c r="C63" s="141"/>
      <c r="D63" s="141"/>
      <c r="E63" s="141"/>
      <c r="F63" s="141"/>
      <c r="G63" s="141"/>
      <c r="H63" s="141"/>
      <c r="I63" s="14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4" t="s">
        <v>73</v>
      </c>
      <c r="B64" s="135"/>
      <c r="C64" s="135"/>
      <c r="D64" s="135"/>
      <c r="E64" s="136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43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44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9" t="s">
        <v>74</v>
      </c>
      <c r="B67" s="141"/>
      <c r="C67" s="141"/>
      <c r="D67" s="141"/>
      <c r="E67" s="141"/>
      <c r="F67" s="141"/>
      <c r="G67" s="141"/>
      <c r="H67" s="141"/>
      <c r="I67" s="14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4"/>
      <c r="B68" s="135"/>
      <c r="C68" s="135"/>
      <c r="D68" s="135"/>
      <c r="E68" s="136"/>
      <c r="G68" s="8"/>
      <c r="H68" s="9"/>
      <c r="I68" s="9"/>
      <c r="J68" s="143">
        <v>22957815000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75</v>
      </c>
      <c r="D69" s="47">
        <v>45351</v>
      </c>
      <c r="E69" s="64" t="s">
        <v>76</v>
      </c>
      <c r="F69" s="86" t="s">
        <v>77</v>
      </c>
      <c r="G69" s="86" t="s">
        <v>78</v>
      </c>
      <c r="H69" s="49"/>
      <c r="I69" s="51"/>
      <c r="J69" s="158"/>
      <c r="K69" s="67">
        <v>22957815000</v>
      </c>
      <c r="L69" s="55" t="s">
        <v>79</v>
      </c>
      <c r="M69" s="43"/>
      <c r="N69" s="68"/>
      <c r="O69" s="43"/>
      <c r="P69" s="69"/>
      <c r="Q69" s="69"/>
      <c r="R69" s="22"/>
      <c r="S69" s="22"/>
      <c r="T69" s="22"/>
      <c r="U69" s="23">
        <f>SUM(R69:T69)</f>
        <v>0</v>
      </c>
      <c r="V69" s="22">
        <v>6887344500</v>
      </c>
      <c r="W69" s="22">
        <v>9183126000</v>
      </c>
      <c r="X69" s="22"/>
      <c r="Y69" s="23">
        <f>SUM(V69:X69)</f>
        <v>16070470500</v>
      </c>
      <c r="Z69" s="22"/>
      <c r="AA69" s="22"/>
      <c r="AB69" s="22">
        <v>6887344500</v>
      </c>
      <c r="AC69" s="23">
        <f>SUM(Z69:AB69)</f>
        <v>6887344500</v>
      </c>
      <c r="AD69" s="22"/>
      <c r="AE69" s="22">
        <v>0</v>
      </c>
      <c r="AF69" s="22">
        <v>0</v>
      </c>
      <c r="AG69" s="23">
        <f>SUM(AD69:AF69)</f>
        <v>0</v>
      </c>
      <c r="AH69" s="23">
        <f>SUM(U69,Y69,AC69,AG69)</f>
        <v>22957815000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44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4" t="s">
        <v>80</v>
      </c>
      <c r="B71" s="135"/>
      <c r="C71" s="135"/>
      <c r="D71" s="135"/>
      <c r="E71" s="136"/>
      <c r="F71" s="134"/>
      <c r="G71" s="135"/>
      <c r="H71" s="135"/>
      <c r="I71" s="135"/>
      <c r="J71" s="70">
        <f>SUM(J68)</f>
        <v>22957815000</v>
      </c>
      <c r="K71" s="70">
        <f>SUM(K68:K70)</f>
        <v>22957815000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>SUM(U69:U69)</f>
        <v>0</v>
      </c>
      <c r="V71" s="70">
        <f t="shared" si="15"/>
        <v>6887344500</v>
      </c>
      <c r="W71" s="70">
        <f t="shared" si="15"/>
        <v>9183126000</v>
      </c>
      <c r="X71" s="70">
        <f t="shared" si="15"/>
        <v>0</v>
      </c>
      <c r="Y71" s="70">
        <f t="shared" si="15"/>
        <v>16070470500</v>
      </c>
      <c r="Z71" s="70">
        <f t="shared" si="15"/>
        <v>0</v>
      </c>
      <c r="AA71" s="70">
        <f t="shared" si="15"/>
        <v>0</v>
      </c>
      <c r="AB71" s="70">
        <f t="shared" si="15"/>
        <v>6887344500</v>
      </c>
      <c r="AC71" s="70">
        <f t="shared" si="15"/>
        <v>6887344500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22957815000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55" t="str">
        <f>"TOTAL ASIG."&amp;" "&amp;$B$5</f>
        <v xml:space="preserve">TOTAL ASIG. </v>
      </c>
      <c r="B72" s="156"/>
      <c r="C72" s="156"/>
      <c r="D72" s="156"/>
      <c r="E72" s="156"/>
      <c r="F72" s="156"/>
      <c r="G72" s="156"/>
      <c r="H72" s="156"/>
      <c r="I72" s="157"/>
      <c r="J72" s="30">
        <f>SUM(J11,J15,J19,J23,J27,J31,J35,J39,J43,J47,J51,J55,J59,J63,J67,J71)</f>
        <v>22957815000</v>
      </c>
      <c r="K72" s="30">
        <f>+K11+K15+K19+K23+K27+K31+K35+K39+K43+K47+K51+K55+K67+K59+K63+K71</f>
        <v>22957815000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6887344500</v>
      </c>
      <c r="W72" s="30">
        <f t="shared" si="16"/>
        <v>9183126000</v>
      </c>
      <c r="X72" s="30">
        <f t="shared" si="16"/>
        <v>0</v>
      </c>
      <c r="Y72" s="30">
        <f t="shared" si="16"/>
        <v>16070470500</v>
      </c>
      <c r="Z72" s="30">
        <f t="shared" si="16"/>
        <v>0</v>
      </c>
      <c r="AA72" s="30">
        <f t="shared" si="16"/>
        <v>0</v>
      </c>
      <c r="AB72" s="30">
        <f t="shared" si="16"/>
        <v>6887344500</v>
      </c>
      <c r="AC72" s="30">
        <f t="shared" si="16"/>
        <v>6887344500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22957815000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55">
        <f>B77</f>
        <v>0</v>
      </c>
      <c r="C74" s="156"/>
      <c r="D74" s="156"/>
      <c r="E74" s="156"/>
      <c r="F74" s="156"/>
      <c r="G74" s="156"/>
      <c r="H74" s="156"/>
      <c r="I74" s="156"/>
      <c r="J74" s="15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72:I72"/>
    <mergeCell ref="B74:J74"/>
    <mergeCell ref="J65:J66"/>
    <mergeCell ref="A67:I67"/>
    <mergeCell ref="A68:E68"/>
    <mergeCell ref="J68:J70"/>
    <mergeCell ref="A71:E71"/>
    <mergeCell ref="F71:I71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topLeftCell="A4" zoomScaleNormal="100" workbookViewId="0">
      <selection activeCell="V17" sqref="V17"/>
    </sheetView>
  </sheetViews>
  <sheetFormatPr baseColWidth="10" defaultColWidth="11.42578125" defaultRowHeight="12.75" outlineLevelCol="1" x14ac:dyDescent="0.25"/>
  <cols>
    <col min="1" max="1" width="34" style="75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8.85546875" style="78" hidden="1" customWidth="1" outlineLevel="1"/>
    <col min="10" max="10" width="11.285156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9" t="s">
        <v>81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</row>
    <row r="2" spans="1:36" s="1" customFormat="1" ht="1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</row>
    <row r="3" spans="1:36" s="1" customFormat="1" ht="15" customHeight="1" x14ac:dyDescent="0.25">
      <c r="A3" s="163" t="s">
        <v>242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</row>
    <row r="5" spans="1:36" ht="23.25" customHeight="1" x14ac:dyDescent="0.25">
      <c r="A5" s="160" t="str">
        <f>'24-02-002 Ind. Senadis'!A5</f>
        <v xml:space="preserve">24-02-002 "Programa de Cuidados SENADIS"                 
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2"/>
    </row>
    <row r="6" spans="1:36" s="75" customFormat="1" x14ac:dyDescent="0.25">
      <c r="A6" s="127" t="s">
        <v>6</v>
      </c>
      <c r="B6" s="131" t="s">
        <v>12</v>
      </c>
      <c r="C6" s="131" t="s">
        <v>82</v>
      </c>
      <c r="D6" s="148" t="s">
        <v>15</v>
      </c>
      <c r="E6" s="149"/>
      <c r="F6" s="150"/>
      <c r="G6" s="133" t="s">
        <v>18</v>
      </c>
      <c r="H6" s="133"/>
      <c r="I6" s="133"/>
      <c r="J6" s="131" t="s">
        <v>19</v>
      </c>
      <c r="K6" s="133" t="s">
        <v>18</v>
      </c>
      <c r="L6" s="133"/>
      <c r="M6" s="133"/>
      <c r="N6" s="131" t="s">
        <v>20</v>
      </c>
      <c r="O6" s="133" t="s">
        <v>18</v>
      </c>
      <c r="P6" s="133"/>
      <c r="Q6" s="133"/>
      <c r="R6" s="131" t="s">
        <v>21</v>
      </c>
      <c r="S6" s="133" t="s">
        <v>18</v>
      </c>
      <c r="T6" s="133"/>
      <c r="U6" s="133"/>
      <c r="V6" s="131" t="s">
        <v>22</v>
      </c>
      <c r="W6" s="131" t="s">
        <v>23</v>
      </c>
      <c r="X6" s="130" t="s">
        <v>83</v>
      </c>
      <c r="Y6" s="130"/>
    </row>
    <row r="7" spans="1:36" s="75" customFormat="1" ht="25.5" x14ac:dyDescent="0.25">
      <c r="A7" s="127"/>
      <c r="B7" s="132"/>
      <c r="C7" s="132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32"/>
      <c r="K7" s="102" t="s">
        <v>34</v>
      </c>
      <c r="L7" s="102" t="s">
        <v>35</v>
      </c>
      <c r="M7" s="102" t="s">
        <v>36</v>
      </c>
      <c r="N7" s="132"/>
      <c r="O7" s="102" t="s">
        <v>37</v>
      </c>
      <c r="P7" s="102" t="s">
        <v>38</v>
      </c>
      <c r="Q7" s="102" t="s">
        <v>39</v>
      </c>
      <c r="R7" s="132"/>
      <c r="S7" s="102" t="s">
        <v>40</v>
      </c>
      <c r="T7" s="102" t="s">
        <v>41</v>
      </c>
      <c r="U7" s="102" t="s">
        <v>84</v>
      </c>
      <c r="V7" s="132"/>
      <c r="W7" s="132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+'24-02-002 Ind. Senadis'!J71</f>
        <v>22957815000</v>
      </c>
      <c r="C23" s="59">
        <f>+'24-02-002 Ind. Senadis'!K71</f>
        <v>22957815000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+'24-02-002 Ind. Senadis'!S71</f>
        <v>0</v>
      </c>
      <c r="I23" s="59">
        <f>+'24-03-352 Ind. Estipendio'!T71</f>
        <v>0</v>
      </c>
      <c r="J23" s="59">
        <f>+'24-02-002 Ind. Senadis'!U71</f>
        <v>0</v>
      </c>
      <c r="K23" s="59">
        <f>+'24-02-002 Ind. Senadis'!V69</f>
        <v>6887344500</v>
      </c>
      <c r="L23" s="59">
        <f>+'24-02-002 Ind. Senadis'!W69</f>
        <v>9183126000</v>
      </c>
      <c r="M23" s="59">
        <f>+'24-02-002 Ind. Senadis'!X69</f>
        <v>0</v>
      </c>
      <c r="N23" s="59">
        <f>+'24-02-002 Ind. Senadis'!Y69</f>
        <v>16070470500</v>
      </c>
      <c r="O23" s="59">
        <f>+'24-03-352 Ind. Estipendio'!Z71</f>
        <v>0</v>
      </c>
      <c r="P23" s="59">
        <f>+'24-02-002 Ind. Senadis'!AA71</f>
        <v>0</v>
      </c>
      <c r="Q23" s="59">
        <f>+'24-03-352 Ind. Estipendio'!AB71</f>
        <v>0</v>
      </c>
      <c r="R23" s="59">
        <f>+'24-02-002 Ind. Senadis'!AC69</f>
        <v>6887344500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+'24-02-002 Ind. Senadis'!AH71</f>
        <v>22957815000</v>
      </c>
      <c r="X23" s="82">
        <f>+'24-02-002 Ind. Senadis'!AI69</f>
        <v>1</v>
      </c>
      <c r="Y23" s="82">
        <f>+'24-03-352 Ind. Estipendio'!AJ71</f>
        <v>1</v>
      </c>
    </row>
    <row r="24" spans="1:25" ht="31.5" customHeight="1" x14ac:dyDescent="0.25">
      <c r="A24" s="105" t="str">
        <f>"TOTAL ASIG."&amp;" "&amp;$A$5</f>
        <v xml:space="preserve">TOTAL ASIG. 24-02-002 "Programa de Cuidados SENADIS"                 
</v>
      </c>
      <c r="B24" s="106">
        <f>SUM(B8:B23)</f>
        <v>22957815000</v>
      </c>
      <c r="C24" s="106">
        <f t="shared" ref="C24:V24" si="0">SUM(C8:C23)</f>
        <v>22957815000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6887344500</v>
      </c>
      <c r="L24" s="106">
        <f t="shared" si="0"/>
        <v>9183126000</v>
      </c>
      <c r="M24" s="106">
        <f t="shared" si="0"/>
        <v>0</v>
      </c>
      <c r="N24" s="106">
        <f t="shared" si="0"/>
        <v>16070470500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6887344500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22957815000</v>
      </c>
      <c r="X24" s="107">
        <f>+'24-02-002 Ind. Senadis'!AI72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A3:Y3"/>
    <mergeCell ref="D6:F6"/>
    <mergeCell ref="G6:I6"/>
    <mergeCell ref="A1:Y1"/>
    <mergeCell ref="A2:Y2"/>
    <mergeCell ref="A4:Y4"/>
    <mergeCell ref="A5:Y5"/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6:A7"/>
    <mergeCell ref="B6:B7"/>
    <mergeCell ref="C6:C7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topLeftCell="A4" zoomScaleNormal="100" workbookViewId="0">
      <selection activeCell="AH71" sqref="AH71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hidden="1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customWidth="1"/>
    <col min="14" max="14" width="9.140625" style="75" customWidth="1"/>
    <col min="15" max="15" width="13" style="75" customWidth="1"/>
    <col min="16" max="16" width="10.5703125" style="75" customWidth="1"/>
    <col min="17" max="17" width="10.5703125" style="77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customWidth="1" outlineLevel="1"/>
    <col min="29" max="29" width="12.140625" style="78" customWidth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23" t="s">
        <v>81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</row>
    <row r="2" spans="1:106" s="1" customFormat="1" ht="16.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</row>
    <row r="3" spans="1:106" s="1" customFormat="1" ht="16.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</row>
    <row r="4" spans="1:106" s="1" customFormat="1" ht="16.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</row>
    <row r="5" spans="1:106" ht="22.5" customHeight="1" x14ac:dyDescent="0.25">
      <c r="A5" s="98" t="s">
        <v>87</v>
      </c>
      <c r="B5" s="98"/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27" t="s">
        <v>4</v>
      </c>
      <c r="B6" s="128" t="s">
        <v>5</v>
      </c>
      <c r="C6" s="101" t="s">
        <v>6</v>
      </c>
      <c r="D6" s="128" t="s">
        <v>7</v>
      </c>
      <c r="E6" s="127" t="s">
        <v>8</v>
      </c>
      <c r="F6" s="128" t="s">
        <v>9</v>
      </c>
      <c r="G6" s="127" t="s">
        <v>10</v>
      </c>
      <c r="H6" s="127" t="s">
        <v>11</v>
      </c>
      <c r="I6" s="127"/>
      <c r="J6" s="131" t="s">
        <v>12</v>
      </c>
      <c r="K6" s="131" t="s">
        <v>13</v>
      </c>
      <c r="L6" s="127" t="s">
        <v>14</v>
      </c>
      <c r="M6" s="148" t="s">
        <v>15</v>
      </c>
      <c r="N6" s="149"/>
      <c r="O6" s="150"/>
      <c r="P6" s="127" t="s">
        <v>16</v>
      </c>
      <c r="Q6" s="128" t="s">
        <v>17</v>
      </c>
      <c r="R6" s="133" t="s">
        <v>18</v>
      </c>
      <c r="S6" s="133"/>
      <c r="T6" s="133"/>
      <c r="U6" s="131" t="s">
        <v>19</v>
      </c>
      <c r="V6" s="133" t="s">
        <v>18</v>
      </c>
      <c r="W6" s="133"/>
      <c r="X6" s="133"/>
      <c r="Y6" s="131" t="s">
        <v>20</v>
      </c>
      <c r="Z6" s="133" t="s">
        <v>18</v>
      </c>
      <c r="AA6" s="133"/>
      <c r="AB6" s="133"/>
      <c r="AC6" s="131" t="s">
        <v>21</v>
      </c>
      <c r="AD6" s="133" t="s">
        <v>18</v>
      </c>
      <c r="AE6" s="133"/>
      <c r="AF6" s="133"/>
      <c r="AG6" s="131" t="s">
        <v>22</v>
      </c>
      <c r="AH6" s="131" t="s">
        <v>23</v>
      </c>
      <c r="AI6" s="130" t="s">
        <v>24</v>
      </c>
      <c r="AJ6" s="13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27"/>
      <c r="B7" s="129"/>
      <c r="C7" s="101" t="s">
        <v>25</v>
      </c>
      <c r="D7" s="129"/>
      <c r="E7" s="127"/>
      <c r="F7" s="129"/>
      <c r="G7" s="127"/>
      <c r="H7" s="103" t="s">
        <v>26</v>
      </c>
      <c r="I7" s="103" t="s">
        <v>27</v>
      </c>
      <c r="J7" s="132"/>
      <c r="K7" s="132"/>
      <c r="L7" s="127"/>
      <c r="M7" s="102" t="s">
        <v>28</v>
      </c>
      <c r="N7" s="102" t="s">
        <v>29</v>
      </c>
      <c r="O7" s="102" t="s">
        <v>30</v>
      </c>
      <c r="P7" s="127"/>
      <c r="Q7" s="129"/>
      <c r="R7" s="102" t="s">
        <v>31</v>
      </c>
      <c r="S7" s="102" t="s">
        <v>32</v>
      </c>
      <c r="T7" s="102" t="s">
        <v>33</v>
      </c>
      <c r="U7" s="132"/>
      <c r="V7" s="102" t="s">
        <v>34</v>
      </c>
      <c r="W7" s="102" t="s">
        <v>35</v>
      </c>
      <c r="X7" s="102" t="s">
        <v>36</v>
      </c>
      <c r="Y7" s="132"/>
      <c r="Z7" s="102" t="s">
        <v>37</v>
      </c>
      <c r="AA7" s="102" t="s">
        <v>38</v>
      </c>
      <c r="AB7" s="102" t="s">
        <v>39</v>
      </c>
      <c r="AC7" s="132"/>
      <c r="AD7" s="102" t="s">
        <v>40</v>
      </c>
      <c r="AE7" s="102" t="s">
        <v>41</v>
      </c>
      <c r="AF7" s="102" t="s">
        <v>42</v>
      </c>
      <c r="AG7" s="132"/>
      <c r="AH7" s="132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5" t="s">
        <v>45</v>
      </c>
      <c r="B8" s="146"/>
      <c r="C8" s="146"/>
      <c r="D8" s="146"/>
      <c r="E8" s="147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43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44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9" t="s">
        <v>46</v>
      </c>
      <c r="B11" s="140"/>
      <c r="C11" s="141"/>
      <c r="D11" s="141"/>
      <c r="E11" s="141"/>
      <c r="F11" s="141"/>
      <c r="G11" s="141"/>
      <c r="H11" s="141"/>
      <c r="I11" s="14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4" t="s">
        <v>47</v>
      </c>
      <c r="B12" s="135"/>
      <c r="C12" s="135"/>
      <c r="D12" s="135"/>
      <c r="E12" s="136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37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38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9" t="s">
        <v>48</v>
      </c>
      <c r="B15" s="140"/>
      <c r="C15" s="141"/>
      <c r="D15" s="141"/>
      <c r="E15" s="141"/>
      <c r="F15" s="141"/>
      <c r="G15" s="141"/>
      <c r="H15" s="141"/>
      <c r="I15" s="14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4" t="s">
        <v>49</v>
      </c>
      <c r="B16" s="135"/>
      <c r="C16" s="135"/>
      <c r="D16" s="135"/>
      <c r="E16" s="136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43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44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9" t="s">
        <v>50</v>
      </c>
      <c r="B19" s="140"/>
      <c r="C19" s="141"/>
      <c r="D19" s="141"/>
      <c r="E19" s="141"/>
      <c r="F19" s="141"/>
      <c r="G19" s="141"/>
      <c r="H19" s="141"/>
      <c r="I19" s="14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4" t="s">
        <v>51</v>
      </c>
      <c r="B20" s="135"/>
      <c r="C20" s="135"/>
      <c r="D20" s="135"/>
      <c r="E20" s="136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43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44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9" t="s">
        <v>52</v>
      </c>
      <c r="B23" s="140"/>
      <c r="C23" s="141"/>
      <c r="D23" s="141"/>
      <c r="E23" s="141"/>
      <c r="F23" s="141"/>
      <c r="G23" s="141"/>
      <c r="H23" s="141"/>
      <c r="I23" s="14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4" t="s">
        <v>53</v>
      </c>
      <c r="B24" s="135"/>
      <c r="C24" s="135"/>
      <c r="D24" s="135"/>
      <c r="E24" s="136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43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44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9" t="s">
        <v>54</v>
      </c>
      <c r="B27" s="140"/>
      <c r="C27" s="141"/>
      <c r="D27" s="141"/>
      <c r="E27" s="141"/>
      <c r="F27" s="141"/>
      <c r="G27" s="141"/>
      <c r="H27" s="141"/>
      <c r="I27" s="14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4" t="s">
        <v>55</v>
      </c>
      <c r="B28" s="135"/>
      <c r="C28" s="135"/>
      <c r="D28" s="135"/>
      <c r="E28" s="136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43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44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9" t="s">
        <v>56</v>
      </c>
      <c r="B31" s="140"/>
      <c r="C31" s="141"/>
      <c r="D31" s="141"/>
      <c r="E31" s="141"/>
      <c r="F31" s="141"/>
      <c r="G31" s="141"/>
      <c r="H31" s="141"/>
      <c r="I31" s="14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4" t="s">
        <v>57</v>
      </c>
      <c r="B32" s="135"/>
      <c r="C32" s="135"/>
      <c r="D32" s="135"/>
      <c r="E32" s="136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43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44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9" t="s">
        <v>58</v>
      </c>
      <c r="B35" s="140"/>
      <c r="C35" s="141"/>
      <c r="D35" s="141"/>
      <c r="E35" s="141"/>
      <c r="F35" s="141"/>
      <c r="G35" s="141"/>
      <c r="H35" s="141"/>
      <c r="I35" s="14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4" t="s">
        <v>59</v>
      </c>
      <c r="B36" s="135"/>
      <c r="C36" s="135"/>
      <c r="D36" s="135"/>
      <c r="E36" s="136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43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44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9" t="s">
        <v>60</v>
      </c>
      <c r="B39" s="140"/>
      <c r="C39" s="141"/>
      <c r="D39" s="141"/>
      <c r="E39" s="141"/>
      <c r="F39" s="141"/>
      <c r="G39" s="141"/>
      <c r="H39" s="141"/>
      <c r="I39" s="14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4" t="s">
        <v>61</v>
      </c>
      <c r="B40" s="135"/>
      <c r="C40" s="135"/>
      <c r="D40" s="135"/>
      <c r="E40" s="136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43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44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9" t="s">
        <v>62</v>
      </c>
      <c r="B43" s="140"/>
      <c r="C43" s="141"/>
      <c r="D43" s="141"/>
      <c r="E43" s="141"/>
      <c r="F43" s="141"/>
      <c r="G43" s="141"/>
      <c r="H43" s="141"/>
      <c r="I43" s="14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4" t="s">
        <v>63</v>
      </c>
      <c r="B44" s="135"/>
      <c r="C44" s="135"/>
      <c r="D44" s="135"/>
      <c r="E44" s="136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43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44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9" t="s">
        <v>64</v>
      </c>
      <c r="B47" s="140"/>
      <c r="C47" s="141"/>
      <c r="D47" s="141"/>
      <c r="E47" s="141"/>
      <c r="F47" s="141"/>
      <c r="G47" s="141"/>
      <c r="H47" s="141"/>
      <c r="I47" s="14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4" t="s">
        <v>65</v>
      </c>
      <c r="B48" s="135"/>
      <c r="C48" s="135"/>
      <c r="D48" s="135"/>
      <c r="E48" s="136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43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44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51" t="s">
        <v>66</v>
      </c>
      <c r="B51" s="151"/>
      <c r="C51" s="151"/>
      <c r="D51" s="151"/>
      <c r="E51" s="151"/>
      <c r="F51" s="151"/>
      <c r="G51" s="151"/>
      <c r="H51" s="151"/>
      <c r="I51" s="151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52" t="s">
        <v>67</v>
      </c>
      <c r="B52" s="153"/>
      <c r="C52" s="153"/>
      <c r="D52" s="153"/>
      <c r="E52" s="154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43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44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9" t="s">
        <v>68</v>
      </c>
      <c r="B55" s="141"/>
      <c r="C55" s="141"/>
      <c r="D55" s="141"/>
      <c r="E55" s="141"/>
      <c r="F55" s="141"/>
      <c r="G55" s="141"/>
      <c r="H55" s="141"/>
      <c r="I55" s="14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4" t="s">
        <v>69</v>
      </c>
      <c r="B56" s="135"/>
      <c r="C56" s="135"/>
      <c r="D56" s="135"/>
      <c r="E56" s="136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43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44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9" t="s">
        <v>70</v>
      </c>
      <c r="B59" s="141"/>
      <c r="C59" s="141"/>
      <c r="D59" s="141"/>
      <c r="E59" s="141"/>
      <c r="F59" s="141"/>
      <c r="G59" s="141"/>
      <c r="H59" s="141"/>
      <c r="I59" s="14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4" t="s">
        <v>71</v>
      </c>
      <c r="B60" s="135"/>
      <c r="C60" s="135"/>
      <c r="D60" s="135"/>
      <c r="E60" s="136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43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44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9" t="s">
        <v>72</v>
      </c>
      <c r="B63" s="141"/>
      <c r="C63" s="141"/>
      <c r="D63" s="141"/>
      <c r="E63" s="141"/>
      <c r="F63" s="141"/>
      <c r="G63" s="141"/>
      <c r="H63" s="141"/>
      <c r="I63" s="14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4" t="s">
        <v>73</v>
      </c>
      <c r="B64" s="135"/>
      <c r="C64" s="135"/>
      <c r="D64" s="135"/>
      <c r="E64" s="136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43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44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9" t="s">
        <v>74</v>
      </c>
      <c r="B67" s="141"/>
      <c r="C67" s="141"/>
      <c r="D67" s="141"/>
      <c r="E67" s="141"/>
      <c r="F67" s="141"/>
      <c r="G67" s="141"/>
      <c r="H67" s="141"/>
      <c r="I67" s="14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4"/>
      <c r="B68" s="135"/>
      <c r="C68" s="135"/>
      <c r="D68" s="135"/>
      <c r="E68" s="136"/>
      <c r="G68" s="8"/>
      <c r="H68" s="9"/>
      <c r="I68" s="9"/>
      <c r="J68" s="143">
        <v>41445416000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/>
      <c r="B69" s="17"/>
      <c r="C69" s="46" t="s">
        <v>88</v>
      </c>
      <c r="D69" s="47">
        <v>45313</v>
      </c>
      <c r="E69" s="64" t="s">
        <v>89</v>
      </c>
      <c r="F69" s="86" t="s">
        <v>90</v>
      </c>
      <c r="G69" s="87"/>
      <c r="H69" s="49"/>
      <c r="I69" s="51"/>
      <c r="J69" s="158"/>
      <c r="K69" s="67">
        <v>41309864000</v>
      </c>
      <c r="L69" s="55" t="s">
        <v>79</v>
      </c>
      <c r="M69" s="43"/>
      <c r="N69" s="68"/>
      <c r="O69" s="43"/>
      <c r="P69" s="69"/>
      <c r="Q69" s="69"/>
      <c r="R69" s="67">
        <v>16523945600</v>
      </c>
      <c r="S69" s="22"/>
      <c r="T69" s="67"/>
      <c r="U69" s="23">
        <f>+SUM(R69:T69)</f>
        <v>16523945600</v>
      </c>
      <c r="V69" s="22"/>
      <c r="W69" s="22">
        <v>6196479600</v>
      </c>
      <c r="X69" s="22">
        <v>6196479600</v>
      </c>
      <c r="Y69" s="23">
        <f>+SUM(V69:X69)</f>
        <v>12392959200</v>
      </c>
      <c r="Z69" s="22">
        <v>6196479600</v>
      </c>
      <c r="AA69" s="67"/>
      <c r="AB69" s="22">
        <v>6196479600</v>
      </c>
      <c r="AC69" s="23">
        <f>+SUM(Z69:AB69)</f>
        <v>12392959200</v>
      </c>
      <c r="AD69" s="22"/>
      <c r="AE69" s="22"/>
      <c r="AF69" s="22"/>
      <c r="AG69" s="23"/>
      <c r="AH69" s="23">
        <f>+U69+Y69+AG69+AC69</f>
        <v>41309864000</v>
      </c>
      <c r="AI69" s="24">
        <f>IF(ISERROR(AH69/J68),0,AH69/J68)</f>
        <v>0.9967293849819242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44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4" t="s">
        <v>80</v>
      </c>
      <c r="B71" s="135"/>
      <c r="C71" s="135"/>
      <c r="D71" s="135"/>
      <c r="E71" s="136"/>
      <c r="F71" s="134"/>
      <c r="G71" s="135"/>
      <c r="H71" s="135"/>
      <c r="I71" s="135"/>
      <c r="J71" s="70">
        <f>SUM(J68)</f>
        <v>41445416000</v>
      </c>
      <c r="K71" s="70">
        <f>SUM(K69:K70)</f>
        <v>41309864000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16523945600</v>
      </c>
      <c r="S71" s="70">
        <f t="shared" si="15"/>
        <v>0</v>
      </c>
      <c r="T71" s="70">
        <f t="shared" si="15"/>
        <v>0</v>
      </c>
      <c r="U71" s="70">
        <f t="shared" si="15"/>
        <v>16523945600</v>
      </c>
      <c r="V71" s="70">
        <f t="shared" si="15"/>
        <v>0</v>
      </c>
      <c r="W71" s="70">
        <f t="shared" si="15"/>
        <v>6196479600</v>
      </c>
      <c r="X71" s="70">
        <f t="shared" si="15"/>
        <v>6196479600</v>
      </c>
      <c r="Y71" s="70">
        <f t="shared" si="15"/>
        <v>12392959200</v>
      </c>
      <c r="Z71" s="70">
        <f t="shared" si="15"/>
        <v>6196479600</v>
      </c>
      <c r="AA71" s="70">
        <f t="shared" si="15"/>
        <v>0</v>
      </c>
      <c r="AB71" s="70">
        <f t="shared" si="15"/>
        <v>6196479600</v>
      </c>
      <c r="AC71" s="70">
        <f t="shared" si="15"/>
        <v>12392959200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41309864000</v>
      </c>
      <c r="AI71" s="73">
        <f>IF(ISERROR(AH71/J71),0,AH71/J71)</f>
        <v>0.9967293849819242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55" t="str">
        <f>"TOTAL ASIG."&amp;" "&amp;$B$5</f>
        <v xml:space="preserve">TOTAL ASIG. </v>
      </c>
      <c r="B72" s="156"/>
      <c r="C72" s="156"/>
      <c r="D72" s="156"/>
      <c r="E72" s="156"/>
      <c r="F72" s="156"/>
      <c r="G72" s="156"/>
      <c r="H72" s="156"/>
      <c r="I72" s="157"/>
      <c r="J72" s="30">
        <f>SUM(J11,J15,J19,J23,J27,J31,J35,J39,J43,J47,J51,J55,J59,J63,J67,J71)</f>
        <v>41445416000</v>
      </c>
      <c r="K72" s="30">
        <f>+K11+K15+K19+K23+K27+K31+K35+K39+K43+K47+K51+K55+K67+K59+K63+K71</f>
        <v>41309864000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16523945600</v>
      </c>
      <c r="S72" s="30">
        <f t="shared" si="16"/>
        <v>0</v>
      </c>
      <c r="T72" s="30">
        <f t="shared" si="16"/>
        <v>0</v>
      </c>
      <c r="U72" s="30">
        <f t="shared" si="16"/>
        <v>16523945600</v>
      </c>
      <c r="V72" s="30">
        <f t="shared" si="16"/>
        <v>0</v>
      </c>
      <c r="W72" s="30">
        <f t="shared" si="16"/>
        <v>6196479600</v>
      </c>
      <c r="X72" s="30">
        <f t="shared" si="16"/>
        <v>6196479600</v>
      </c>
      <c r="Y72" s="30">
        <f t="shared" si="16"/>
        <v>12392959200</v>
      </c>
      <c r="Z72" s="30">
        <f t="shared" si="16"/>
        <v>6196479600</v>
      </c>
      <c r="AA72" s="30">
        <f t="shared" si="16"/>
        <v>0</v>
      </c>
      <c r="AB72" s="30">
        <f t="shared" si="16"/>
        <v>6196479600</v>
      </c>
      <c r="AC72" s="30">
        <f t="shared" si="16"/>
        <v>12392959200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41309864000</v>
      </c>
      <c r="AI72" s="33">
        <f>IF(ISERROR(AH72/J72),0,AH72/J72)</f>
        <v>0.9967293849819242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55">
        <f>B77</f>
        <v>0</v>
      </c>
      <c r="C74" s="156"/>
      <c r="D74" s="156"/>
      <c r="E74" s="156"/>
      <c r="F74" s="156"/>
      <c r="G74" s="156"/>
      <c r="H74" s="156"/>
      <c r="I74" s="156"/>
      <c r="J74" s="15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72:I72"/>
    <mergeCell ref="B74:J74"/>
    <mergeCell ref="J65:J66"/>
    <mergeCell ref="A67:I67"/>
    <mergeCell ref="A68:E68"/>
    <mergeCell ref="J68:J70"/>
    <mergeCell ref="A71:E71"/>
    <mergeCell ref="F71:I71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D69:AF70 R70 S69:S70 Z69:Z70 AB69:AB70 AA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144"/>
  <sheetViews>
    <sheetView topLeftCell="A5" zoomScaleNormal="100" workbookViewId="0">
      <selection activeCell="W23" sqref="W23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10.14062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9" t="s">
        <v>81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</row>
    <row r="2" spans="1:36" s="1" customFormat="1" ht="1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</row>
    <row r="3" spans="1:36" s="1" customFormat="1" ht="15" customHeight="1" x14ac:dyDescent="0.25">
      <c r="A3" s="163" t="s">
        <v>242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</row>
    <row r="5" spans="1:36" ht="23.25" customHeight="1" x14ac:dyDescent="0.25">
      <c r="A5" s="160" t="str">
        <f>+'24-02-003 Ind. Senama'!A5</f>
        <v xml:space="preserve">24-02-003 "Programa de Cuidados SENAMA"                 
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2"/>
    </row>
    <row r="6" spans="1:36" s="75" customFormat="1" x14ac:dyDescent="0.25">
      <c r="A6" s="127" t="s">
        <v>6</v>
      </c>
      <c r="B6" s="131" t="s">
        <v>12</v>
      </c>
      <c r="C6" s="131" t="s">
        <v>82</v>
      </c>
      <c r="D6" s="148" t="s">
        <v>15</v>
      </c>
      <c r="E6" s="149"/>
      <c r="F6" s="150"/>
      <c r="G6" s="133" t="s">
        <v>18</v>
      </c>
      <c r="H6" s="133"/>
      <c r="I6" s="133"/>
      <c r="J6" s="131" t="s">
        <v>19</v>
      </c>
      <c r="K6" s="133" t="s">
        <v>18</v>
      </c>
      <c r="L6" s="133"/>
      <c r="M6" s="133"/>
      <c r="N6" s="131" t="s">
        <v>20</v>
      </c>
      <c r="O6" s="133" t="s">
        <v>18</v>
      </c>
      <c r="P6" s="133"/>
      <c r="Q6" s="133"/>
      <c r="R6" s="131" t="s">
        <v>21</v>
      </c>
      <c r="S6" s="133" t="s">
        <v>18</v>
      </c>
      <c r="T6" s="133"/>
      <c r="U6" s="133"/>
      <c r="V6" s="131" t="s">
        <v>22</v>
      </c>
      <c r="W6" s="131" t="s">
        <v>23</v>
      </c>
      <c r="X6" s="130" t="s">
        <v>83</v>
      </c>
      <c r="Y6" s="130"/>
    </row>
    <row r="7" spans="1:36" s="75" customFormat="1" ht="25.5" x14ac:dyDescent="0.25">
      <c r="A7" s="127"/>
      <c r="B7" s="132"/>
      <c r="C7" s="132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32"/>
      <c r="K7" s="102" t="s">
        <v>34</v>
      </c>
      <c r="L7" s="102" t="s">
        <v>35</v>
      </c>
      <c r="M7" s="102" t="s">
        <v>36</v>
      </c>
      <c r="N7" s="132"/>
      <c r="O7" s="102" t="s">
        <v>37</v>
      </c>
      <c r="P7" s="102" t="s">
        <v>38</v>
      </c>
      <c r="Q7" s="102" t="s">
        <v>39</v>
      </c>
      <c r="R7" s="132"/>
      <c r="S7" s="102" t="s">
        <v>40</v>
      </c>
      <c r="T7" s="102" t="s">
        <v>41</v>
      </c>
      <c r="U7" s="102" t="s">
        <v>84</v>
      </c>
      <c r="V7" s="132"/>
      <c r="W7" s="132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 t="s">
        <v>240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 t="s">
        <v>240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 t="s">
        <v>240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 t="s">
        <v>240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 t="s">
        <v>240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 t="s">
        <v>240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 t="s">
        <v>240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'24-02-003 Ind. Senama'!J71</f>
        <v>41445416000</v>
      </c>
      <c r="C23" s="59">
        <f>'24-02-003 Ind. Senama'!K71</f>
        <v>41309864000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+'24-02-003 Ind. Senama'!R71</f>
        <v>16523945600</v>
      </c>
      <c r="H23" s="59">
        <v>0</v>
      </c>
      <c r="I23" s="59">
        <f>+'24-02-003 Ind. Senama'!T71</f>
        <v>0</v>
      </c>
      <c r="J23" s="59">
        <f>+'24-02-003 Ind. Senama'!U71</f>
        <v>16523945600</v>
      </c>
      <c r="K23" s="59">
        <v>0</v>
      </c>
      <c r="L23" s="59">
        <f>+'24-03-352 Ind. Estipendio'!W71</f>
        <v>0</v>
      </c>
      <c r="M23" s="59">
        <f>+'24-03-352 Ind. Estipendio'!X71</f>
        <v>0</v>
      </c>
      <c r="N23" s="59">
        <f>+'24-02-003 Ind. Senama'!Y71</f>
        <v>12392959200</v>
      </c>
      <c r="O23" s="59">
        <f>+'24-03-352 Ind. Estipendio'!Z71</f>
        <v>0</v>
      </c>
      <c r="P23" s="59">
        <f>+'24-02-003 Ind. Senama'!AA69</f>
        <v>0</v>
      </c>
      <c r="Q23" s="59">
        <f>+'24-03-352 Ind. Estipendio'!AB71</f>
        <v>0</v>
      </c>
      <c r="R23" s="59">
        <f>+'24-02-003 Ind. Senama'!AC71</f>
        <v>12392959200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+'24-02-003 Ind. Senama'!AH71</f>
        <v>41309864000</v>
      </c>
      <c r="X23" s="82">
        <f>+'24-02-003 Ind. Senama'!AI69</f>
        <v>0.9967293849819242</v>
      </c>
      <c r="Y23" s="82">
        <f>+'24-03-352 Ind. Estipendio'!AJ71</f>
        <v>1</v>
      </c>
    </row>
    <row r="24" spans="1:25" ht="36.75" customHeight="1" x14ac:dyDescent="0.25">
      <c r="A24" s="105" t="str">
        <f>"TOTAL ASIG."&amp;" "&amp;$A$5</f>
        <v xml:space="preserve">TOTAL ASIG. 24-02-003 "Programa de Cuidados SENAMA"                 
</v>
      </c>
      <c r="B24" s="106">
        <f>SUM(B8:B23)</f>
        <v>41445416000</v>
      </c>
      <c r="C24" s="106">
        <f t="shared" ref="C24:V24" si="0">SUM(C8:C23)</f>
        <v>41309864000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16523945600</v>
      </c>
      <c r="H24" s="106">
        <f t="shared" si="0"/>
        <v>0</v>
      </c>
      <c r="I24" s="106">
        <f t="shared" si="0"/>
        <v>0</v>
      </c>
      <c r="J24" s="106">
        <f t="shared" si="0"/>
        <v>16523945600</v>
      </c>
      <c r="K24" s="106">
        <f t="shared" si="0"/>
        <v>0</v>
      </c>
      <c r="L24" s="106">
        <f t="shared" si="0"/>
        <v>0</v>
      </c>
      <c r="M24" s="106">
        <f t="shared" si="0"/>
        <v>0</v>
      </c>
      <c r="N24" s="106">
        <f t="shared" si="0"/>
        <v>12392959200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12392959200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41309864000</v>
      </c>
      <c r="X24" s="107">
        <f>+'24-02-003 Ind. Senama'!AI72</f>
        <v>0.9967293849819242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ht="102" x14ac:dyDescent="0.25">
      <c r="B26" s="76"/>
      <c r="G26" s="76"/>
      <c r="H26" s="76"/>
      <c r="I26" s="76"/>
      <c r="K26" s="76"/>
      <c r="L26" s="59" t="s">
        <v>240</v>
      </c>
      <c r="M26" s="76"/>
      <c r="O26" s="76"/>
      <c r="P26" s="76"/>
      <c r="Q26" s="76"/>
      <c r="S26" s="76"/>
      <c r="T26" s="76"/>
      <c r="U26" s="76"/>
    </row>
    <row r="27" spans="1:25" ht="102" x14ac:dyDescent="0.25">
      <c r="B27" s="76"/>
      <c r="G27" s="76"/>
      <c r="H27" s="76"/>
      <c r="I27" s="76"/>
      <c r="K27" s="76"/>
      <c r="L27" s="59" t="s">
        <v>240</v>
      </c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ht="102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59" t="s">
        <v>240</v>
      </c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ht="102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59" t="s">
        <v>240</v>
      </c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ht="102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59" t="s">
        <v>240</v>
      </c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ht="102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59" t="s">
        <v>240</v>
      </c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ht="102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59" t="s">
        <v>240</v>
      </c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ht="102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59" t="s">
        <v>240</v>
      </c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ht="102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59" t="s">
        <v>240</v>
      </c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ht="102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59" t="s">
        <v>240</v>
      </c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ht="102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59" t="s">
        <v>240</v>
      </c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  <row r="47" spans="2:25" ht="102" x14ac:dyDescent="0.25">
      <c r="L47" s="59" t="s">
        <v>240</v>
      </c>
    </row>
    <row r="48" spans="2:25" ht="102" x14ac:dyDescent="0.25">
      <c r="L48" s="59" t="s">
        <v>240</v>
      </c>
    </row>
    <row r="54" spans="12:12" ht="102" x14ac:dyDescent="0.25">
      <c r="L54" s="59" t="s">
        <v>240</v>
      </c>
    </row>
    <row r="55" spans="12:12" ht="102" x14ac:dyDescent="0.25">
      <c r="L55" s="59" t="s">
        <v>240</v>
      </c>
    </row>
    <row r="56" spans="12:12" ht="102" x14ac:dyDescent="0.25">
      <c r="L56" s="59" t="s">
        <v>240</v>
      </c>
    </row>
    <row r="57" spans="12:12" ht="102" x14ac:dyDescent="0.25">
      <c r="L57" s="59" t="s">
        <v>240</v>
      </c>
    </row>
    <row r="65" spans="12:12" ht="102" x14ac:dyDescent="0.25">
      <c r="L65" s="59" t="s">
        <v>240</v>
      </c>
    </row>
    <row r="66" spans="12:12" ht="102" x14ac:dyDescent="0.25">
      <c r="L66" s="59" t="s">
        <v>240</v>
      </c>
    </row>
    <row r="67" spans="12:12" ht="102" x14ac:dyDescent="0.25">
      <c r="L67" s="59" t="s">
        <v>240</v>
      </c>
    </row>
    <row r="68" spans="12:12" ht="102" x14ac:dyDescent="0.25">
      <c r="L68" s="59" t="s">
        <v>240</v>
      </c>
    </row>
    <row r="76" spans="12:12" ht="102" x14ac:dyDescent="0.25">
      <c r="L76" s="59" t="s">
        <v>240</v>
      </c>
    </row>
    <row r="77" spans="12:12" ht="102" x14ac:dyDescent="0.25">
      <c r="L77" s="59" t="s">
        <v>240</v>
      </c>
    </row>
    <row r="78" spans="12:12" ht="102" x14ac:dyDescent="0.25">
      <c r="L78" s="59" t="s">
        <v>240</v>
      </c>
    </row>
    <row r="84" spans="12:12" ht="102" x14ac:dyDescent="0.25">
      <c r="L84" s="59" t="s">
        <v>240</v>
      </c>
    </row>
    <row r="85" spans="12:12" ht="102" x14ac:dyDescent="0.25">
      <c r="L85" s="59" t="s">
        <v>240</v>
      </c>
    </row>
    <row r="86" spans="12:12" ht="102" x14ac:dyDescent="0.25">
      <c r="L86" s="59" t="s">
        <v>240</v>
      </c>
    </row>
    <row r="93" spans="12:12" ht="102" x14ac:dyDescent="0.25">
      <c r="L93" s="59" t="s">
        <v>240</v>
      </c>
    </row>
    <row r="94" spans="12:12" ht="102" x14ac:dyDescent="0.25">
      <c r="L94" s="59" t="s">
        <v>240</v>
      </c>
    </row>
    <row r="95" spans="12:12" ht="102" x14ac:dyDescent="0.25">
      <c r="L95" s="59" t="s">
        <v>240</v>
      </c>
    </row>
    <row r="96" spans="12:12" ht="102" x14ac:dyDescent="0.25">
      <c r="L96" s="59" t="s">
        <v>240</v>
      </c>
    </row>
    <row r="99" spans="7:12" ht="102" x14ac:dyDescent="0.25">
      <c r="G99" s="78">
        <v>0</v>
      </c>
      <c r="L99" s="59" t="s">
        <v>240</v>
      </c>
    </row>
    <row r="100" spans="7:12" ht="102" x14ac:dyDescent="0.25">
      <c r="G100" s="78">
        <v>0</v>
      </c>
      <c r="L100" s="59" t="s">
        <v>240</v>
      </c>
    </row>
    <row r="105" spans="7:12" ht="102" x14ac:dyDescent="0.25">
      <c r="G105" s="78">
        <v>0</v>
      </c>
      <c r="L105" s="59" t="s">
        <v>240</v>
      </c>
    </row>
    <row r="106" spans="7:12" ht="102" x14ac:dyDescent="0.25">
      <c r="G106" s="78">
        <v>0</v>
      </c>
      <c r="L106" s="59" t="s">
        <v>240</v>
      </c>
    </row>
    <row r="110" spans="7:12" ht="102" x14ac:dyDescent="0.25">
      <c r="G110" s="78">
        <v>0</v>
      </c>
      <c r="L110" s="59" t="s">
        <v>240</v>
      </c>
    </row>
    <row r="115" spans="7:12" ht="102" x14ac:dyDescent="0.25">
      <c r="G115" s="78">
        <v>0</v>
      </c>
      <c r="L115" s="59" t="s">
        <v>240</v>
      </c>
    </row>
    <row r="116" spans="7:12" ht="102" x14ac:dyDescent="0.25">
      <c r="G116" s="78">
        <v>0</v>
      </c>
      <c r="L116" s="59" t="s">
        <v>240</v>
      </c>
    </row>
    <row r="117" spans="7:12" ht="102" x14ac:dyDescent="0.25">
      <c r="G117" s="78">
        <v>0</v>
      </c>
      <c r="L117" s="59" t="s">
        <v>240</v>
      </c>
    </row>
    <row r="118" spans="7:12" ht="102" x14ac:dyDescent="0.25">
      <c r="G118" s="78">
        <v>0</v>
      </c>
      <c r="L118" s="59" t="s">
        <v>240</v>
      </c>
    </row>
    <row r="121" spans="7:12" ht="102" x14ac:dyDescent="0.25">
      <c r="G121" s="78">
        <v>0</v>
      </c>
      <c r="L121" s="59" t="s">
        <v>240</v>
      </c>
    </row>
    <row r="122" spans="7:12" ht="102" x14ac:dyDescent="0.25">
      <c r="G122" s="78">
        <v>0</v>
      </c>
      <c r="L122" s="59" t="s">
        <v>240</v>
      </c>
    </row>
    <row r="123" spans="7:12" ht="102" x14ac:dyDescent="0.25">
      <c r="G123" s="78">
        <v>0</v>
      </c>
      <c r="L123" s="59" t="s">
        <v>240</v>
      </c>
    </row>
    <row r="124" spans="7:12" ht="102" x14ac:dyDescent="0.25">
      <c r="G124" s="78">
        <v>0</v>
      </c>
      <c r="L124" s="59" t="s">
        <v>240</v>
      </c>
    </row>
    <row r="125" spans="7:12" ht="102" x14ac:dyDescent="0.25">
      <c r="G125" s="78">
        <v>0</v>
      </c>
      <c r="L125" s="59" t="s">
        <v>240</v>
      </c>
    </row>
    <row r="126" spans="7:12" ht="102" x14ac:dyDescent="0.25">
      <c r="G126" s="78">
        <v>0</v>
      </c>
      <c r="L126" s="59" t="s">
        <v>240</v>
      </c>
    </row>
    <row r="127" spans="7:12" ht="102" x14ac:dyDescent="0.25">
      <c r="G127" s="78">
        <v>0</v>
      </c>
      <c r="L127" s="59" t="s">
        <v>240</v>
      </c>
    </row>
    <row r="128" spans="7:12" ht="102" x14ac:dyDescent="0.25">
      <c r="G128" s="78">
        <v>0</v>
      </c>
      <c r="L128" s="59" t="s">
        <v>240</v>
      </c>
    </row>
    <row r="129" spans="7:12" ht="102" x14ac:dyDescent="0.25">
      <c r="G129" s="78">
        <v>0</v>
      </c>
      <c r="L129" s="59" t="s">
        <v>240</v>
      </c>
    </row>
    <row r="130" spans="7:12" ht="102" x14ac:dyDescent="0.25">
      <c r="G130" s="78">
        <v>0</v>
      </c>
      <c r="L130" s="59" t="s">
        <v>240</v>
      </c>
    </row>
    <row r="131" spans="7:12" ht="102" x14ac:dyDescent="0.25">
      <c r="G131" s="78">
        <v>0</v>
      </c>
      <c r="L131" s="59" t="s">
        <v>240</v>
      </c>
    </row>
    <row r="132" spans="7:12" ht="102" x14ac:dyDescent="0.25">
      <c r="G132" s="78">
        <v>0</v>
      </c>
      <c r="L132" s="59" t="s">
        <v>240</v>
      </c>
    </row>
    <row r="133" spans="7:12" ht="102" x14ac:dyDescent="0.25">
      <c r="G133" s="78">
        <v>0</v>
      </c>
      <c r="L133" s="59" t="s">
        <v>240</v>
      </c>
    </row>
    <row r="134" spans="7:12" ht="102" x14ac:dyDescent="0.25">
      <c r="G134" s="78">
        <v>0</v>
      </c>
      <c r="L134" s="59" t="s">
        <v>240</v>
      </c>
    </row>
    <row r="135" spans="7:12" ht="102" x14ac:dyDescent="0.25">
      <c r="G135" s="78">
        <v>0</v>
      </c>
      <c r="L135" s="59" t="s">
        <v>240</v>
      </c>
    </row>
    <row r="136" spans="7:12" ht="102" x14ac:dyDescent="0.25">
      <c r="G136" s="78">
        <v>0</v>
      </c>
      <c r="L136" s="59" t="s">
        <v>240</v>
      </c>
    </row>
    <row r="141" spans="7:12" ht="102" x14ac:dyDescent="0.25">
      <c r="G141" s="78">
        <v>0</v>
      </c>
      <c r="L141" s="59" t="s">
        <v>240</v>
      </c>
    </row>
    <row r="142" spans="7:12" ht="102" x14ac:dyDescent="0.25">
      <c r="G142" s="78">
        <v>0</v>
      </c>
      <c r="L142" s="59" t="s">
        <v>240</v>
      </c>
    </row>
    <row r="143" spans="7:12" ht="102" x14ac:dyDescent="0.25">
      <c r="G143" s="78">
        <v>0</v>
      </c>
      <c r="L143" s="59" t="s">
        <v>240</v>
      </c>
    </row>
    <row r="144" spans="7:12" ht="102" x14ac:dyDescent="0.25">
      <c r="G144" s="78">
        <v>0</v>
      </c>
      <c r="L144" s="59" t="s">
        <v>240</v>
      </c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212"/>
  <sheetViews>
    <sheetView zoomScaleNormal="100" workbookViewId="0">
      <pane ySplit="7" topLeftCell="A173" activePane="bottomLeft" state="frozen"/>
      <selection pane="bottomLeft" activeCell="J186" sqref="J186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38.140625" style="4" bestFit="1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customWidth="1" outlineLevel="1"/>
    <col min="29" max="29" width="12.140625" style="78" customWidth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23" t="s">
        <v>81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</row>
    <row r="2" spans="1:106" s="1" customFormat="1" ht="16.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</row>
    <row r="3" spans="1:106" s="1" customFormat="1" ht="16.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</row>
    <row r="4" spans="1:106" s="1" customFormat="1" ht="16.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</row>
    <row r="5" spans="1:106" ht="22.5" customHeight="1" x14ac:dyDescent="0.25">
      <c r="A5" s="98" t="s">
        <v>91</v>
      </c>
      <c r="B5" s="2">
        <f>$B$187</f>
        <v>0</v>
      </c>
      <c r="C5" s="110"/>
      <c r="D5" s="11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27" t="s">
        <v>4</v>
      </c>
      <c r="B6" s="128" t="s">
        <v>5</v>
      </c>
      <c r="C6" s="101" t="s">
        <v>6</v>
      </c>
      <c r="D6" s="128" t="s">
        <v>7</v>
      </c>
      <c r="E6" s="127" t="s">
        <v>8</v>
      </c>
      <c r="F6" s="128" t="s">
        <v>9</v>
      </c>
      <c r="G6" s="127" t="s">
        <v>10</v>
      </c>
      <c r="H6" s="127" t="s">
        <v>11</v>
      </c>
      <c r="I6" s="127"/>
      <c r="J6" s="131" t="s">
        <v>12</v>
      </c>
      <c r="K6" s="131" t="s">
        <v>13</v>
      </c>
      <c r="L6" s="127" t="s">
        <v>14</v>
      </c>
      <c r="M6" s="148" t="s">
        <v>15</v>
      </c>
      <c r="N6" s="149"/>
      <c r="O6" s="150"/>
      <c r="P6" s="127" t="s">
        <v>16</v>
      </c>
      <c r="Q6" s="128" t="s">
        <v>17</v>
      </c>
      <c r="R6" s="133" t="s">
        <v>18</v>
      </c>
      <c r="S6" s="133"/>
      <c r="T6" s="133"/>
      <c r="U6" s="131" t="s">
        <v>19</v>
      </c>
      <c r="V6" s="133" t="s">
        <v>18</v>
      </c>
      <c r="W6" s="133"/>
      <c r="X6" s="133"/>
      <c r="Y6" s="131" t="s">
        <v>20</v>
      </c>
      <c r="Z6" s="133" t="s">
        <v>18</v>
      </c>
      <c r="AA6" s="133"/>
      <c r="AB6" s="133"/>
      <c r="AC6" s="131" t="s">
        <v>21</v>
      </c>
      <c r="AD6" s="133" t="s">
        <v>18</v>
      </c>
      <c r="AE6" s="133"/>
      <c r="AF6" s="133"/>
      <c r="AG6" s="131" t="s">
        <v>22</v>
      </c>
      <c r="AH6" s="131" t="s">
        <v>23</v>
      </c>
      <c r="AI6" s="130" t="s">
        <v>24</v>
      </c>
      <c r="AJ6" s="13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27"/>
      <c r="B7" s="129"/>
      <c r="C7" s="101" t="s">
        <v>25</v>
      </c>
      <c r="D7" s="129"/>
      <c r="E7" s="127"/>
      <c r="F7" s="129"/>
      <c r="G7" s="127"/>
      <c r="H7" s="103" t="s">
        <v>26</v>
      </c>
      <c r="I7" s="103" t="s">
        <v>27</v>
      </c>
      <c r="J7" s="132"/>
      <c r="K7" s="132"/>
      <c r="L7" s="127"/>
      <c r="M7" s="102" t="s">
        <v>28</v>
      </c>
      <c r="N7" s="102" t="s">
        <v>29</v>
      </c>
      <c r="O7" s="102" t="s">
        <v>30</v>
      </c>
      <c r="P7" s="127"/>
      <c r="Q7" s="129"/>
      <c r="R7" s="102" t="s">
        <v>31</v>
      </c>
      <c r="S7" s="102" t="s">
        <v>32</v>
      </c>
      <c r="T7" s="102" t="s">
        <v>33</v>
      </c>
      <c r="U7" s="132"/>
      <c r="V7" s="102" t="s">
        <v>34</v>
      </c>
      <c r="W7" s="102" t="s">
        <v>35</v>
      </c>
      <c r="X7" s="102" t="s">
        <v>36</v>
      </c>
      <c r="Y7" s="132"/>
      <c r="Z7" s="102" t="s">
        <v>37</v>
      </c>
      <c r="AA7" s="102" t="s">
        <v>38</v>
      </c>
      <c r="AB7" s="102" t="s">
        <v>39</v>
      </c>
      <c r="AC7" s="132"/>
      <c r="AD7" s="102" t="s">
        <v>40</v>
      </c>
      <c r="AE7" s="102" t="s">
        <v>41</v>
      </c>
      <c r="AF7" s="102" t="s">
        <v>84</v>
      </c>
      <c r="AG7" s="132"/>
      <c r="AH7" s="132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8" t="s">
        <v>45</v>
      </c>
      <c r="B8" s="168"/>
      <c r="C8" s="168"/>
      <c r="D8" s="168"/>
      <c r="E8" s="168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customHeight="1" outlineLevel="1" x14ac:dyDescent="0.25">
      <c r="A9" s="17">
        <v>1</v>
      </c>
      <c r="B9" s="17"/>
      <c r="C9" s="109"/>
      <c r="D9" s="111"/>
      <c r="E9" s="60" t="s">
        <v>92</v>
      </c>
      <c r="F9" s="109" t="s">
        <v>93</v>
      </c>
      <c r="G9" s="109" t="s">
        <v>94</v>
      </c>
      <c r="H9" s="27"/>
      <c r="I9" s="27"/>
      <c r="J9" s="143">
        <v>242575255</v>
      </c>
      <c r="K9" s="93"/>
      <c r="L9" s="55"/>
      <c r="M9" s="91"/>
      <c r="N9" s="91"/>
      <c r="O9" s="91"/>
      <c r="P9" s="60"/>
      <c r="Q9" s="60"/>
      <c r="R9" s="91"/>
      <c r="S9" s="91"/>
      <c r="T9" s="91"/>
      <c r="U9" s="11">
        <f>SUM(R9:T9)</f>
        <v>0</v>
      </c>
      <c r="V9" s="91"/>
      <c r="W9" s="91"/>
      <c r="X9" s="91"/>
      <c r="Y9" s="11">
        <f>SUM(V9:X9)</f>
        <v>0</v>
      </c>
      <c r="Z9" s="91"/>
      <c r="AA9" s="93"/>
      <c r="AB9" s="91"/>
      <c r="AC9" s="11">
        <f>SUM(Z9:AB9)</f>
        <v>0</v>
      </c>
      <c r="AD9" s="91"/>
      <c r="AE9" s="91"/>
      <c r="AF9" s="91"/>
      <c r="AG9" s="11">
        <f>SUM(AD9:AF9)</f>
        <v>0</v>
      </c>
      <c r="AH9" s="11">
        <f>SUM(U9,Y9,AC9,AG9)</f>
        <v>0</v>
      </c>
      <c r="AI9" s="24">
        <f>IF(ISERROR(AH9/J9),0,AH9/J9)</f>
        <v>0</v>
      </c>
      <c r="AJ9" s="25">
        <f>IF(ISERROR(AH9/$AH$183),"-",AH9/$AH$183)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customHeight="1" outlineLevel="1" x14ac:dyDescent="0.25">
      <c r="A10" s="17">
        <v>2</v>
      </c>
      <c r="B10" s="17"/>
      <c r="C10" s="109"/>
      <c r="D10" s="111"/>
      <c r="E10" s="60" t="s">
        <v>95</v>
      </c>
      <c r="F10" s="109" t="s">
        <v>93</v>
      </c>
      <c r="G10" s="109" t="s">
        <v>94</v>
      </c>
      <c r="H10" s="27"/>
      <c r="I10" s="27"/>
      <c r="J10" s="158"/>
      <c r="K10" s="93"/>
      <c r="L10" s="55"/>
      <c r="M10" s="91"/>
      <c r="N10" s="91"/>
      <c r="O10" s="91"/>
      <c r="P10" s="60"/>
      <c r="Q10" s="60"/>
      <c r="R10" s="91"/>
      <c r="S10" s="91"/>
      <c r="T10" s="91"/>
      <c r="U10" s="11">
        <f t="shared" ref="U10:U11" si="0">SUM(R10:T10)</f>
        <v>0</v>
      </c>
      <c r="V10" s="91"/>
      <c r="W10" s="91"/>
      <c r="X10" s="91"/>
      <c r="Y10" s="11">
        <f t="shared" ref="Y10:Y11" si="1">SUM(V10:X10)</f>
        <v>0</v>
      </c>
      <c r="Z10" s="91"/>
      <c r="AA10" s="91"/>
      <c r="AB10" s="91"/>
      <c r="AC10" s="11">
        <f t="shared" ref="AC10:AC11" si="2">SUM(Z10:AB10)</f>
        <v>0</v>
      </c>
      <c r="AD10" s="91"/>
      <c r="AE10" s="91"/>
      <c r="AF10" s="91"/>
      <c r="AG10" s="11">
        <f t="shared" ref="AG10:AG11" si="3">SUM(AD10:AF10)</f>
        <v>0</v>
      </c>
      <c r="AH10" s="11">
        <f t="shared" ref="AH10:AH11" si="4">SUM(U10,Y10,AC10,AG10)</f>
        <v>0</v>
      </c>
      <c r="AI10" s="24">
        <f t="shared" ref="AI10:AI11" si="5">IF(ISERROR(AH10/J10),0,AH10/J10)</f>
        <v>0</v>
      </c>
      <c r="AJ10" s="25">
        <f>IF(ISERROR(AH10/$AH$183),"-",AH10/$AH$183)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ht="12.75" customHeight="1" outlineLevel="1" x14ac:dyDescent="0.25">
      <c r="A11" s="17">
        <v>2</v>
      </c>
      <c r="B11" s="17"/>
      <c r="C11" s="109"/>
      <c r="D11" s="111"/>
      <c r="E11" s="60" t="s">
        <v>96</v>
      </c>
      <c r="F11" s="109" t="s">
        <v>93</v>
      </c>
      <c r="G11" s="109" t="s">
        <v>94</v>
      </c>
      <c r="H11" s="27"/>
      <c r="I11" s="27"/>
      <c r="J11" s="158"/>
      <c r="K11" s="93"/>
      <c r="L11" s="55"/>
      <c r="M11" s="91"/>
      <c r="N11" s="91"/>
      <c r="O11" s="91"/>
      <c r="P11" s="60"/>
      <c r="Q11" s="60"/>
      <c r="R11" s="91"/>
      <c r="S11" s="91"/>
      <c r="T11" s="91"/>
      <c r="U11" s="11">
        <f t="shared" si="0"/>
        <v>0</v>
      </c>
      <c r="V11" s="91"/>
      <c r="W11" s="91"/>
      <c r="X11" s="91"/>
      <c r="Y11" s="11">
        <f t="shared" si="1"/>
        <v>0</v>
      </c>
      <c r="Z11" s="91"/>
      <c r="AA11" s="91"/>
      <c r="AB11" s="91"/>
      <c r="AC11" s="11">
        <f t="shared" si="2"/>
        <v>0</v>
      </c>
      <c r="AD11" s="91"/>
      <c r="AE11" s="91"/>
      <c r="AF11" s="91"/>
      <c r="AG11" s="11">
        <f t="shared" si="3"/>
        <v>0</v>
      </c>
      <c r="AH11" s="11">
        <f t="shared" si="4"/>
        <v>0</v>
      </c>
      <c r="AI11" s="24">
        <f t="shared" si="5"/>
        <v>0</v>
      </c>
      <c r="AJ11" s="25">
        <f>IF(ISERROR(AH11/$AH$183),"-",AH11/$AH$183)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outlineLevel="1" x14ac:dyDescent="0.25">
      <c r="A12" s="17">
        <v>1</v>
      </c>
      <c r="B12" s="17"/>
      <c r="C12" s="109" t="s">
        <v>97</v>
      </c>
      <c r="D12" s="111">
        <v>45427</v>
      </c>
      <c r="E12" s="60" t="s">
        <v>98</v>
      </c>
      <c r="F12" s="109" t="s">
        <v>93</v>
      </c>
      <c r="G12" s="109" t="s">
        <v>239</v>
      </c>
      <c r="H12" s="27"/>
      <c r="I12" s="27"/>
      <c r="J12" s="158"/>
      <c r="K12" s="93">
        <v>62315988</v>
      </c>
      <c r="L12" s="109" t="s">
        <v>240</v>
      </c>
      <c r="M12" s="91"/>
      <c r="N12" s="91"/>
      <c r="O12" s="91"/>
      <c r="P12" s="60"/>
      <c r="Q12" s="60"/>
      <c r="R12" s="91"/>
      <c r="S12" s="91"/>
      <c r="T12" s="91"/>
      <c r="U12" s="11">
        <f>SUM(R12:T12)</f>
        <v>0</v>
      </c>
      <c r="V12" s="91"/>
      <c r="W12" s="91">
        <v>62315988</v>
      </c>
      <c r="X12" s="91"/>
      <c r="Y12" s="11">
        <f>SUM(V12:X12)</f>
        <v>62315988</v>
      </c>
      <c r="Z12" s="91"/>
      <c r="AA12" s="91"/>
      <c r="AB12" s="91"/>
      <c r="AC12" s="11">
        <f>SUM(Z12:AB12)</f>
        <v>0</v>
      </c>
      <c r="AD12" s="91"/>
      <c r="AE12" s="91"/>
      <c r="AF12" s="91"/>
      <c r="AG12" s="11">
        <f>SUM(AD12:AF12)</f>
        <v>0</v>
      </c>
      <c r="AH12" s="11">
        <f>SUM(U12,Y12,AC12,AG12)</f>
        <v>62315988</v>
      </c>
      <c r="AI12" s="24">
        <f>IF(ISERROR(AH12/J12),0,AH12/J12)</f>
        <v>0</v>
      </c>
      <c r="AJ12" s="25">
        <f>IF(ISERROR(AH12/$AH$183),"-",AH12/$AH$183)</f>
        <v>5.3283357130495569E-3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</row>
    <row r="13" spans="1:106" ht="12.75" customHeight="1" outlineLevel="1" x14ac:dyDescent="0.25">
      <c r="A13" s="17">
        <v>1</v>
      </c>
      <c r="B13" s="17"/>
      <c r="C13" s="109" t="s">
        <v>243</v>
      </c>
      <c r="D13" s="111">
        <v>45509</v>
      </c>
      <c r="E13" s="60" t="s">
        <v>92</v>
      </c>
      <c r="F13" s="109" t="s">
        <v>93</v>
      </c>
      <c r="G13" s="109" t="s">
        <v>239</v>
      </c>
      <c r="H13" s="27"/>
      <c r="I13" s="27"/>
      <c r="J13" s="144"/>
      <c r="K13" s="93">
        <v>180259267</v>
      </c>
      <c r="L13" s="109" t="s">
        <v>240</v>
      </c>
      <c r="M13" s="91"/>
      <c r="N13" s="91"/>
      <c r="O13" s="91"/>
      <c r="P13" s="60"/>
      <c r="Q13" s="60"/>
      <c r="R13" s="91"/>
      <c r="S13" s="91"/>
      <c r="T13" s="91"/>
      <c r="U13" s="11">
        <f>SUM(R13:T13)</f>
        <v>0</v>
      </c>
      <c r="V13" s="91"/>
      <c r="W13" s="91"/>
      <c r="X13" s="91"/>
      <c r="Y13" s="11">
        <f>SUM(V13:X13)</f>
        <v>0</v>
      </c>
      <c r="Z13" s="91"/>
      <c r="AA13" s="91">
        <v>180259267</v>
      </c>
      <c r="AB13" s="91"/>
      <c r="AC13" s="11">
        <f>SUM(Z13:AB13)</f>
        <v>180259267</v>
      </c>
      <c r="AD13" s="91"/>
      <c r="AE13" s="91"/>
      <c r="AF13" s="91"/>
      <c r="AG13" s="11">
        <f>SUM(AD13:AF13)</f>
        <v>0</v>
      </c>
      <c r="AH13" s="11">
        <f>SUM(U13,Y13,AC13,AG13)</f>
        <v>180259267</v>
      </c>
      <c r="AI13" s="24">
        <f>IF(ISERROR(AH13/J13),0,AH13/J13)</f>
        <v>0</v>
      </c>
      <c r="AJ13" s="25">
        <f>IF(ISERROR(AH13/$AH$183),"-",AH13/$AH$183)</f>
        <v>1.5413089333739449E-2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s="34" customFormat="1" ht="12.75" customHeight="1" x14ac:dyDescent="0.25">
      <c r="A14" s="151" t="s">
        <v>46</v>
      </c>
      <c r="B14" s="151"/>
      <c r="C14" s="151"/>
      <c r="D14" s="151"/>
      <c r="E14" s="151"/>
      <c r="F14" s="151"/>
      <c r="G14" s="151"/>
      <c r="H14" s="151"/>
      <c r="I14" s="151"/>
      <c r="J14" s="30">
        <f>SUM(J9:J13)</f>
        <v>242575255</v>
      </c>
      <c r="K14" s="30">
        <f>SUM(K9:K13)</f>
        <v>242575255</v>
      </c>
      <c r="L14" s="104"/>
      <c r="M14" s="30">
        <f>SUM(M9:M12)</f>
        <v>0</v>
      </c>
      <c r="N14" s="30">
        <f>SUM(N9:N12)</f>
        <v>0</v>
      </c>
      <c r="O14" s="30">
        <f>SUM(O9:O12)</f>
        <v>0</v>
      </c>
      <c r="P14" s="113"/>
      <c r="Q14" s="114"/>
      <c r="R14" s="30">
        <f>SUM(R9:R12)</f>
        <v>0</v>
      </c>
      <c r="S14" s="30">
        <f t="shared" ref="S14:AF14" si="6">SUM(S9:S12)</f>
        <v>0</v>
      </c>
      <c r="T14" s="30">
        <f t="shared" si="6"/>
        <v>0</v>
      </c>
      <c r="U14" s="30">
        <f t="shared" si="6"/>
        <v>0</v>
      </c>
      <c r="V14" s="30">
        <f t="shared" si="6"/>
        <v>0</v>
      </c>
      <c r="W14" s="30">
        <f t="shared" si="6"/>
        <v>62315988</v>
      </c>
      <c r="X14" s="30">
        <f t="shared" si="6"/>
        <v>0</v>
      </c>
      <c r="Y14" s="30">
        <f t="shared" si="6"/>
        <v>62315988</v>
      </c>
      <c r="Z14" s="30">
        <f t="shared" si="6"/>
        <v>0</v>
      </c>
      <c r="AA14" s="30">
        <f>SUM(AA9:AA13)</f>
        <v>180259267</v>
      </c>
      <c r="AB14" s="30">
        <f t="shared" si="6"/>
        <v>0</v>
      </c>
      <c r="AC14" s="30">
        <f>SUM(AC9:AC13)</f>
        <v>180259267</v>
      </c>
      <c r="AD14" s="30">
        <f t="shared" si="6"/>
        <v>0</v>
      </c>
      <c r="AE14" s="30">
        <f t="shared" si="6"/>
        <v>0</v>
      </c>
      <c r="AF14" s="30">
        <f t="shared" si="6"/>
        <v>0</v>
      </c>
      <c r="AG14" s="30">
        <f>SUM(AG9:AG12)</f>
        <v>0</v>
      </c>
      <c r="AH14" s="30">
        <f>SUM(AH9:AH13)</f>
        <v>242575255</v>
      </c>
      <c r="AI14" s="33">
        <f>IF(ISERROR(AH14/J14),0,AH14/J14)</f>
        <v>1</v>
      </c>
      <c r="AJ14" s="33">
        <f>IF(ISERROR(AH14/$AH$183),0,AH14/$AH$183)</f>
        <v>2.0741425046789008E-2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ht="12.75" customHeight="1" x14ac:dyDescent="0.25">
      <c r="A15" s="167" t="s">
        <v>47</v>
      </c>
      <c r="B15" s="167"/>
      <c r="C15" s="167"/>
      <c r="D15" s="167"/>
      <c r="E15" s="167"/>
      <c r="F15" s="7"/>
      <c r="G15" s="8"/>
      <c r="H15" s="9"/>
      <c r="I15" s="9"/>
      <c r="J15" s="35"/>
      <c r="K15" s="11"/>
      <c r="L15" s="12"/>
      <c r="M15" s="13"/>
      <c r="N15" s="13"/>
      <c r="O15" s="13"/>
      <c r="P15" s="8"/>
      <c r="Q15" s="14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5"/>
      <c r="AJ15" s="15"/>
    </row>
    <row r="16" spans="1:106" ht="12.75" customHeight="1" outlineLevel="1" x14ac:dyDescent="0.25">
      <c r="A16" s="17">
        <v>1</v>
      </c>
      <c r="B16" s="17"/>
      <c r="C16" s="109" t="s">
        <v>99</v>
      </c>
      <c r="D16" s="111">
        <v>45406</v>
      </c>
      <c r="E16" s="60" t="s">
        <v>100</v>
      </c>
      <c r="F16" s="109" t="s">
        <v>93</v>
      </c>
      <c r="G16" s="109" t="s">
        <v>239</v>
      </c>
      <c r="H16" s="27"/>
      <c r="I16" s="27"/>
      <c r="J16" s="169">
        <v>304217972</v>
      </c>
      <c r="K16" s="93">
        <v>179713944</v>
      </c>
      <c r="L16" s="109" t="s">
        <v>240</v>
      </c>
      <c r="M16" s="91"/>
      <c r="N16" s="91"/>
      <c r="O16" s="91"/>
      <c r="P16" s="60"/>
      <c r="Q16" s="60"/>
      <c r="R16" s="91"/>
      <c r="S16" s="91"/>
      <c r="T16" s="91"/>
      <c r="U16" s="11">
        <f>SUM(R16:T16)</f>
        <v>0</v>
      </c>
      <c r="V16" s="91"/>
      <c r="W16" s="91">
        <v>179713944</v>
      </c>
      <c r="X16" s="91"/>
      <c r="Y16" s="11">
        <f>SUM(V16:X16)</f>
        <v>179713944</v>
      </c>
      <c r="Z16" s="91"/>
      <c r="AA16" s="91"/>
      <c r="AB16" s="91"/>
      <c r="AC16" s="11">
        <f>SUM(Z16:AB16)</f>
        <v>0</v>
      </c>
      <c r="AD16" s="91"/>
      <c r="AE16" s="91"/>
      <c r="AF16" s="91"/>
      <c r="AG16" s="11">
        <f>SUM(AD16:AF16)</f>
        <v>0</v>
      </c>
      <c r="AH16" s="11">
        <f>SUM(U16,Y16,AC16,AG16)</f>
        <v>179713944</v>
      </c>
      <c r="AI16" s="24">
        <f>IF(ISERROR(AH16/J16),0,AH16/J16)</f>
        <v>0.59074072060410687</v>
      </c>
      <c r="AJ16" s="25">
        <f>IF(ISERROR(AH16/$AH$183),"-",AH16/$AH$183)</f>
        <v>1.5366461427975564E-2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ht="12.75" customHeight="1" outlineLevel="1" x14ac:dyDescent="0.25">
      <c r="A17" s="17">
        <v>2</v>
      </c>
      <c r="B17" s="17"/>
      <c r="C17" s="109" t="s">
        <v>245</v>
      </c>
      <c r="D17" s="111">
        <v>45502</v>
      </c>
      <c r="E17" s="60" t="s">
        <v>101</v>
      </c>
      <c r="F17" s="109" t="s">
        <v>93</v>
      </c>
      <c r="G17" s="109" t="s">
        <v>239</v>
      </c>
      <c r="H17" s="27"/>
      <c r="I17" s="27"/>
      <c r="J17" s="169"/>
      <c r="K17" s="93">
        <v>31094020</v>
      </c>
      <c r="L17" s="109" t="s">
        <v>240</v>
      </c>
      <c r="M17" s="91"/>
      <c r="N17" s="91"/>
      <c r="O17" s="91"/>
      <c r="P17" s="60"/>
      <c r="Q17" s="60"/>
      <c r="R17" s="91"/>
      <c r="S17" s="91"/>
      <c r="T17" s="91"/>
      <c r="U17" s="11">
        <f t="shared" ref="U17:U19" si="7">SUM(R17:T17)</f>
        <v>0</v>
      </c>
      <c r="V17" s="91"/>
      <c r="W17" s="91"/>
      <c r="X17" s="91"/>
      <c r="Y17" s="11">
        <f t="shared" ref="Y17:Y19" si="8">SUM(V17:X17)</f>
        <v>0</v>
      </c>
      <c r="Z17" s="91"/>
      <c r="AA17" s="93">
        <v>31094020</v>
      </c>
      <c r="AB17" s="91"/>
      <c r="AC17" s="11">
        <f t="shared" ref="AC17:AC19" si="9">SUM(Z17:AB17)</f>
        <v>31094020</v>
      </c>
      <c r="AD17" s="91"/>
      <c r="AE17" s="91"/>
      <c r="AF17" s="91"/>
      <c r="AG17" s="11">
        <f>SUM(AD17:AF17)</f>
        <v>0</v>
      </c>
      <c r="AH17" s="11">
        <f>SUM(U17,Y17,AC17,AG17)</f>
        <v>31094020</v>
      </c>
      <c r="AI17" s="24">
        <f t="shared" ref="AI17:AI19" si="10">IF(ISERROR(AH17/J17),0,AH17/J17)</f>
        <v>0</v>
      </c>
      <c r="AJ17" s="25">
        <f>IF(ISERROR(AH17/$AH$183),"-",AH17/$AH$183)</f>
        <v>2.6586977523051897E-3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outlineLevel="1" x14ac:dyDescent="0.25">
      <c r="A18" s="17">
        <v>3</v>
      </c>
      <c r="B18" s="17"/>
      <c r="C18" s="109" t="s">
        <v>244</v>
      </c>
      <c r="D18" s="111">
        <v>45488</v>
      </c>
      <c r="E18" s="60" t="s">
        <v>102</v>
      </c>
      <c r="F18" s="109" t="s">
        <v>93</v>
      </c>
      <c r="G18" s="109" t="s">
        <v>239</v>
      </c>
      <c r="H18" s="27"/>
      <c r="I18" s="27"/>
      <c r="J18" s="169"/>
      <c r="K18" s="93">
        <v>62315988</v>
      </c>
      <c r="L18" s="109" t="s">
        <v>240</v>
      </c>
      <c r="M18" s="91"/>
      <c r="N18" s="91"/>
      <c r="O18" s="91"/>
      <c r="P18" s="60"/>
      <c r="Q18" s="60"/>
      <c r="R18" s="91"/>
      <c r="S18" s="91"/>
      <c r="T18" s="91"/>
      <c r="U18" s="11">
        <f t="shared" si="7"/>
        <v>0</v>
      </c>
      <c r="V18" s="91"/>
      <c r="W18" s="91"/>
      <c r="X18" s="91"/>
      <c r="Y18" s="11">
        <f t="shared" si="8"/>
        <v>0</v>
      </c>
      <c r="Z18" s="91"/>
      <c r="AA18" s="93">
        <v>62315988</v>
      </c>
      <c r="AB18" s="91"/>
      <c r="AC18" s="11">
        <f t="shared" si="9"/>
        <v>62315988</v>
      </c>
      <c r="AD18" s="91"/>
      <c r="AE18" s="91"/>
      <c r="AF18" s="91"/>
      <c r="AG18" s="11">
        <f t="shared" ref="AG18:AG19" si="11">SUM(AD18:AF18)</f>
        <v>0</v>
      </c>
      <c r="AH18" s="11">
        <f>SUM(U18,Y18,AC18,AG18)</f>
        <v>62315988</v>
      </c>
      <c r="AI18" s="24">
        <f t="shared" si="10"/>
        <v>0</v>
      </c>
      <c r="AJ18" s="25">
        <f>IF(ISERROR(AH18/$AH$183),"-",AH18/$AH$183)</f>
        <v>5.3283357130495569E-3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ht="12.75" customHeight="1" outlineLevel="1" x14ac:dyDescent="0.25">
      <c r="A19" s="17">
        <v>2</v>
      </c>
      <c r="B19" s="17"/>
      <c r="C19" s="109" t="s">
        <v>103</v>
      </c>
      <c r="D19" s="111">
        <v>45412</v>
      </c>
      <c r="E19" s="60" t="s">
        <v>104</v>
      </c>
      <c r="F19" s="109" t="s">
        <v>93</v>
      </c>
      <c r="G19" s="109" t="s">
        <v>239</v>
      </c>
      <c r="H19" s="27"/>
      <c r="I19" s="27"/>
      <c r="J19" s="169"/>
      <c r="K19" s="93">
        <v>31094020</v>
      </c>
      <c r="L19" s="109" t="s">
        <v>240</v>
      </c>
      <c r="M19" s="91"/>
      <c r="N19" s="91"/>
      <c r="O19" s="91"/>
      <c r="P19" s="60"/>
      <c r="Q19" s="60"/>
      <c r="R19" s="91"/>
      <c r="S19" s="91"/>
      <c r="T19" s="91"/>
      <c r="U19" s="11">
        <f t="shared" si="7"/>
        <v>0</v>
      </c>
      <c r="V19" s="91"/>
      <c r="W19" s="91">
        <v>31094020</v>
      </c>
      <c r="X19" s="91"/>
      <c r="Y19" s="11">
        <f t="shared" si="8"/>
        <v>31094020</v>
      </c>
      <c r="Z19" s="91"/>
      <c r="AA19" s="93"/>
      <c r="AB19" s="91"/>
      <c r="AC19" s="11">
        <f t="shared" si="9"/>
        <v>0</v>
      </c>
      <c r="AD19" s="91"/>
      <c r="AE19" s="91"/>
      <c r="AF19" s="91"/>
      <c r="AG19" s="11">
        <f t="shared" si="11"/>
        <v>0</v>
      </c>
      <c r="AH19" s="11">
        <f>SUM(U19,Y19,AC19,AG19)</f>
        <v>31094020</v>
      </c>
      <c r="AI19" s="24">
        <f t="shared" si="10"/>
        <v>0</v>
      </c>
      <c r="AJ19" s="25">
        <f>IF(ISERROR(AH19/$AH$183),"-",AH19/$AH$183)</f>
        <v>2.6586977523051897E-3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s="34" customFormat="1" ht="12.75" customHeight="1" x14ac:dyDescent="0.25">
      <c r="A20" s="151" t="s">
        <v>48</v>
      </c>
      <c r="B20" s="151"/>
      <c r="C20" s="151"/>
      <c r="D20" s="151"/>
      <c r="E20" s="151"/>
      <c r="F20" s="151"/>
      <c r="G20" s="151"/>
      <c r="H20" s="151"/>
      <c r="I20" s="151"/>
      <c r="J20" s="30">
        <f>SUM(J16:J19)</f>
        <v>304217972</v>
      </c>
      <c r="K20" s="30">
        <f>SUM(K16:K19)</f>
        <v>304217972</v>
      </c>
      <c r="L20" s="104"/>
      <c r="M20" s="30">
        <f>SUM(M16:M19)</f>
        <v>0</v>
      </c>
      <c r="N20" s="30">
        <f>SUM(N16:N19)</f>
        <v>0</v>
      </c>
      <c r="O20" s="30">
        <f>SUM(O16:O19)</f>
        <v>0</v>
      </c>
      <c r="P20" s="113"/>
      <c r="Q20" s="114"/>
      <c r="R20" s="30">
        <f t="shared" ref="R20:AH20" si="12">SUM(R16:R19)</f>
        <v>0</v>
      </c>
      <c r="S20" s="30">
        <f t="shared" si="12"/>
        <v>0</v>
      </c>
      <c r="T20" s="30">
        <f t="shared" si="12"/>
        <v>0</v>
      </c>
      <c r="U20" s="30">
        <f t="shared" si="12"/>
        <v>0</v>
      </c>
      <c r="V20" s="30">
        <f t="shared" si="12"/>
        <v>0</v>
      </c>
      <c r="W20" s="30">
        <f t="shared" si="12"/>
        <v>210807964</v>
      </c>
      <c r="X20" s="30">
        <f t="shared" si="12"/>
        <v>0</v>
      </c>
      <c r="Y20" s="30">
        <f t="shared" si="12"/>
        <v>210807964</v>
      </c>
      <c r="Z20" s="30">
        <f t="shared" si="12"/>
        <v>0</v>
      </c>
      <c r="AA20" s="30">
        <f t="shared" si="12"/>
        <v>93410008</v>
      </c>
      <c r="AB20" s="30">
        <f t="shared" si="12"/>
        <v>0</v>
      </c>
      <c r="AC20" s="30">
        <f t="shared" si="12"/>
        <v>93410008</v>
      </c>
      <c r="AD20" s="30">
        <f t="shared" si="12"/>
        <v>0</v>
      </c>
      <c r="AE20" s="30">
        <f t="shared" si="12"/>
        <v>0</v>
      </c>
      <c r="AF20" s="30">
        <f t="shared" si="12"/>
        <v>0</v>
      </c>
      <c r="AG20" s="30">
        <f t="shared" si="12"/>
        <v>0</v>
      </c>
      <c r="AH20" s="30">
        <f t="shared" si="12"/>
        <v>304217972</v>
      </c>
      <c r="AI20" s="33">
        <f>IF(ISERROR(AH20/J20),0,AH20/J20)</f>
        <v>1</v>
      </c>
      <c r="AJ20" s="33">
        <f>IF(ISERROR(AH20/$AH$183),0,AH20/$AH$183)</f>
        <v>2.6012192645635503E-2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</row>
    <row r="21" spans="1:106" ht="12.75" customHeight="1" x14ac:dyDescent="0.25">
      <c r="A21" s="167" t="s">
        <v>49</v>
      </c>
      <c r="B21" s="167"/>
      <c r="C21" s="167"/>
      <c r="D21" s="167"/>
      <c r="E21" s="167"/>
      <c r="F21" s="7"/>
      <c r="G21" s="8"/>
      <c r="H21" s="9"/>
      <c r="I21" s="9"/>
      <c r="J21" s="10"/>
      <c r="K21" s="11"/>
      <c r="L21" s="12"/>
      <c r="M21" s="13"/>
      <c r="N21" s="13"/>
      <c r="O21" s="13"/>
      <c r="P21" s="8"/>
      <c r="Q21" s="14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5"/>
      <c r="AJ21" s="15"/>
    </row>
    <row r="22" spans="1:106" ht="12.75" customHeight="1" outlineLevel="1" x14ac:dyDescent="0.25">
      <c r="A22" s="17">
        <v>1</v>
      </c>
      <c r="B22" s="17"/>
      <c r="C22" s="109" t="s">
        <v>105</v>
      </c>
      <c r="D22" s="111">
        <v>45414</v>
      </c>
      <c r="E22" s="60" t="s">
        <v>106</v>
      </c>
      <c r="F22" s="109" t="s">
        <v>93</v>
      </c>
      <c r="G22" s="109" t="s">
        <v>239</v>
      </c>
      <c r="H22" s="27"/>
      <c r="I22" s="27"/>
      <c r="J22" s="164">
        <v>367079283</v>
      </c>
      <c r="K22" s="91">
        <v>31094020</v>
      </c>
      <c r="L22" s="109" t="s">
        <v>240</v>
      </c>
      <c r="M22" s="91"/>
      <c r="N22" s="91"/>
      <c r="O22" s="91"/>
      <c r="P22" s="60"/>
      <c r="Q22" s="60"/>
      <c r="R22" s="91"/>
      <c r="S22" s="91"/>
      <c r="T22" s="91"/>
      <c r="U22" s="11">
        <f>SUM(R22:T22)</f>
        <v>0</v>
      </c>
      <c r="V22" s="91"/>
      <c r="W22" s="91">
        <v>31094020</v>
      </c>
      <c r="X22" s="91"/>
      <c r="Y22" s="11">
        <f>SUM(V22:X22)</f>
        <v>31094020</v>
      </c>
      <c r="Z22" s="91"/>
      <c r="AA22" s="91"/>
      <c r="AB22" s="91"/>
      <c r="AC22" s="11">
        <f>SUM(Z22:AB22)</f>
        <v>0</v>
      </c>
      <c r="AD22" s="91"/>
      <c r="AE22" s="91"/>
      <c r="AF22" s="91"/>
      <c r="AG22" s="11">
        <f>SUM(AD22:AF22)</f>
        <v>0</v>
      </c>
      <c r="AH22" s="11">
        <f>SUM(U22,Y22,AC22,AG22)</f>
        <v>31094020</v>
      </c>
      <c r="AI22" s="24">
        <f>IF(ISERROR(AH22/J22),0,AH22/J22)</f>
        <v>8.4706550982339146E-2</v>
      </c>
      <c r="AJ22" s="25">
        <f>IF(ISERROR(AH22/$AH$183),"-",AH22/$AH$183)</f>
        <v>2.6586977523051897E-3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ht="12.75" customHeight="1" outlineLevel="1" x14ac:dyDescent="0.25">
      <c r="A23" s="17">
        <v>2</v>
      </c>
      <c r="B23" s="17"/>
      <c r="C23" s="109" t="s">
        <v>107</v>
      </c>
      <c r="D23" s="111">
        <v>45406</v>
      </c>
      <c r="E23" s="60" t="s">
        <v>108</v>
      </c>
      <c r="F23" s="109" t="s">
        <v>93</v>
      </c>
      <c r="G23" s="109" t="s">
        <v>239</v>
      </c>
      <c r="H23" s="27"/>
      <c r="I23" s="27"/>
      <c r="J23" s="164"/>
      <c r="K23" s="91">
        <v>31094020</v>
      </c>
      <c r="L23" s="109" t="s">
        <v>240</v>
      </c>
      <c r="M23" s="91"/>
      <c r="N23" s="91"/>
      <c r="O23" s="91"/>
      <c r="P23" s="60"/>
      <c r="Q23" s="60"/>
      <c r="R23" s="91"/>
      <c r="S23" s="91"/>
      <c r="T23" s="91"/>
      <c r="U23" s="11">
        <f>SUM(R23:T23)</f>
        <v>0</v>
      </c>
      <c r="V23" s="91"/>
      <c r="W23" s="91">
        <v>31094020</v>
      </c>
      <c r="X23" s="91"/>
      <c r="Y23" s="11">
        <f>SUM(V23:X23)</f>
        <v>31094020</v>
      </c>
      <c r="Z23" s="91"/>
      <c r="AA23" s="91"/>
      <c r="AB23" s="91"/>
      <c r="AC23" s="11">
        <f>SUM(Z23:AB23)</f>
        <v>0</v>
      </c>
      <c r="AD23" s="91"/>
      <c r="AE23" s="91"/>
      <c r="AF23" s="91"/>
      <c r="AG23" s="11">
        <f>SUM(AD23:AF23)</f>
        <v>0</v>
      </c>
      <c r="AH23" s="11">
        <f>SUM(U23,Y23,AC23,AG23)</f>
        <v>31094020</v>
      </c>
      <c r="AI23" s="24">
        <f>IF(ISERROR(AH23/J23),0,AH23/J23)</f>
        <v>0</v>
      </c>
      <c r="AJ23" s="25">
        <f>IF(ISERROR(AH23/$AH$183),"-",AH23/$AH$183)</f>
        <v>2.6586977523051897E-3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outlineLevel="1" x14ac:dyDescent="0.25">
      <c r="A24" s="17">
        <v>2</v>
      </c>
      <c r="B24" s="17"/>
      <c r="C24" s="109" t="s">
        <v>247</v>
      </c>
      <c r="D24" s="111">
        <v>45525</v>
      </c>
      <c r="E24" s="60" t="s">
        <v>246</v>
      </c>
      <c r="F24" s="109" t="s">
        <v>93</v>
      </c>
      <c r="G24" s="109" t="s">
        <v>239</v>
      </c>
      <c r="H24" s="27"/>
      <c r="I24" s="27"/>
      <c r="J24" s="164"/>
      <c r="K24" s="93">
        <v>180259267</v>
      </c>
      <c r="L24" s="109" t="s">
        <v>240</v>
      </c>
      <c r="M24" s="91"/>
      <c r="N24" s="91"/>
      <c r="O24" s="91"/>
      <c r="P24" s="60"/>
      <c r="Q24" s="60"/>
      <c r="R24" s="91"/>
      <c r="S24" s="91"/>
      <c r="T24" s="91"/>
      <c r="U24" s="11">
        <f>SUM(R24:T24)</f>
        <v>0</v>
      </c>
      <c r="V24" s="91"/>
      <c r="W24" s="91"/>
      <c r="X24" s="91"/>
      <c r="Y24" s="11">
        <f>SUM(V24:X24)</f>
        <v>0</v>
      </c>
      <c r="Z24" s="91"/>
      <c r="AA24" s="91"/>
      <c r="AB24" s="93">
        <v>180259267</v>
      </c>
      <c r="AC24" s="11">
        <f>SUM(Z24:AB24)</f>
        <v>180259267</v>
      </c>
      <c r="AD24" s="91"/>
      <c r="AE24" s="91"/>
      <c r="AF24" s="91"/>
      <c r="AG24" s="11">
        <f>SUM(AD24:AF24)</f>
        <v>0</v>
      </c>
      <c r="AH24" s="11">
        <f>SUM(U24,Y24,AC24,AG24)</f>
        <v>180259267</v>
      </c>
      <c r="AI24" s="24">
        <f>IF(ISERROR(AH24/J24),0,AH24/J24)</f>
        <v>0</v>
      </c>
      <c r="AJ24" s="25">
        <f>IF(ISERROR(AH24/$AH$183),"-",AH24/$AH$183)</f>
        <v>1.5413089333739449E-2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s="34" customFormat="1" ht="12.75" customHeight="1" x14ac:dyDescent="0.25">
      <c r="A25" s="151" t="s">
        <v>50</v>
      </c>
      <c r="B25" s="151"/>
      <c r="C25" s="151"/>
      <c r="D25" s="151"/>
      <c r="E25" s="151"/>
      <c r="F25" s="151"/>
      <c r="G25" s="151"/>
      <c r="H25" s="151"/>
      <c r="I25" s="151"/>
      <c r="J25" s="30">
        <f>SUM(J22:J24)</f>
        <v>367079283</v>
      </c>
      <c r="K25" s="30">
        <f>SUM(K22:K24)</f>
        <v>242447307</v>
      </c>
      <c r="L25" s="104"/>
      <c r="M25" s="30">
        <f>SUM(M22:M24)</f>
        <v>0</v>
      </c>
      <c r="N25" s="30">
        <f>SUM(N22:N24)</f>
        <v>0</v>
      </c>
      <c r="O25" s="30">
        <f>SUM(O22:O24)</f>
        <v>0</v>
      </c>
      <c r="P25" s="113"/>
      <c r="Q25" s="114"/>
      <c r="R25" s="30">
        <f t="shared" ref="R25:AF25" si="13">SUM(R22:R24)</f>
        <v>0</v>
      </c>
      <c r="S25" s="30">
        <f t="shared" si="13"/>
        <v>0</v>
      </c>
      <c r="T25" s="30">
        <f t="shared" si="13"/>
        <v>0</v>
      </c>
      <c r="U25" s="30">
        <f t="shared" si="13"/>
        <v>0</v>
      </c>
      <c r="V25" s="30">
        <f t="shared" si="13"/>
        <v>0</v>
      </c>
      <c r="W25" s="30">
        <f t="shared" si="13"/>
        <v>62188040</v>
      </c>
      <c r="X25" s="30">
        <f t="shared" si="13"/>
        <v>0</v>
      </c>
      <c r="Y25" s="30">
        <f t="shared" si="13"/>
        <v>62188040</v>
      </c>
      <c r="Z25" s="30">
        <f t="shared" si="13"/>
        <v>0</v>
      </c>
      <c r="AA25" s="30">
        <f t="shared" si="13"/>
        <v>0</v>
      </c>
      <c r="AB25" s="30">
        <f t="shared" si="13"/>
        <v>180259267</v>
      </c>
      <c r="AC25" s="30">
        <f t="shared" si="13"/>
        <v>180259267</v>
      </c>
      <c r="AD25" s="30">
        <f>SUM(AD22:AD24)</f>
        <v>0</v>
      </c>
      <c r="AE25" s="30">
        <f t="shared" si="13"/>
        <v>0</v>
      </c>
      <c r="AF25" s="30">
        <f t="shared" si="13"/>
        <v>0</v>
      </c>
      <c r="AG25" s="30">
        <f>SUM(AG22:AG24)</f>
        <v>0</v>
      </c>
      <c r="AH25" s="30">
        <f>SUM(AH22:AH24)</f>
        <v>242447307</v>
      </c>
      <c r="AI25" s="33">
        <f>IF(ISERROR(AH25/J25),0,AH25/J25)</f>
        <v>0.66047668236292156</v>
      </c>
      <c r="AJ25" s="33">
        <f>IF(ISERROR(AH25/$AH$183),0,AH25/$AH$183)</f>
        <v>2.0730484838349827E-2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t="12.75" customHeight="1" x14ac:dyDescent="0.25">
      <c r="A26" s="167" t="s">
        <v>51</v>
      </c>
      <c r="B26" s="167"/>
      <c r="C26" s="167"/>
      <c r="D26" s="167"/>
      <c r="E26" s="167"/>
      <c r="F26" s="7"/>
      <c r="G26" s="8"/>
      <c r="H26" s="9"/>
      <c r="I26" s="9"/>
      <c r="J26" s="10"/>
      <c r="K26" s="11"/>
      <c r="L26" s="12"/>
      <c r="M26" s="13"/>
      <c r="N26" s="13"/>
      <c r="O26" s="13"/>
      <c r="P26" s="8"/>
      <c r="Q26" s="14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5"/>
      <c r="AJ26" s="15"/>
    </row>
    <row r="27" spans="1:106" ht="11.25" customHeight="1" outlineLevel="1" x14ac:dyDescent="0.25">
      <c r="A27" s="17">
        <v>1</v>
      </c>
      <c r="B27" s="17"/>
      <c r="C27" s="109" t="s">
        <v>109</v>
      </c>
      <c r="D27" s="111">
        <v>45408</v>
      </c>
      <c r="E27" s="60" t="s">
        <v>110</v>
      </c>
      <c r="F27" s="109" t="s">
        <v>93</v>
      </c>
      <c r="G27" s="109" t="s">
        <v>239</v>
      </c>
      <c r="H27" s="27"/>
      <c r="I27" s="27"/>
      <c r="J27" s="164">
        <v>664191183</v>
      </c>
      <c r="K27" s="93">
        <v>31094020</v>
      </c>
      <c r="L27" s="109" t="s">
        <v>240</v>
      </c>
      <c r="M27" s="91"/>
      <c r="N27" s="91"/>
      <c r="O27" s="91"/>
      <c r="P27" s="60"/>
      <c r="Q27" s="60"/>
      <c r="R27" s="91"/>
      <c r="S27" s="91"/>
      <c r="T27" s="91"/>
      <c r="U27" s="11">
        <f>SUM(R27:T27)</f>
        <v>0</v>
      </c>
      <c r="V27" s="91"/>
      <c r="W27" s="93">
        <v>31094020</v>
      </c>
      <c r="X27" s="91"/>
      <c r="Y27" s="11">
        <f>SUM(V27:X27)</f>
        <v>31094020</v>
      </c>
      <c r="Z27" s="93"/>
      <c r="AA27" s="91"/>
      <c r="AB27" s="91"/>
      <c r="AC27" s="11">
        <f>SUM(Z27:AB27)</f>
        <v>0</v>
      </c>
      <c r="AD27" s="91"/>
      <c r="AE27" s="91"/>
      <c r="AF27" s="91"/>
      <c r="AG27" s="11">
        <f>SUM(AD27:AF27)</f>
        <v>0</v>
      </c>
      <c r="AH27" s="11">
        <f>SUM(U27,Y27,AC27,AG27)</f>
        <v>31094020</v>
      </c>
      <c r="AI27" s="24">
        <f>IF(ISERROR(AH27/J27),0,AH27/J27)</f>
        <v>4.6814864147330902E-2</v>
      </c>
      <c r="AJ27" s="25">
        <f>IF(ISERROR(AH27/$AH$183),"-",AH27/$AH$183)</f>
        <v>2.6586977523051897E-3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outlineLevel="1" x14ac:dyDescent="0.25">
      <c r="A28" s="17">
        <v>2</v>
      </c>
      <c r="B28" s="17"/>
      <c r="C28" s="109" t="s">
        <v>111</v>
      </c>
      <c r="D28" s="111">
        <v>45412</v>
      </c>
      <c r="E28" s="60" t="s">
        <v>112</v>
      </c>
      <c r="F28" s="109" t="s">
        <v>93</v>
      </c>
      <c r="G28" s="109" t="s">
        <v>239</v>
      </c>
      <c r="H28" s="27"/>
      <c r="I28" s="27"/>
      <c r="J28" s="164"/>
      <c r="K28" s="93">
        <v>179713944</v>
      </c>
      <c r="L28" s="109" t="s">
        <v>240</v>
      </c>
      <c r="M28" s="91"/>
      <c r="N28" s="91"/>
      <c r="O28" s="91"/>
      <c r="P28" s="60"/>
      <c r="Q28" s="60"/>
      <c r="R28" s="91"/>
      <c r="S28" s="91"/>
      <c r="T28" s="91"/>
      <c r="U28" s="11">
        <f t="shared" ref="U28:U29" si="14">SUM(R28:T28)</f>
        <v>0</v>
      </c>
      <c r="V28" s="91"/>
      <c r="W28" s="93">
        <v>179713944</v>
      </c>
      <c r="X28" s="91"/>
      <c r="Y28" s="11">
        <f t="shared" ref="Y28:Y29" si="15">SUM(V28:X28)</f>
        <v>179713944</v>
      </c>
      <c r="Z28" s="93"/>
      <c r="AA28" s="91"/>
      <c r="AB28" s="91"/>
      <c r="AC28" s="11">
        <f t="shared" ref="AC28:AC29" si="16">SUM(Z28:AB28)</f>
        <v>0</v>
      </c>
      <c r="AD28" s="91"/>
      <c r="AE28" s="91"/>
      <c r="AF28" s="91"/>
      <c r="AG28" s="11">
        <f t="shared" ref="AG28:AG29" si="17">SUM(AD28:AF28)</f>
        <v>0</v>
      </c>
      <c r="AH28" s="11">
        <f>SUM(U28,Y28,AC28,AG28)</f>
        <v>179713944</v>
      </c>
      <c r="AI28" s="24">
        <f t="shared" ref="AI28:AI29" si="18">IF(ISERROR(AH28/J28),0,AH28/J28)</f>
        <v>0</v>
      </c>
      <c r="AJ28" s="25">
        <f>IF(ISERROR(AH28/$AH$183),"-",AH28/$AH$183)</f>
        <v>1.5366461427975564E-2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customHeight="1" outlineLevel="1" x14ac:dyDescent="0.25">
      <c r="A29" s="17">
        <v>3</v>
      </c>
      <c r="B29" s="17"/>
      <c r="C29" s="109" t="s">
        <v>250</v>
      </c>
      <c r="D29" s="111">
        <v>45485</v>
      </c>
      <c r="E29" s="60" t="s">
        <v>113</v>
      </c>
      <c r="F29" s="109" t="s">
        <v>93</v>
      </c>
      <c r="G29" s="109" t="s">
        <v>239</v>
      </c>
      <c r="H29" s="27"/>
      <c r="I29" s="27"/>
      <c r="J29" s="164"/>
      <c r="K29" s="93">
        <v>180259267</v>
      </c>
      <c r="L29" s="109" t="s">
        <v>240</v>
      </c>
      <c r="M29" s="91"/>
      <c r="N29" s="91"/>
      <c r="O29" s="91"/>
      <c r="P29" s="60"/>
      <c r="Q29" s="60"/>
      <c r="R29" s="91"/>
      <c r="S29" s="91"/>
      <c r="T29" s="91"/>
      <c r="U29" s="11">
        <f t="shared" si="14"/>
        <v>0</v>
      </c>
      <c r="V29" s="91"/>
      <c r="W29" s="91"/>
      <c r="X29" s="91"/>
      <c r="Y29" s="11">
        <f t="shared" si="15"/>
        <v>0</v>
      </c>
      <c r="Z29" s="93">
        <v>180259267</v>
      </c>
      <c r="AA29" s="91"/>
      <c r="AB29" s="91"/>
      <c r="AC29" s="11">
        <f t="shared" si="16"/>
        <v>180259267</v>
      </c>
      <c r="AD29" s="91"/>
      <c r="AE29" s="91"/>
      <c r="AF29" s="91"/>
      <c r="AG29" s="11">
        <f t="shared" si="17"/>
        <v>0</v>
      </c>
      <c r="AH29" s="11">
        <f t="shared" ref="AH29" si="19">SUM(U29,Y29,AC29,AG29)</f>
        <v>180259267</v>
      </c>
      <c r="AI29" s="24">
        <f t="shared" si="18"/>
        <v>0</v>
      </c>
      <c r="AJ29" s="25">
        <f>IF(ISERROR(AH29/$AH$183),"-",AH29/$AH$183)</f>
        <v>1.5413089333739449E-2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customHeight="1" outlineLevel="1" x14ac:dyDescent="0.25">
      <c r="A30" s="17">
        <v>4</v>
      </c>
      <c r="B30" s="17"/>
      <c r="C30" s="109" t="s">
        <v>251</v>
      </c>
      <c r="D30" s="111">
        <v>45483</v>
      </c>
      <c r="E30" s="60" t="s">
        <v>114</v>
      </c>
      <c r="F30" s="109" t="s">
        <v>93</v>
      </c>
      <c r="G30" s="109" t="s">
        <v>239</v>
      </c>
      <c r="H30" s="27"/>
      <c r="I30" s="27"/>
      <c r="J30" s="164"/>
      <c r="K30" s="93">
        <v>179713944</v>
      </c>
      <c r="L30" s="109" t="s">
        <v>240</v>
      </c>
      <c r="M30" s="91"/>
      <c r="N30" s="91"/>
      <c r="O30" s="91"/>
      <c r="P30" s="60"/>
      <c r="Q30" s="60"/>
      <c r="R30" s="91"/>
      <c r="S30" s="91"/>
      <c r="T30" s="91"/>
      <c r="U30" s="11">
        <f>SUM(R30:T30)</f>
        <v>0</v>
      </c>
      <c r="V30" s="91"/>
      <c r="W30" s="91"/>
      <c r="X30" s="91"/>
      <c r="Y30" s="11">
        <f>SUM(V30:X30)</f>
        <v>0</v>
      </c>
      <c r="Z30" s="93">
        <v>179713944</v>
      </c>
      <c r="AA30" s="91"/>
      <c r="AB30" s="91"/>
      <c r="AC30" s="11">
        <f>SUM(Z30:AB30)</f>
        <v>179713944</v>
      </c>
      <c r="AD30" s="91"/>
      <c r="AE30" s="91"/>
      <c r="AF30" s="91"/>
      <c r="AG30" s="11">
        <f>SUM(AD30:AF30)</f>
        <v>0</v>
      </c>
      <c r="AH30" s="11">
        <f>SUM(U30,Y30,AC30,AG30)</f>
        <v>179713944</v>
      </c>
      <c r="AI30" s="24">
        <f>IF(ISERROR(AH30/J30),0,AH30/J30)</f>
        <v>0</v>
      </c>
      <c r="AJ30" s="25">
        <f>IF(ISERROR(AH30/$AH$183),"-",AH30/$AH$183)</f>
        <v>1.5366461427975564E-2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ht="12.75" customHeight="1" outlineLevel="1" x14ac:dyDescent="0.25">
      <c r="A31" s="17">
        <v>5</v>
      </c>
      <c r="B31" s="17"/>
      <c r="C31" s="109" t="s">
        <v>249</v>
      </c>
      <c r="D31" s="111">
        <v>45533</v>
      </c>
      <c r="E31" s="60" t="s">
        <v>248</v>
      </c>
      <c r="F31" s="109" t="s">
        <v>93</v>
      </c>
      <c r="G31" s="109" t="s">
        <v>239</v>
      </c>
      <c r="H31" s="27"/>
      <c r="I31" s="27"/>
      <c r="J31" s="164"/>
      <c r="K31" s="93">
        <v>31094020</v>
      </c>
      <c r="L31" s="109" t="s">
        <v>240</v>
      </c>
      <c r="M31" s="91"/>
      <c r="N31" s="91"/>
      <c r="O31" s="91"/>
      <c r="P31" s="60"/>
      <c r="Q31" s="60"/>
      <c r="R31" s="91"/>
      <c r="S31" s="91"/>
      <c r="T31" s="91"/>
      <c r="U31" s="11">
        <f>SUM(R31:T31)</f>
        <v>0</v>
      </c>
      <c r="V31" s="91"/>
      <c r="W31" s="91"/>
      <c r="X31" s="91"/>
      <c r="Y31" s="11">
        <f>SUM(V31:X31)</f>
        <v>0</v>
      </c>
      <c r="Z31" s="4"/>
      <c r="AA31" s="91"/>
      <c r="AB31" s="93">
        <v>31094020</v>
      </c>
      <c r="AC31" s="11">
        <f>SUM(AA31:AB31)</f>
        <v>31094020</v>
      </c>
      <c r="AD31" s="91"/>
      <c r="AE31" s="91"/>
      <c r="AF31" s="91"/>
      <c r="AG31" s="11">
        <f>SUM(AD31:AF31)</f>
        <v>0</v>
      </c>
      <c r="AH31" s="11">
        <f>SUM(U31,Y31,AC31,AG31)</f>
        <v>31094020</v>
      </c>
      <c r="AI31" s="24">
        <f>IF(ISERROR(AH31/J31),0,AH31/J31)</f>
        <v>0</v>
      </c>
      <c r="AJ31" s="25">
        <f>IF(ISERROR(AH31/$AH$183),"-",AH31/$AH$183)</f>
        <v>2.6586977523051897E-3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s="34" customFormat="1" ht="12.75" customHeight="1" x14ac:dyDescent="0.25">
      <c r="A32" s="151" t="s">
        <v>52</v>
      </c>
      <c r="B32" s="151"/>
      <c r="C32" s="151"/>
      <c r="D32" s="151"/>
      <c r="E32" s="151"/>
      <c r="F32" s="151"/>
      <c r="G32" s="151"/>
      <c r="H32" s="151"/>
      <c r="I32" s="151"/>
      <c r="J32" s="30">
        <f>SUM(J27:J31)</f>
        <v>664191183</v>
      </c>
      <c r="K32" s="30">
        <f>SUM(K27:K31)</f>
        <v>601875195</v>
      </c>
      <c r="L32" s="104"/>
      <c r="M32" s="30">
        <f>SUM(M27:M31)</f>
        <v>0</v>
      </c>
      <c r="N32" s="30">
        <f>SUM(N27:N31)</f>
        <v>0</v>
      </c>
      <c r="O32" s="30">
        <f>SUM(O27:O31)</f>
        <v>0</v>
      </c>
      <c r="P32" s="113"/>
      <c r="Q32" s="114"/>
      <c r="R32" s="30">
        <f t="shared" ref="R32:AH32" si="20">SUM(R27:R31)</f>
        <v>0</v>
      </c>
      <c r="S32" s="30">
        <f t="shared" si="20"/>
        <v>0</v>
      </c>
      <c r="T32" s="30">
        <f>SUM(T27:T31)</f>
        <v>0</v>
      </c>
      <c r="U32" s="30">
        <f>SUM(U27:U31)</f>
        <v>0</v>
      </c>
      <c r="V32" s="30">
        <f t="shared" si="20"/>
        <v>0</v>
      </c>
      <c r="W32" s="30">
        <f t="shared" si="20"/>
        <v>210807964</v>
      </c>
      <c r="X32" s="30">
        <f t="shared" si="20"/>
        <v>0</v>
      </c>
      <c r="Y32" s="30">
        <f t="shared" si="20"/>
        <v>210807964</v>
      </c>
      <c r="Z32" s="30">
        <f t="shared" si="20"/>
        <v>359973211</v>
      </c>
      <c r="AA32" s="30">
        <f t="shared" si="20"/>
        <v>0</v>
      </c>
      <c r="AB32" s="30">
        <f>SUM(AB27:AB31)</f>
        <v>31094020</v>
      </c>
      <c r="AC32" s="30">
        <f t="shared" si="20"/>
        <v>391067231</v>
      </c>
      <c r="AD32" s="30">
        <f t="shared" si="20"/>
        <v>0</v>
      </c>
      <c r="AE32" s="30">
        <f t="shared" si="20"/>
        <v>0</v>
      </c>
      <c r="AF32" s="30">
        <f t="shared" si="20"/>
        <v>0</v>
      </c>
      <c r="AG32" s="30">
        <f>SUM(AG27:AG31)</f>
        <v>0</v>
      </c>
      <c r="AH32" s="30">
        <f t="shared" si="20"/>
        <v>601875195</v>
      </c>
      <c r="AI32" s="33">
        <f>IF(ISERROR(AH32/J32),0,AH32/J32)</f>
        <v>0.90617763439958221</v>
      </c>
      <c r="AJ32" s="33">
        <f>IF(ISERROR(AH32/$AH$183),0,AH32/$AH$183)</f>
        <v>5.146340769430096E-2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ht="12.75" customHeight="1" x14ac:dyDescent="0.25">
      <c r="A33" s="167" t="s">
        <v>53</v>
      </c>
      <c r="B33" s="167"/>
      <c r="C33" s="167"/>
      <c r="D33" s="167"/>
      <c r="E33" s="167"/>
      <c r="F33" s="7"/>
      <c r="G33" s="8"/>
      <c r="H33" s="9"/>
      <c r="I33" s="9"/>
      <c r="J33" s="10"/>
      <c r="K33" s="11"/>
      <c r="L33" s="12"/>
      <c r="M33" s="13"/>
      <c r="N33" s="13"/>
      <c r="O33" s="13"/>
      <c r="P33" s="8"/>
      <c r="Q33" s="14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5"/>
      <c r="AJ33" s="15"/>
    </row>
    <row r="34" spans="1:106" ht="12.75" customHeight="1" outlineLevel="1" x14ac:dyDescent="0.25">
      <c r="A34" s="17">
        <v>1</v>
      </c>
      <c r="B34" s="17"/>
      <c r="C34" s="109" t="s">
        <v>259</v>
      </c>
      <c r="D34" s="111">
        <v>45498</v>
      </c>
      <c r="E34" s="60" t="s">
        <v>115</v>
      </c>
      <c r="F34" s="109" t="s">
        <v>93</v>
      </c>
      <c r="G34" s="109" t="s">
        <v>239</v>
      </c>
      <c r="H34" s="27"/>
      <c r="I34" s="27"/>
      <c r="J34" s="164">
        <v>1513246935</v>
      </c>
      <c r="K34" s="93">
        <v>62315988</v>
      </c>
      <c r="L34" s="109" t="s">
        <v>240</v>
      </c>
      <c r="M34" s="91"/>
      <c r="N34" s="91"/>
      <c r="O34" s="91"/>
      <c r="P34" s="60"/>
      <c r="Q34" s="60"/>
      <c r="R34" s="91"/>
      <c r="S34" s="91"/>
      <c r="T34" s="91"/>
      <c r="U34" s="11">
        <f>SUM(R34:T34)</f>
        <v>0</v>
      </c>
      <c r="V34" s="91"/>
      <c r="W34" s="91"/>
      <c r="X34" s="91"/>
      <c r="Y34" s="11">
        <f>SUM(V34:X34)</f>
        <v>0</v>
      </c>
      <c r="Z34" s="91"/>
      <c r="AA34" s="91">
        <v>62315988</v>
      </c>
      <c r="AB34" s="91"/>
      <c r="AC34" s="11">
        <f>SUM(Z34:AB34)</f>
        <v>62315988</v>
      </c>
      <c r="AD34" s="91"/>
      <c r="AE34" s="91">
        <v>0</v>
      </c>
      <c r="AF34" s="91">
        <v>0</v>
      </c>
      <c r="AG34" s="11">
        <f>SUM(AD34:AF34)</f>
        <v>0</v>
      </c>
      <c r="AH34" s="11">
        <f>SUM(U34,Y34,AC34,AG34)</f>
        <v>62315988</v>
      </c>
      <c r="AI34" s="24">
        <f>IF(ISERROR(AH34/J34),0,AH34/J34)</f>
        <v>4.1180316681097388E-2</v>
      </c>
      <c r="AJ34" s="25">
        <f t="shared" ref="AJ34:AJ47" si="21">IF(ISERROR(AH34/$AH$183),"-",AH34/$AH$183)</f>
        <v>5.3283357130495569E-3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ht="12.75" customHeight="1" outlineLevel="1" x14ac:dyDescent="0.25">
      <c r="A35" s="17">
        <v>2</v>
      </c>
      <c r="B35" s="17"/>
      <c r="C35" s="109" t="s">
        <v>116</v>
      </c>
      <c r="D35" s="111">
        <v>45420</v>
      </c>
      <c r="E35" s="60" t="s">
        <v>117</v>
      </c>
      <c r="F35" s="109" t="s">
        <v>93</v>
      </c>
      <c r="G35" s="109" t="s">
        <v>239</v>
      </c>
      <c r="H35" s="27"/>
      <c r="I35" s="27"/>
      <c r="J35" s="164"/>
      <c r="K35" s="93">
        <v>31094020</v>
      </c>
      <c r="L35" s="109" t="s">
        <v>240</v>
      </c>
      <c r="M35" s="91"/>
      <c r="N35" s="91"/>
      <c r="O35" s="91"/>
      <c r="P35" s="60"/>
      <c r="Q35" s="60"/>
      <c r="R35" s="91"/>
      <c r="S35" s="91"/>
      <c r="T35" s="91"/>
      <c r="U35" s="11">
        <f t="shared" ref="U35:U42" si="22">SUM(R35:T35)</f>
        <v>0</v>
      </c>
      <c r="V35" s="91"/>
      <c r="W35" s="93">
        <v>31094020</v>
      </c>
      <c r="X35" s="91"/>
      <c r="Y35" s="11">
        <f t="shared" ref="Y35:Y43" si="23">SUM(V35:X35)</f>
        <v>31094020</v>
      </c>
      <c r="Z35" s="91"/>
      <c r="AA35" s="91"/>
      <c r="AB35" s="91"/>
      <c r="AC35" s="11">
        <f t="shared" ref="AC35:AC43" si="24">SUM(Z35:AB35)</f>
        <v>0</v>
      </c>
      <c r="AD35" s="91"/>
      <c r="AE35" s="91">
        <v>0</v>
      </c>
      <c r="AF35" s="91">
        <v>0</v>
      </c>
      <c r="AG35" s="11">
        <f t="shared" ref="AG35:AG43" si="25">SUM(AD35:AF35)</f>
        <v>0</v>
      </c>
      <c r="AH35" s="11">
        <f t="shared" ref="AH35:AH43" si="26">SUM(U35,Y35,AC35,AG35)</f>
        <v>31094020</v>
      </c>
      <c r="AI35" s="24">
        <f t="shared" ref="AI35:AI43" si="27">IF(ISERROR(AH35/J35),0,AH35/J35)</f>
        <v>0</v>
      </c>
      <c r="AJ35" s="25">
        <f t="shared" si="21"/>
        <v>2.6586977523051897E-3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outlineLevel="1" x14ac:dyDescent="0.25">
      <c r="A36" s="17">
        <v>3</v>
      </c>
      <c r="B36" s="17"/>
      <c r="C36" s="109" t="s">
        <v>118</v>
      </c>
      <c r="D36" s="111">
        <v>45418</v>
      </c>
      <c r="E36" s="60" t="s">
        <v>119</v>
      </c>
      <c r="F36" s="109" t="s">
        <v>93</v>
      </c>
      <c r="G36" s="109" t="s">
        <v>239</v>
      </c>
      <c r="H36" s="27"/>
      <c r="I36" s="27"/>
      <c r="J36" s="164"/>
      <c r="K36" s="93">
        <v>31094020</v>
      </c>
      <c r="L36" s="109" t="s">
        <v>240</v>
      </c>
      <c r="M36" s="91"/>
      <c r="N36" s="91"/>
      <c r="O36" s="91"/>
      <c r="P36" s="60"/>
      <c r="Q36" s="60"/>
      <c r="R36" s="91"/>
      <c r="S36" s="91"/>
      <c r="T36" s="91"/>
      <c r="U36" s="11">
        <f t="shared" si="22"/>
        <v>0</v>
      </c>
      <c r="V36" s="91"/>
      <c r="W36" s="93">
        <v>31094020</v>
      </c>
      <c r="X36" s="91"/>
      <c r="Y36" s="11">
        <f t="shared" si="23"/>
        <v>31094020</v>
      </c>
      <c r="Z36" s="91"/>
      <c r="AA36" s="91"/>
      <c r="AB36" s="91"/>
      <c r="AC36" s="11">
        <f t="shared" si="24"/>
        <v>0</v>
      </c>
      <c r="AD36" s="91"/>
      <c r="AE36" s="91">
        <v>0</v>
      </c>
      <c r="AF36" s="91">
        <v>0</v>
      </c>
      <c r="AG36" s="11">
        <f t="shared" si="25"/>
        <v>0</v>
      </c>
      <c r="AH36" s="11">
        <f t="shared" si="26"/>
        <v>31094020</v>
      </c>
      <c r="AI36" s="24">
        <f t="shared" si="27"/>
        <v>0</v>
      </c>
      <c r="AJ36" s="25">
        <f t="shared" si="21"/>
        <v>2.6586977523051897E-3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ht="12.75" customHeight="1" outlineLevel="1" x14ac:dyDescent="0.25">
      <c r="A37" s="17">
        <v>4</v>
      </c>
      <c r="B37" s="17"/>
      <c r="C37" s="109" t="s">
        <v>258</v>
      </c>
      <c r="D37" s="111">
        <v>45492</v>
      </c>
      <c r="E37" s="60" t="s">
        <v>120</v>
      </c>
      <c r="F37" s="109" t="s">
        <v>93</v>
      </c>
      <c r="G37" s="109" t="s">
        <v>239</v>
      </c>
      <c r="H37" s="27"/>
      <c r="I37" s="27"/>
      <c r="J37" s="164"/>
      <c r="K37" s="93">
        <v>179713944</v>
      </c>
      <c r="L37" s="109" t="s">
        <v>240</v>
      </c>
      <c r="M37" s="91"/>
      <c r="N37" s="91"/>
      <c r="O37" s="91"/>
      <c r="P37" s="60"/>
      <c r="Q37" s="60"/>
      <c r="R37" s="91"/>
      <c r="S37" s="91"/>
      <c r="T37" s="91"/>
      <c r="U37" s="11">
        <f t="shared" si="22"/>
        <v>0</v>
      </c>
      <c r="V37" s="91"/>
      <c r="W37" s="91"/>
      <c r="X37" s="91"/>
      <c r="Y37" s="11">
        <f t="shared" si="23"/>
        <v>0</v>
      </c>
      <c r="Z37" s="91"/>
      <c r="AA37" s="93">
        <v>179713944</v>
      </c>
      <c r="AB37" s="91"/>
      <c r="AC37" s="11">
        <f t="shared" si="24"/>
        <v>179713944</v>
      </c>
      <c r="AD37" s="91"/>
      <c r="AE37" s="91">
        <v>0</v>
      </c>
      <c r="AF37" s="91">
        <v>0</v>
      </c>
      <c r="AG37" s="11">
        <f t="shared" si="25"/>
        <v>0</v>
      </c>
      <c r="AH37" s="11">
        <f t="shared" si="26"/>
        <v>179713944</v>
      </c>
      <c r="AI37" s="24">
        <f t="shared" si="27"/>
        <v>0</v>
      </c>
      <c r="AJ37" s="25">
        <f t="shared" si="21"/>
        <v>1.5366461427975564E-2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customHeight="1" outlineLevel="1" x14ac:dyDescent="0.25">
      <c r="A38" s="17">
        <v>5</v>
      </c>
      <c r="B38" s="17"/>
      <c r="C38" s="109" t="s">
        <v>255</v>
      </c>
      <c r="D38" s="111">
        <v>45477</v>
      </c>
      <c r="E38" s="60" t="s">
        <v>121</v>
      </c>
      <c r="F38" s="109" t="s">
        <v>93</v>
      </c>
      <c r="G38" s="109" t="s">
        <v>239</v>
      </c>
      <c r="H38" s="27"/>
      <c r="I38" s="27"/>
      <c r="J38" s="164"/>
      <c r="K38" s="93">
        <v>179713944</v>
      </c>
      <c r="L38" s="109" t="s">
        <v>240</v>
      </c>
      <c r="M38" s="91"/>
      <c r="N38" s="91"/>
      <c r="O38" s="91"/>
      <c r="P38" s="60"/>
      <c r="Q38" s="60"/>
      <c r="R38" s="91"/>
      <c r="S38" s="91"/>
      <c r="T38" s="91"/>
      <c r="U38" s="11">
        <f t="shared" si="22"/>
        <v>0</v>
      </c>
      <c r="V38" s="91"/>
      <c r="W38" s="91"/>
      <c r="X38" s="91"/>
      <c r="Y38" s="11">
        <f t="shared" si="23"/>
        <v>0</v>
      </c>
      <c r="Z38" s="91"/>
      <c r="AA38" s="93">
        <v>179713944</v>
      </c>
      <c r="AB38" s="91"/>
      <c r="AC38" s="11">
        <f t="shared" si="24"/>
        <v>179713944</v>
      </c>
      <c r="AD38" s="91"/>
      <c r="AE38" s="91">
        <v>0</v>
      </c>
      <c r="AF38" s="91">
        <v>0</v>
      </c>
      <c r="AG38" s="11">
        <f t="shared" si="25"/>
        <v>0</v>
      </c>
      <c r="AH38" s="11">
        <f t="shared" si="26"/>
        <v>179713944</v>
      </c>
      <c r="AI38" s="24">
        <f t="shared" si="27"/>
        <v>0</v>
      </c>
      <c r="AJ38" s="25">
        <f t="shared" si="21"/>
        <v>1.5366461427975564E-2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outlineLevel="1" x14ac:dyDescent="0.25">
      <c r="A39" s="17">
        <v>6</v>
      </c>
      <c r="B39" s="17"/>
      <c r="C39" s="109" t="s">
        <v>257</v>
      </c>
      <c r="D39" s="111">
        <v>45484</v>
      </c>
      <c r="E39" s="60" t="s">
        <v>122</v>
      </c>
      <c r="F39" s="109" t="s">
        <v>93</v>
      </c>
      <c r="G39" s="109" t="s">
        <v>239</v>
      </c>
      <c r="H39" s="27"/>
      <c r="I39" s="27"/>
      <c r="J39" s="164"/>
      <c r="K39" s="93">
        <v>179713944</v>
      </c>
      <c r="L39" s="109" t="s">
        <v>240</v>
      </c>
      <c r="M39" s="91"/>
      <c r="N39" s="91"/>
      <c r="O39" s="91"/>
      <c r="P39" s="60"/>
      <c r="Q39" s="60"/>
      <c r="R39" s="91"/>
      <c r="S39" s="91"/>
      <c r="T39" s="91"/>
      <c r="U39" s="11">
        <f t="shared" ref="U39:U41" si="28">SUM(R39:T39)</f>
        <v>0</v>
      </c>
      <c r="V39" s="91"/>
      <c r="W39" s="91"/>
      <c r="X39" s="91"/>
      <c r="Y39" s="11">
        <f t="shared" ref="Y39:Y41" si="29">SUM(V39:X39)</f>
        <v>0</v>
      </c>
      <c r="Z39" s="91"/>
      <c r="AA39" s="93">
        <v>179713944</v>
      </c>
      <c r="AB39" s="91"/>
      <c r="AC39" s="11">
        <f t="shared" ref="AC39:AC41" si="30">SUM(Z39:AB39)</f>
        <v>179713944</v>
      </c>
      <c r="AD39" s="91"/>
      <c r="AE39" s="91">
        <v>0</v>
      </c>
      <c r="AF39" s="91">
        <v>0</v>
      </c>
      <c r="AG39" s="11">
        <f t="shared" ref="AG39:AG41" si="31">SUM(AD39:AF39)</f>
        <v>0</v>
      </c>
      <c r="AH39" s="11">
        <f t="shared" ref="AH39:AH41" si="32">SUM(U39,Y39,AC39,AG39)</f>
        <v>179713944</v>
      </c>
      <c r="AI39" s="24">
        <f t="shared" ref="AI39:AI41" si="33">IF(ISERROR(AH39/J39),0,AH39/J39)</f>
        <v>0</v>
      </c>
      <c r="AJ39" s="25">
        <f t="shared" si="21"/>
        <v>1.5366461427975564E-2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outlineLevel="1" x14ac:dyDescent="0.25">
      <c r="A40" s="17">
        <v>7</v>
      </c>
      <c r="B40" s="17"/>
      <c r="C40" s="109" t="s">
        <v>123</v>
      </c>
      <c r="D40" s="111">
        <v>45420</v>
      </c>
      <c r="E40" s="60" t="s">
        <v>124</v>
      </c>
      <c r="F40" s="109" t="s">
        <v>93</v>
      </c>
      <c r="G40" s="109" t="s">
        <v>239</v>
      </c>
      <c r="H40" s="27"/>
      <c r="I40" s="27"/>
      <c r="J40" s="164"/>
      <c r="K40" s="93">
        <v>62315988</v>
      </c>
      <c r="L40" s="109" t="s">
        <v>240</v>
      </c>
      <c r="M40" s="91"/>
      <c r="N40" s="91"/>
      <c r="O40" s="91"/>
      <c r="P40" s="60"/>
      <c r="Q40" s="60"/>
      <c r="R40" s="91"/>
      <c r="S40" s="91"/>
      <c r="T40" s="91"/>
      <c r="U40" s="11">
        <f t="shared" si="28"/>
        <v>0</v>
      </c>
      <c r="V40" s="91"/>
      <c r="W40" s="93">
        <v>62315988</v>
      </c>
      <c r="X40" s="91"/>
      <c r="Y40" s="11">
        <f t="shared" si="29"/>
        <v>62315988</v>
      </c>
      <c r="Z40" s="91"/>
      <c r="AA40" s="91"/>
      <c r="AB40" s="91"/>
      <c r="AC40" s="11">
        <f t="shared" si="30"/>
        <v>0</v>
      </c>
      <c r="AD40" s="91"/>
      <c r="AE40" s="91">
        <v>0</v>
      </c>
      <c r="AF40" s="91">
        <v>0</v>
      </c>
      <c r="AG40" s="11">
        <f t="shared" si="31"/>
        <v>0</v>
      </c>
      <c r="AH40" s="11">
        <f t="shared" si="32"/>
        <v>62315988</v>
      </c>
      <c r="AI40" s="24">
        <f t="shared" si="33"/>
        <v>0</v>
      </c>
      <c r="AJ40" s="25">
        <f t="shared" si="21"/>
        <v>5.3283357130495569E-3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12.75" customHeight="1" outlineLevel="1" x14ac:dyDescent="0.25">
      <c r="A41" s="17">
        <v>8</v>
      </c>
      <c r="B41" s="17"/>
      <c r="C41" s="109" t="s">
        <v>125</v>
      </c>
      <c r="D41" s="111">
        <v>45418</v>
      </c>
      <c r="E41" s="60" t="s">
        <v>126</v>
      </c>
      <c r="F41" s="109" t="s">
        <v>93</v>
      </c>
      <c r="G41" s="109" t="s">
        <v>239</v>
      </c>
      <c r="H41" s="27"/>
      <c r="I41" s="27"/>
      <c r="J41" s="164"/>
      <c r="K41" s="93">
        <v>62315988</v>
      </c>
      <c r="L41" s="109" t="s">
        <v>240</v>
      </c>
      <c r="M41" s="91"/>
      <c r="N41" s="91"/>
      <c r="O41" s="91"/>
      <c r="P41" s="60"/>
      <c r="Q41" s="60"/>
      <c r="R41" s="91"/>
      <c r="S41" s="91"/>
      <c r="T41" s="91"/>
      <c r="U41" s="11">
        <f t="shared" si="28"/>
        <v>0</v>
      </c>
      <c r="V41" s="91"/>
      <c r="W41" s="93">
        <v>62315988</v>
      </c>
      <c r="X41" s="91"/>
      <c r="Y41" s="11">
        <f t="shared" si="29"/>
        <v>62315988</v>
      </c>
      <c r="Z41" s="91"/>
      <c r="AA41" s="91"/>
      <c r="AB41" s="91"/>
      <c r="AC41" s="11">
        <f t="shared" si="30"/>
        <v>0</v>
      </c>
      <c r="AD41" s="91"/>
      <c r="AE41" s="91">
        <v>0</v>
      </c>
      <c r="AF41" s="91">
        <v>0</v>
      </c>
      <c r="AG41" s="11">
        <f t="shared" si="31"/>
        <v>0</v>
      </c>
      <c r="AH41" s="11">
        <f t="shared" si="32"/>
        <v>62315988</v>
      </c>
      <c r="AI41" s="24">
        <f t="shared" si="33"/>
        <v>0</v>
      </c>
      <c r="AJ41" s="25">
        <f t="shared" si="21"/>
        <v>5.3283357130495569E-3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customHeight="1" outlineLevel="1" x14ac:dyDescent="0.25">
      <c r="A42" s="17">
        <v>9</v>
      </c>
      <c r="B42" s="17"/>
      <c r="C42" s="109" t="s">
        <v>127</v>
      </c>
      <c r="D42" s="111">
        <v>45418</v>
      </c>
      <c r="E42" s="60" t="s">
        <v>128</v>
      </c>
      <c r="F42" s="109" t="s">
        <v>93</v>
      </c>
      <c r="G42" s="109" t="s">
        <v>239</v>
      </c>
      <c r="H42" s="27"/>
      <c r="I42" s="27"/>
      <c r="J42" s="164"/>
      <c r="K42" s="93">
        <v>179713944</v>
      </c>
      <c r="L42" s="109" t="s">
        <v>240</v>
      </c>
      <c r="M42" s="91"/>
      <c r="N42" s="91"/>
      <c r="O42" s="91"/>
      <c r="P42" s="60"/>
      <c r="Q42" s="60"/>
      <c r="R42" s="91"/>
      <c r="S42" s="91"/>
      <c r="T42" s="91"/>
      <c r="U42" s="11">
        <f t="shared" si="22"/>
        <v>0</v>
      </c>
      <c r="V42" s="91"/>
      <c r="W42" s="93">
        <v>179713944</v>
      </c>
      <c r="X42" s="91"/>
      <c r="Y42" s="11">
        <f t="shared" si="23"/>
        <v>179713944</v>
      </c>
      <c r="Z42" s="91"/>
      <c r="AA42" s="91"/>
      <c r="AB42" s="91"/>
      <c r="AC42" s="11">
        <f t="shared" si="24"/>
        <v>0</v>
      </c>
      <c r="AD42" s="91"/>
      <c r="AE42" s="91">
        <v>0</v>
      </c>
      <c r="AF42" s="91">
        <v>0</v>
      </c>
      <c r="AG42" s="11">
        <f t="shared" si="25"/>
        <v>0</v>
      </c>
      <c r="AH42" s="11">
        <f t="shared" si="26"/>
        <v>179713944</v>
      </c>
      <c r="AI42" s="24">
        <f t="shared" si="27"/>
        <v>0</v>
      </c>
      <c r="AJ42" s="25">
        <f t="shared" si="21"/>
        <v>1.5366461427975564E-2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ht="12.75" customHeight="1" outlineLevel="1" x14ac:dyDescent="0.25">
      <c r="A43" s="17">
        <v>10</v>
      </c>
      <c r="B43" s="17"/>
      <c r="C43" s="109" t="s">
        <v>129</v>
      </c>
      <c r="D43" s="111">
        <v>45420</v>
      </c>
      <c r="E43" s="60" t="s">
        <v>130</v>
      </c>
      <c r="F43" s="109" t="s">
        <v>93</v>
      </c>
      <c r="G43" s="109" t="s">
        <v>239</v>
      </c>
      <c r="H43" s="27"/>
      <c r="I43" s="27"/>
      <c r="J43" s="164"/>
      <c r="K43" s="93">
        <v>179713944</v>
      </c>
      <c r="L43" s="109" t="s">
        <v>240</v>
      </c>
      <c r="M43" s="91"/>
      <c r="N43" s="91"/>
      <c r="O43" s="91"/>
      <c r="P43" s="60"/>
      <c r="Q43" s="60"/>
      <c r="R43" s="91"/>
      <c r="S43" s="91"/>
      <c r="T43" s="91"/>
      <c r="U43" s="11">
        <f>SUM(R43:T43)</f>
        <v>0</v>
      </c>
      <c r="V43" s="91"/>
      <c r="W43" s="93">
        <v>179713944</v>
      </c>
      <c r="X43" s="91"/>
      <c r="Y43" s="11">
        <f t="shared" si="23"/>
        <v>179713944</v>
      </c>
      <c r="Z43" s="91"/>
      <c r="AA43" s="91"/>
      <c r="AB43" s="91"/>
      <c r="AC43" s="11">
        <f t="shared" si="24"/>
        <v>0</v>
      </c>
      <c r="AD43" s="91"/>
      <c r="AE43" s="91"/>
      <c r="AF43" s="91">
        <v>0</v>
      </c>
      <c r="AG43" s="11">
        <f t="shared" si="25"/>
        <v>0</v>
      </c>
      <c r="AH43" s="11">
        <f t="shared" si="26"/>
        <v>179713944</v>
      </c>
      <c r="AI43" s="24">
        <f t="shared" si="27"/>
        <v>0</v>
      </c>
      <c r="AJ43" s="25">
        <f t="shared" si="21"/>
        <v>1.5366461427975564E-2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outlineLevel="1" x14ac:dyDescent="0.25">
      <c r="A44" s="17">
        <v>11</v>
      </c>
      <c r="B44" s="17"/>
      <c r="C44" s="109" t="s">
        <v>260</v>
      </c>
      <c r="D44" s="111">
        <v>45520</v>
      </c>
      <c r="E44" s="60" t="s">
        <v>252</v>
      </c>
      <c r="F44" s="109" t="s">
        <v>93</v>
      </c>
      <c r="G44" s="109" t="s">
        <v>239</v>
      </c>
      <c r="H44" s="27"/>
      <c r="I44" s="27"/>
      <c r="J44" s="164"/>
      <c r="K44" s="93">
        <v>179713944</v>
      </c>
      <c r="L44" s="109" t="s">
        <v>240</v>
      </c>
      <c r="M44" s="91"/>
      <c r="N44" s="91"/>
      <c r="O44" s="91"/>
      <c r="P44" s="60"/>
      <c r="Q44" s="60"/>
      <c r="R44" s="91"/>
      <c r="S44" s="91"/>
      <c r="T44" s="91"/>
      <c r="U44" s="11">
        <f t="shared" ref="U44:U47" si="34">SUM(R44:T44)</f>
        <v>0</v>
      </c>
      <c r="V44" s="91"/>
      <c r="W44" s="91"/>
      <c r="X44" s="91"/>
      <c r="Y44" s="11">
        <f t="shared" ref="Y44:Y47" si="35">SUM(V44:X44)</f>
        <v>0</v>
      </c>
      <c r="Z44" s="91"/>
      <c r="AA44" s="93">
        <v>179713944</v>
      </c>
      <c r="AB44" s="91"/>
      <c r="AC44" s="11">
        <f t="shared" ref="AC44:AC47" si="36">SUM(Z44:AB44)</f>
        <v>179713944</v>
      </c>
      <c r="AD44" s="91"/>
      <c r="AE44" s="91"/>
      <c r="AF44" s="91">
        <v>0</v>
      </c>
      <c r="AG44" s="11">
        <f t="shared" ref="AG44:AG47" si="37">SUM(AD44:AF44)</f>
        <v>0</v>
      </c>
      <c r="AH44" s="11">
        <f t="shared" ref="AH44:AH47" si="38">SUM(U44,Y44,AC44,AG44)</f>
        <v>179713944</v>
      </c>
      <c r="AI44" s="24">
        <f t="shared" ref="AI44:AI47" si="39">IF(ISERROR(AH44/J44),0,AH44/J44)</f>
        <v>0</v>
      </c>
      <c r="AJ44" s="25">
        <f t="shared" si="21"/>
        <v>1.5366461427975564E-2</v>
      </c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1:106" ht="12.75" customHeight="1" outlineLevel="1" x14ac:dyDescent="0.25">
      <c r="A45" s="17">
        <v>12</v>
      </c>
      <c r="B45" s="17"/>
      <c r="C45" s="109"/>
      <c r="D45" s="111"/>
      <c r="E45" s="121" t="s">
        <v>253</v>
      </c>
      <c r="F45" s="109" t="s">
        <v>93</v>
      </c>
      <c r="G45" s="109" t="s">
        <v>239</v>
      </c>
      <c r="H45" s="27"/>
      <c r="I45" s="27"/>
      <c r="J45" s="164"/>
      <c r="K45" s="93"/>
      <c r="L45" s="109" t="s">
        <v>240</v>
      </c>
      <c r="M45" s="91"/>
      <c r="N45" s="91"/>
      <c r="O45" s="91"/>
      <c r="P45" s="60"/>
      <c r="Q45" s="60"/>
      <c r="R45" s="91"/>
      <c r="S45" s="91"/>
      <c r="T45" s="91"/>
      <c r="U45" s="11">
        <f t="shared" si="34"/>
        <v>0</v>
      </c>
      <c r="V45" s="91"/>
      <c r="W45" s="91"/>
      <c r="X45" s="91"/>
      <c r="Y45" s="11">
        <f t="shared" si="35"/>
        <v>0</v>
      </c>
      <c r="Z45" s="91"/>
      <c r="AA45" s="91"/>
      <c r="AB45" s="91"/>
      <c r="AC45" s="11">
        <f t="shared" si="36"/>
        <v>0</v>
      </c>
      <c r="AD45" s="91"/>
      <c r="AE45" s="91"/>
      <c r="AF45" s="91">
        <v>0</v>
      </c>
      <c r="AG45" s="11">
        <f t="shared" si="37"/>
        <v>0</v>
      </c>
      <c r="AH45" s="11">
        <f t="shared" si="38"/>
        <v>0</v>
      </c>
      <c r="AI45" s="24">
        <f t="shared" si="39"/>
        <v>0</v>
      </c>
      <c r="AJ45" s="25">
        <f t="shared" si="21"/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customHeight="1" outlineLevel="1" x14ac:dyDescent="0.25">
      <c r="A46" s="17">
        <v>13</v>
      </c>
      <c r="B46" s="17"/>
      <c r="C46" s="109"/>
      <c r="D46" s="111"/>
      <c r="E46" s="121" t="s">
        <v>254</v>
      </c>
      <c r="F46" s="109" t="s">
        <v>93</v>
      </c>
      <c r="G46" s="109" t="s">
        <v>239</v>
      </c>
      <c r="H46" s="27"/>
      <c r="I46" s="27"/>
      <c r="J46" s="164"/>
      <c r="K46" s="93"/>
      <c r="L46" s="109" t="s">
        <v>240</v>
      </c>
      <c r="M46" s="91"/>
      <c r="N46" s="91"/>
      <c r="O46" s="91"/>
      <c r="P46" s="60"/>
      <c r="Q46" s="60"/>
      <c r="R46" s="91"/>
      <c r="S46" s="91"/>
      <c r="T46" s="91"/>
      <c r="U46" s="11">
        <f t="shared" si="34"/>
        <v>0</v>
      </c>
      <c r="V46" s="91"/>
      <c r="W46" s="91"/>
      <c r="X46" s="91"/>
      <c r="Y46" s="11">
        <f t="shared" si="35"/>
        <v>0</v>
      </c>
      <c r="Z46" s="91"/>
      <c r="AA46" s="91"/>
      <c r="AB46" s="91"/>
      <c r="AC46" s="11">
        <f t="shared" si="36"/>
        <v>0</v>
      </c>
      <c r="AD46" s="91"/>
      <c r="AE46" s="91"/>
      <c r="AF46" s="91">
        <v>0</v>
      </c>
      <c r="AG46" s="11">
        <f t="shared" si="37"/>
        <v>0</v>
      </c>
      <c r="AH46" s="11">
        <f t="shared" si="38"/>
        <v>0</v>
      </c>
      <c r="AI46" s="24">
        <f t="shared" si="39"/>
        <v>0</v>
      </c>
      <c r="AJ46" s="25">
        <f t="shared" si="21"/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ht="12.75" customHeight="1" outlineLevel="1" x14ac:dyDescent="0.25">
      <c r="A47" s="17">
        <v>14</v>
      </c>
      <c r="B47" s="17"/>
      <c r="C47" s="109" t="s">
        <v>256</v>
      </c>
      <c r="D47" s="111">
        <v>45477</v>
      </c>
      <c r="E47" s="60" t="s">
        <v>131</v>
      </c>
      <c r="F47" s="109" t="s">
        <v>93</v>
      </c>
      <c r="G47" s="109" t="s">
        <v>239</v>
      </c>
      <c r="H47" s="27"/>
      <c r="I47" s="27"/>
      <c r="J47" s="164"/>
      <c r="K47" s="93">
        <v>185827267</v>
      </c>
      <c r="L47" s="109" t="s">
        <v>240</v>
      </c>
      <c r="M47" s="91"/>
      <c r="N47" s="91"/>
      <c r="O47" s="91"/>
      <c r="P47" s="60"/>
      <c r="Q47" s="60"/>
      <c r="R47" s="91"/>
      <c r="S47" s="91"/>
      <c r="T47" s="91"/>
      <c r="U47" s="11">
        <f t="shared" si="34"/>
        <v>0</v>
      </c>
      <c r="V47" s="91"/>
      <c r="W47" s="91"/>
      <c r="X47" s="91"/>
      <c r="Y47" s="11">
        <f t="shared" si="35"/>
        <v>0</v>
      </c>
      <c r="Z47" s="91"/>
      <c r="AA47" s="91">
        <v>185827267</v>
      </c>
      <c r="AB47" s="91"/>
      <c r="AC47" s="11">
        <f t="shared" si="36"/>
        <v>185827267</v>
      </c>
      <c r="AD47" s="91"/>
      <c r="AE47" s="91"/>
      <c r="AF47" s="91">
        <v>0</v>
      </c>
      <c r="AG47" s="11">
        <f t="shared" si="37"/>
        <v>0</v>
      </c>
      <c r="AH47" s="11">
        <f t="shared" si="38"/>
        <v>185827267</v>
      </c>
      <c r="AI47" s="24">
        <f t="shared" si="39"/>
        <v>0</v>
      </c>
      <c r="AJ47" s="25">
        <f t="shared" si="21"/>
        <v>1.5889181813413523E-2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s="34" customFormat="1" ht="12.75" customHeight="1" x14ac:dyDescent="0.25">
      <c r="A48" s="151" t="s">
        <v>54</v>
      </c>
      <c r="B48" s="151"/>
      <c r="C48" s="151"/>
      <c r="D48" s="151"/>
      <c r="E48" s="151"/>
      <c r="F48" s="151"/>
      <c r="G48" s="151"/>
      <c r="H48" s="151"/>
      <c r="I48" s="151"/>
      <c r="J48" s="30">
        <f>SUM(J34:J47)</f>
        <v>1513246935</v>
      </c>
      <c r="K48" s="30">
        <f>SUM(K34:K47)</f>
        <v>1513246935</v>
      </c>
      <c r="L48" s="104"/>
      <c r="M48" s="30">
        <f>SUM(M34:M47)</f>
        <v>0</v>
      </c>
      <c r="N48" s="30">
        <f>SUM(N34:N47)</f>
        <v>0</v>
      </c>
      <c r="O48" s="30">
        <f>SUM(O34:O47)</f>
        <v>0</v>
      </c>
      <c r="P48" s="113"/>
      <c r="Q48" s="114"/>
      <c r="R48" s="30">
        <f t="shared" ref="R48:AH48" si="40">SUM(R34:R47)</f>
        <v>0</v>
      </c>
      <c r="S48" s="30">
        <f t="shared" si="40"/>
        <v>0</v>
      </c>
      <c r="T48" s="30">
        <f t="shared" si="40"/>
        <v>0</v>
      </c>
      <c r="U48" s="30">
        <f t="shared" si="40"/>
        <v>0</v>
      </c>
      <c r="V48" s="30">
        <f t="shared" si="40"/>
        <v>0</v>
      </c>
      <c r="W48" s="30">
        <f t="shared" si="40"/>
        <v>546247904</v>
      </c>
      <c r="X48" s="30">
        <f t="shared" si="40"/>
        <v>0</v>
      </c>
      <c r="Y48" s="30">
        <f t="shared" si="40"/>
        <v>546247904</v>
      </c>
      <c r="Z48" s="30">
        <f t="shared" si="40"/>
        <v>0</v>
      </c>
      <c r="AA48" s="30">
        <f t="shared" si="40"/>
        <v>966999031</v>
      </c>
      <c r="AB48" s="30">
        <f t="shared" si="40"/>
        <v>0</v>
      </c>
      <c r="AC48" s="30">
        <f t="shared" si="40"/>
        <v>966999031</v>
      </c>
      <c r="AD48" s="30">
        <f t="shared" si="40"/>
        <v>0</v>
      </c>
      <c r="AE48" s="30">
        <f t="shared" si="40"/>
        <v>0</v>
      </c>
      <c r="AF48" s="30">
        <f t="shared" si="40"/>
        <v>0</v>
      </c>
      <c r="AG48" s="30">
        <f t="shared" si="40"/>
        <v>0</v>
      </c>
      <c r="AH48" s="30">
        <f t="shared" si="40"/>
        <v>1513246935</v>
      </c>
      <c r="AI48" s="33">
        <f>IF(ISERROR(AH48/J48),0,AH48/J48)</f>
        <v>1</v>
      </c>
      <c r="AJ48" s="33">
        <f>IF(ISERROR(AH48/$AH$183),0,AH48/$AH$183)</f>
        <v>0.12939035302502597</v>
      </c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</row>
    <row r="49" spans="1:106" ht="12.75" customHeight="1" x14ac:dyDescent="0.25">
      <c r="A49" s="167" t="s">
        <v>55</v>
      </c>
      <c r="B49" s="167"/>
      <c r="C49" s="167"/>
      <c r="D49" s="167"/>
      <c r="E49" s="167"/>
      <c r="F49" s="7"/>
      <c r="G49" s="8"/>
      <c r="H49" s="9"/>
      <c r="I49" s="9"/>
      <c r="J49" s="10"/>
      <c r="K49" s="11"/>
      <c r="L49" s="12"/>
      <c r="M49" s="13"/>
      <c r="N49" s="13"/>
      <c r="O49" s="13"/>
      <c r="P49" s="8"/>
      <c r="Q49" s="14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5"/>
      <c r="AJ49" s="15"/>
    </row>
    <row r="50" spans="1:106" ht="12.75" customHeight="1" outlineLevel="1" x14ac:dyDescent="0.25">
      <c r="A50" s="17">
        <v>1</v>
      </c>
      <c r="B50" s="17"/>
      <c r="C50" s="109" t="s">
        <v>267</v>
      </c>
      <c r="D50" s="111">
        <v>45497</v>
      </c>
      <c r="E50" s="60" t="s">
        <v>132</v>
      </c>
      <c r="F50" s="109" t="s">
        <v>93</v>
      </c>
      <c r="G50" s="109" t="s">
        <v>239</v>
      </c>
      <c r="H50" s="27"/>
      <c r="I50" s="27"/>
      <c r="J50" s="164">
        <v>966588606</v>
      </c>
      <c r="K50" s="93">
        <v>179713944</v>
      </c>
      <c r="L50" s="109" t="s">
        <v>240</v>
      </c>
      <c r="M50" s="91"/>
      <c r="N50" s="91"/>
      <c r="O50" s="91"/>
      <c r="P50" s="60"/>
      <c r="Q50" s="60"/>
      <c r="R50" s="91"/>
      <c r="S50" s="91"/>
      <c r="T50" s="91"/>
      <c r="U50" s="11">
        <f>SUM(R50:T50)</f>
        <v>0</v>
      </c>
      <c r="V50" s="91"/>
      <c r="W50" s="91"/>
      <c r="X50" s="91"/>
      <c r="Y50" s="11">
        <f>SUM(V50:X50)</f>
        <v>0</v>
      </c>
      <c r="Z50" s="91"/>
      <c r="AA50" s="93">
        <v>179713944</v>
      </c>
      <c r="AB50" s="91"/>
      <c r="AC50" s="11">
        <f>SUM(Z50:AB50)</f>
        <v>179713944</v>
      </c>
      <c r="AD50" s="91"/>
      <c r="AE50" s="91"/>
      <c r="AF50" s="91"/>
      <c r="AG50" s="11">
        <f>SUM(AD50:AF50)</f>
        <v>0</v>
      </c>
      <c r="AH50" s="11">
        <f>SUM(U50,Y50,AC50,AG50)</f>
        <v>179713944</v>
      </c>
      <c r="AI50" s="24">
        <f>IF(ISERROR(AH50/J50),0,AH50/J50)</f>
        <v>0.18592599052424585</v>
      </c>
      <c r="AJ50" s="25">
        <f t="shared" ref="AJ50:AJ58" si="41">IF(ISERROR(AH50/$AH$183),"-",AH50/$AH$183)</f>
        <v>1.5366461427975564E-2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12.75" customHeight="1" outlineLevel="1" x14ac:dyDescent="0.25">
      <c r="A51" s="17">
        <v>2</v>
      </c>
      <c r="B51" s="17"/>
      <c r="C51" s="109" t="s">
        <v>270</v>
      </c>
      <c r="D51" s="111">
        <v>45530</v>
      </c>
      <c r="E51" s="60" t="s">
        <v>133</v>
      </c>
      <c r="F51" s="109" t="s">
        <v>93</v>
      </c>
      <c r="G51" s="109" t="s">
        <v>239</v>
      </c>
      <c r="H51" s="27"/>
      <c r="I51" s="27"/>
      <c r="J51" s="164"/>
      <c r="K51" s="93">
        <v>271720778</v>
      </c>
      <c r="L51" s="109" t="s">
        <v>240</v>
      </c>
      <c r="M51" s="91"/>
      <c r="N51" s="91"/>
      <c r="O51" s="91"/>
      <c r="P51" s="60"/>
      <c r="Q51" s="60"/>
      <c r="R51" s="91"/>
      <c r="S51" s="91"/>
      <c r="T51" s="91"/>
      <c r="U51" s="11">
        <f t="shared" ref="U51:U57" si="42">SUM(R51:T51)</f>
        <v>0</v>
      </c>
      <c r="V51" s="91"/>
      <c r="W51" s="91"/>
      <c r="X51" s="91"/>
      <c r="Y51" s="11">
        <f t="shared" ref="Y51:Y57" si="43">SUM(V51:X51)</f>
        <v>0</v>
      </c>
      <c r="Z51" s="91"/>
      <c r="AA51" s="91"/>
      <c r="AB51" s="93">
        <v>271720778</v>
      </c>
      <c r="AC51" s="11">
        <f t="shared" ref="AC51:AC57" si="44">SUM(Z51:AB51)</f>
        <v>271720778</v>
      </c>
      <c r="AD51" s="91"/>
      <c r="AE51" s="91"/>
      <c r="AF51" s="91"/>
      <c r="AG51" s="11">
        <f t="shared" ref="AG51:AG57" si="45">SUM(AD51:AF51)</f>
        <v>0</v>
      </c>
      <c r="AH51" s="11">
        <f t="shared" ref="AH51:AH57" si="46">SUM(U51,Y51,AC51,AG51)</f>
        <v>271720778</v>
      </c>
      <c r="AI51" s="24">
        <f t="shared" ref="AI51:AI57" si="47">IF(ISERROR(AH51/J51),0,AH51/J51)</f>
        <v>0</v>
      </c>
      <c r="AJ51" s="25">
        <f t="shared" si="41"/>
        <v>2.3233516339258079E-2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outlineLevel="1" x14ac:dyDescent="0.25">
      <c r="A52" s="17">
        <v>1</v>
      </c>
      <c r="B52" s="17"/>
      <c r="C52" s="109" t="s">
        <v>134</v>
      </c>
      <c r="D52" s="111">
        <v>45421</v>
      </c>
      <c r="E52" s="60" t="s">
        <v>135</v>
      </c>
      <c r="F52" s="109" t="s">
        <v>93</v>
      </c>
      <c r="G52" s="109" t="s">
        <v>239</v>
      </c>
      <c r="H52" s="27"/>
      <c r="I52" s="27"/>
      <c r="J52" s="164"/>
      <c r="K52" s="91">
        <v>62315988</v>
      </c>
      <c r="L52" s="109" t="s">
        <v>240</v>
      </c>
      <c r="M52" s="91"/>
      <c r="N52" s="91"/>
      <c r="O52" s="91"/>
      <c r="P52" s="60"/>
      <c r="Q52" s="60"/>
      <c r="R52" s="91"/>
      <c r="S52" s="91"/>
      <c r="T52" s="91"/>
      <c r="U52" s="11">
        <f t="shared" si="42"/>
        <v>0</v>
      </c>
      <c r="V52" s="91"/>
      <c r="W52" s="91">
        <v>62315988</v>
      </c>
      <c r="X52" s="91"/>
      <c r="Y52" s="11">
        <f t="shared" si="43"/>
        <v>62315988</v>
      </c>
      <c r="Z52" s="91"/>
      <c r="AA52" s="91"/>
      <c r="AB52" s="91"/>
      <c r="AC52" s="11">
        <f t="shared" si="44"/>
        <v>0</v>
      </c>
      <c r="AD52" s="91"/>
      <c r="AE52" s="91"/>
      <c r="AF52" s="91"/>
      <c r="AG52" s="11">
        <f t="shared" si="45"/>
        <v>0</v>
      </c>
      <c r="AH52" s="11">
        <f t="shared" si="46"/>
        <v>62315988</v>
      </c>
      <c r="AI52" s="24">
        <f t="shared" si="47"/>
        <v>0</v>
      </c>
      <c r="AJ52" s="25">
        <f t="shared" si="41"/>
        <v>5.3283357130495569E-3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12.75" customHeight="1" outlineLevel="1" x14ac:dyDescent="0.25">
      <c r="A53" s="17">
        <v>2</v>
      </c>
      <c r="B53" s="17"/>
      <c r="C53" s="109" t="s">
        <v>136</v>
      </c>
      <c r="D53" s="111">
        <v>45434</v>
      </c>
      <c r="E53" s="60" t="s">
        <v>262</v>
      </c>
      <c r="F53" s="109" t="s">
        <v>93</v>
      </c>
      <c r="G53" s="109" t="s">
        <v>239</v>
      </c>
      <c r="H53" s="27"/>
      <c r="I53" s="27"/>
      <c r="J53" s="164"/>
      <c r="K53" s="93">
        <v>31094020</v>
      </c>
      <c r="L53" s="109" t="s">
        <v>240</v>
      </c>
      <c r="M53" s="91"/>
      <c r="N53" s="91"/>
      <c r="O53" s="91"/>
      <c r="P53" s="60"/>
      <c r="Q53" s="60"/>
      <c r="R53" s="91"/>
      <c r="S53" s="91"/>
      <c r="T53" s="91"/>
      <c r="U53" s="11">
        <f t="shared" si="42"/>
        <v>0</v>
      </c>
      <c r="V53" s="91"/>
      <c r="W53" s="93">
        <v>31094020</v>
      </c>
      <c r="X53" s="91"/>
      <c r="Y53" s="11">
        <f t="shared" si="43"/>
        <v>31094020</v>
      </c>
      <c r="Z53" s="91"/>
      <c r="AA53" s="91"/>
      <c r="AB53" s="93"/>
      <c r="AC53" s="11">
        <f t="shared" si="44"/>
        <v>0</v>
      </c>
      <c r="AD53" s="91"/>
      <c r="AE53" s="91"/>
      <c r="AF53" s="91"/>
      <c r="AG53" s="11">
        <f t="shared" si="45"/>
        <v>0</v>
      </c>
      <c r="AH53" s="11">
        <f t="shared" si="46"/>
        <v>31094020</v>
      </c>
      <c r="AI53" s="24">
        <f t="shared" si="47"/>
        <v>0</v>
      </c>
      <c r="AJ53" s="25">
        <f t="shared" si="41"/>
        <v>2.6586977523051897E-3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customHeight="1" outlineLevel="1" x14ac:dyDescent="0.25">
      <c r="A54" s="17">
        <v>6</v>
      </c>
      <c r="B54" s="17"/>
      <c r="C54" s="109" t="s">
        <v>268</v>
      </c>
      <c r="D54" s="111">
        <v>45511</v>
      </c>
      <c r="E54" s="60" t="s">
        <v>261</v>
      </c>
      <c r="F54" s="109" t="s">
        <v>93</v>
      </c>
      <c r="G54" s="109" t="s">
        <v>239</v>
      </c>
      <c r="H54" s="27"/>
      <c r="I54" s="27"/>
      <c r="J54" s="164"/>
      <c r="K54" s="93">
        <v>62315988</v>
      </c>
      <c r="L54" s="109" t="s">
        <v>240</v>
      </c>
      <c r="M54" s="91"/>
      <c r="N54" s="91"/>
      <c r="O54" s="91"/>
      <c r="P54" s="60"/>
      <c r="Q54" s="60"/>
      <c r="R54" s="91"/>
      <c r="S54" s="91"/>
      <c r="T54" s="91"/>
      <c r="U54" s="11">
        <f t="shared" ref="U54:U55" si="48">SUM(R54:T54)</f>
        <v>0</v>
      </c>
      <c r="V54" s="91"/>
      <c r="W54" s="91"/>
      <c r="X54" s="91"/>
      <c r="Y54" s="11">
        <f t="shared" ref="Y54:Y55" si="49">SUM(V54:X54)</f>
        <v>0</v>
      </c>
      <c r="Z54" s="91"/>
      <c r="AA54" s="93"/>
      <c r="AB54" s="93">
        <v>62315988</v>
      </c>
      <c r="AC54" s="11">
        <f t="shared" ref="AC54:AC55" si="50">SUM(Z54:AB54)</f>
        <v>62315988</v>
      </c>
      <c r="AD54" s="91"/>
      <c r="AE54" s="91"/>
      <c r="AF54" s="91"/>
      <c r="AG54" s="11">
        <f t="shared" ref="AG54:AG55" si="51">SUM(AD54:AF54)</f>
        <v>0</v>
      </c>
      <c r="AH54" s="11">
        <f t="shared" ref="AH54:AH55" si="52">SUM(U54,Y54,AC54,AG54)</f>
        <v>62315988</v>
      </c>
      <c r="AI54" s="24">
        <f t="shared" ref="AI54:AI55" si="53">IF(ISERROR(AH54/J54),0,AH54/J54)</f>
        <v>0</v>
      </c>
      <c r="AJ54" s="25">
        <f t="shared" si="41"/>
        <v>5.3283357130495569E-3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12.75" customHeight="1" outlineLevel="1" x14ac:dyDescent="0.25">
      <c r="A55" s="17">
        <v>6</v>
      </c>
      <c r="B55" s="17"/>
      <c r="C55" s="109" t="s">
        <v>269</v>
      </c>
      <c r="D55" s="111">
        <v>45525</v>
      </c>
      <c r="E55" s="60" t="s">
        <v>263</v>
      </c>
      <c r="F55" s="109" t="s">
        <v>93</v>
      </c>
      <c r="G55" s="109" t="s">
        <v>239</v>
      </c>
      <c r="H55" s="27"/>
      <c r="I55" s="27"/>
      <c r="J55" s="164"/>
      <c r="K55" s="93">
        <v>179713944</v>
      </c>
      <c r="L55" s="109" t="s">
        <v>240</v>
      </c>
      <c r="M55" s="91"/>
      <c r="N55" s="91"/>
      <c r="O55" s="91"/>
      <c r="P55" s="60"/>
      <c r="Q55" s="60"/>
      <c r="R55" s="91"/>
      <c r="S55" s="91"/>
      <c r="T55" s="91"/>
      <c r="U55" s="11">
        <f t="shared" si="48"/>
        <v>0</v>
      </c>
      <c r="V55" s="91"/>
      <c r="W55" s="91"/>
      <c r="X55" s="91"/>
      <c r="Y55" s="11">
        <f t="shared" si="49"/>
        <v>0</v>
      </c>
      <c r="Z55" s="91"/>
      <c r="AA55" s="93"/>
      <c r="AB55" s="93">
        <v>179713944</v>
      </c>
      <c r="AC55" s="11">
        <f t="shared" si="50"/>
        <v>179713944</v>
      </c>
      <c r="AD55" s="91"/>
      <c r="AE55" s="91"/>
      <c r="AF55" s="91"/>
      <c r="AG55" s="11">
        <f t="shared" si="51"/>
        <v>0</v>
      </c>
      <c r="AH55" s="11">
        <f t="shared" si="52"/>
        <v>179713944</v>
      </c>
      <c r="AI55" s="24">
        <f t="shared" si="53"/>
        <v>0</v>
      </c>
      <c r="AJ55" s="25">
        <f t="shared" si="41"/>
        <v>1.5366461427975564E-2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outlineLevel="1" x14ac:dyDescent="0.25">
      <c r="A56" s="17">
        <v>5</v>
      </c>
      <c r="B56" s="17"/>
      <c r="C56" s="109"/>
      <c r="D56" s="111"/>
      <c r="E56" s="121" t="s">
        <v>264</v>
      </c>
      <c r="F56" s="109" t="s">
        <v>93</v>
      </c>
      <c r="G56" s="109" t="s">
        <v>239</v>
      </c>
      <c r="H56" s="27"/>
      <c r="I56" s="27"/>
      <c r="J56" s="164"/>
      <c r="K56" s="93"/>
      <c r="L56" s="109" t="s">
        <v>240</v>
      </c>
      <c r="M56" s="91"/>
      <c r="N56" s="91"/>
      <c r="O56" s="91"/>
      <c r="P56" s="60"/>
      <c r="Q56" s="60"/>
      <c r="R56" s="91"/>
      <c r="S56" s="91"/>
      <c r="T56" s="91"/>
      <c r="U56" s="11">
        <f t="shared" si="42"/>
        <v>0</v>
      </c>
      <c r="V56" s="91"/>
      <c r="W56" s="91"/>
      <c r="X56" s="91"/>
      <c r="Y56" s="11">
        <f t="shared" si="43"/>
        <v>0</v>
      </c>
      <c r="Z56" s="91"/>
      <c r="AA56" s="91"/>
      <c r="AB56" s="93"/>
      <c r="AC56" s="11">
        <f t="shared" si="44"/>
        <v>0</v>
      </c>
      <c r="AD56" s="91"/>
      <c r="AE56" s="91"/>
      <c r="AF56" s="91"/>
      <c r="AG56" s="11">
        <f t="shared" si="45"/>
        <v>0</v>
      </c>
      <c r="AH56" s="11">
        <f t="shared" si="46"/>
        <v>0</v>
      </c>
      <c r="AI56" s="24">
        <f t="shared" si="47"/>
        <v>0</v>
      </c>
      <c r="AJ56" s="25">
        <f t="shared" si="41"/>
        <v>0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outlineLevel="1" x14ac:dyDescent="0.25">
      <c r="A57" s="17">
        <v>6</v>
      </c>
      <c r="B57" s="17"/>
      <c r="C57" s="109"/>
      <c r="D57" s="111"/>
      <c r="E57" s="60" t="s">
        <v>265</v>
      </c>
      <c r="F57" s="109" t="s">
        <v>93</v>
      </c>
      <c r="G57" s="109" t="s">
        <v>239</v>
      </c>
      <c r="H57" s="27"/>
      <c r="I57" s="27"/>
      <c r="J57" s="164"/>
      <c r="K57" s="93">
        <v>179713944</v>
      </c>
      <c r="L57" s="109" t="s">
        <v>240</v>
      </c>
      <c r="M57" s="91"/>
      <c r="N57" s="91"/>
      <c r="O57" s="91"/>
      <c r="P57" s="60"/>
      <c r="Q57" s="60"/>
      <c r="R57" s="91"/>
      <c r="S57" s="91"/>
      <c r="T57" s="91"/>
      <c r="U57" s="11">
        <f t="shared" si="42"/>
        <v>0</v>
      </c>
      <c r="V57" s="91"/>
      <c r="W57" s="91"/>
      <c r="X57" s="91"/>
      <c r="Y57" s="11">
        <f t="shared" si="43"/>
        <v>0</v>
      </c>
      <c r="Z57" s="91"/>
      <c r="AA57" s="93"/>
      <c r="AB57" s="93"/>
      <c r="AC57" s="11">
        <f t="shared" si="44"/>
        <v>0</v>
      </c>
      <c r="AD57" s="91"/>
      <c r="AE57" s="91"/>
      <c r="AF57" s="91"/>
      <c r="AG57" s="11">
        <f t="shared" si="45"/>
        <v>0</v>
      </c>
      <c r="AH57" s="11">
        <f t="shared" si="46"/>
        <v>0</v>
      </c>
      <c r="AI57" s="24">
        <f t="shared" si="47"/>
        <v>0</v>
      </c>
      <c r="AJ57" s="25">
        <f t="shared" si="41"/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customHeight="1" outlineLevel="1" x14ac:dyDescent="0.25">
      <c r="A58" s="17">
        <v>7</v>
      </c>
      <c r="B58" s="17"/>
      <c r="C58" s="109"/>
      <c r="D58" s="111"/>
      <c r="E58" s="121" t="s">
        <v>266</v>
      </c>
      <c r="F58" s="109" t="s">
        <v>93</v>
      </c>
      <c r="G58" s="109" t="s">
        <v>239</v>
      </c>
      <c r="H58" s="27"/>
      <c r="I58" s="27"/>
      <c r="J58" s="164"/>
      <c r="K58" s="93"/>
      <c r="L58" s="109" t="s">
        <v>240</v>
      </c>
      <c r="M58" s="91"/>
      <c r="N58" s="91"/>
      <c r="O58" s="91"/>
      <c r="P58" s="60"/>
      <c r="Q58" s="60"/>
      <c r="R58" s="91"/>
      <c r="S58" s="91"/>
      <c r="T58" s="91"/>
      <c r="U58" s="11">
        <f>SUM(R58:T58)</f>
        <v>0</v>
      </c>
      <c r="V58" s="91"/>
      <c r="W58" s="91"/>
      <c r="X58" s="91"/>
      <c r="Y58" s="11">
        <f>SUM(V58:X58)</f>
        <v>0</v>
      </c>
      <c r="Z58" s="91"/>
      <c r="AA58" s="91"/>
      <c r="AB58" s="93"/>
      <c r="AC58" s="11">
        <f>SUM(Z58:AB58)</f>
        <v>0</v>
      </c>
      <c r="AD58" s="91"/>
      <c r="AE58" s="91"/>
      <c r="AF58" s="91"/>
      <c r="AG58" s="11">
        <f>SUM(AD58:AF58)</f>
        <v>0</v>
      </c>
      <c r="AH58" s="11">
        <f>SUM(U58,Y58,AC58,AG58)</f>
        <v>0</v>
      </c>
      <c r="AI58" s="24">
        <f>IF(ISERROR(AH58/J58),0,AH58/J58)</f>
        <v>0</v>
      </c>
      <c r="AJ58" s="25">
        <f t="shared" si="41"/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x14ac:dyDescent="0.25">
      <c r="A59" s="151" t="s">
        <v>56</v>
      </c>
      <c r="B59" s="151"/>
      <c r="C59" s="151"/>
      <c r="D59" s="151"/>
      <c r="E59" s="151"/>
      <c r="F59" s="151"/>
      <c r="G59" s="151"/>
      <c r="H59" s="151"/>
      <c r="I59" s="151"/>
      <c r="J59" s="30">
        <f>SUM(J50:J58)</f>
        <v>966588606</v>
      </c>
      <c r="K59" s="30">
        <f>SUM(K50:K58)</f>
        <v>966588606</v>
      </c>
      <c r="L59" s="104"/>
      <c r="M59" s="30">
        <f>SUM(M50:M58)</f>
        <v>0</v>
      </c>
      <c r="N59" s="30">
        <f>SUM(N50:N58)</f>
        <v>0</v>
      </c>
      <c r="O59" s="30">
        <f>SUM(O50:O58)</f>
        <v>0</v>
      </c>
      <c r="P59" s="113"/>
      <c r="Q59" s="114"/>
      <c r="R59" s="30">
        <f t="shared" ref="R59:AH59" si="54">SUM(R50:R58)</f>
        <v>0</v>
      </c>
      <c r="S59" s="30">
        <f t="shared" si="54"/>
        <v>0</v>
      </c>
      <c r="T59" s="30">
        <f t="shared" si="54"/>
        <v>0</v>
      </c>
      <c r="U59" s="30">
        <f t="shared" si="54"/>
        <v>0</v>
      </c>
      <c r="V59" s="30">
        <f t="shared" si="54"/>
        <v>0</v>
      </c>
      <c r="W59" s="30">
        <f t="shared" si="54"/>
        <v>93410008</v>
      </c>
      <c r="X59" s="30">
        <f t="shared" si="54"/>
        <v>0</v>
      </c>
      <c r="Y59" s="30">
        <f t="shared" si="54"/>
        <v>93410008</v>
      </c>
      <c r="Z59" s="30">
        <f t="shared" si="54"/>
        <v>0</v>
      </c>
      <c r="AA59" s="30">
        <f t="shared" si="54"/>
        <v>179713944</v>
      </c>
      <c r="AB59" s="30">
        <f t="shared" si="54"/>
        <v>513750710</v>
      </c>
      <c r="AC59" s="30">
        <f t="shared" si="54"/>
        <v>693464654</v>
      </c>
      <c r="AD59" s="30">
        <f t="shared" si="54"/>
        <v>0</v>
      </c>
      <c r="AE59" s="30">
        <f t="shared" si="54"/>
        <v>0</v>
      </c>
      <c r="AF59" s="30">
        <f t="shared" si="54"/>
        <v>0</v>
      </c>
      <c r="AG59" s="30">
        <f t="shared" si="54"/>
        <v>0</v>
      </c>
      <c r="AH59" s="30">
        <f t="shared" si="54"/>
        <v>786874662</v>
      </c>
      <c r="AI59" s="33">
        <f>IF(ISERROR(AH59/J59),0,AH59/J59)</f>
        <v>0.81407400947575415</v>
      </c>
      <c r="AJ59" s="33">
        <f>IF(ISERROR(AH59/$AH$183),0,AH59/$AH$183)</f>
        <v>6.7281808373613514E-2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67" t="s">
        <v>57</v>
      </c>
      <c r="B60" s="167"/>
      <c r="C60" s="167"/>
      <c r="D60" s="167"/>
      <c r="E60" s="167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customHeight="1" outlineLevel="1" x14ac:dyDescent="0.25">
      <c r="A61" s="17">
        <v>1</v>
      </c>
      <c r="B61" s="17"/>
      <c r="C61" s="109" t="s">
        <v>137</v>
      </c>
      <c r="D61" s="111">
        <v>45414</v>
      </c>
      <c r="E61" s="60" t="s">
        <v>138</v>
      </c>
      <c r="F61" s="109" t="s">
        <v>93</v>
      </c>
      <c r="G61" s="109" t="s">
        <v>239</v>
      </c>
      <c r="H61" s="27"/>
      <c r="I61" s="27"/>
      <c r="J61" s="164">
        <v>819789231</v>
      </c>
      <c r="K61" s="93">
        <v>62315988</v>
      </c>
      <c r="L61" s="109" t="s">
        <v>240</v>
      </c>
      <c r="M61" s="91"/>
      <c r="N61" s="91"/>
      <c r="O61" s="91"/>
      <c r="P61" s="60"/>
      <c r="Q61" s="60"/>
      <c r="R61" s="91"/>
      <c r="S61" s="91"/>
      <c r="T61" s="91"/>
      <c r="U61" s="11">
        <f>SUM(R61:T61)</f>
        <v>0</v>
      </c>
      <c r="V61" s="91"/>
      <c r="W61" s="93">
        <v>62315988</v>
      </c>
      <c r="X61" s="91"/>
      <c r="Y61" s="11">
        <f>SUM(V61:X61)</f>
        <v>62315988</v>
      </c>
      <c r="Z61" s="91"/>
      <c r="AA61" s="91"/>
      <c r="AB61" s="93"/>
      <c r="AC61" s="11">
        <f>SUM(Z61:AB61)</f>
        <v>0</v>
      </c>
      <c r="AD61" s="91"/>
      <c r="AE61" s="91"/>
      <c r="AF61" s="91"/>
      <c r="AG61" s="11">
        <f>SUM(AD61:AF61)</f>
        <v>0</v>
      </c>
      <c r="AH61" s="11">
        <f>SUM(U61,Y61,AC61,AG61)</f>
        <v>62315988</v>
      </c>
      <c r="AI61" s="24">
        <f>IF(ISERROR(AH61/J61),0,AH61/J61)</f>
        <v>7.6014645769358735E-2</v>
      </c>
      <c r="AJ61" s="25">
        <f t="shared" ref="AJ61:AJ72" si="55">IF(ISERROR(AH61/$AH$183),"-",AH61/$AH$183)</f>
        <v>5.3283357130495569E-3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customHeight="1" outlineLevel="1" x14ac:dyDescent="0.25">
      <c r="A62" s="17">
        <v>2</v>
      </c>
      <c r="B62" s="17"/>
      <c r="C62" s="109" t="s">
        <v>279</v>
      </c>
      <c r="D62" s="111">
        <v>45476</v>
      </c>
      <c r="E62" s="60" t="s">
        <v>139</v>
      </c>
      <c r="F62" s="109" t="s">
        <v>93</v>
      </c>
      <c r="G62" s="109" t="s">
        <v>239</v>
      </c>
      <c r="H62" s="27"/>
      <c r="I62" s="27"/>
      <c r="J62" s="164"/>
      <c r="K62" s="93">
        <v>31094020</v>
      </c>
      <c r="L62" s="109" t="s">
        <v>240</v>
      </c>
      <c r="M62" s="91"/>
      <c r="N62" s="91"/>
      <c r="O62" s="91"/>
      <c r="P62" s="60"/>
      <c r="Q62" s="60"/>
      <c r="R62" s="91"/>
      <c r="S62" s="91"/>
      <c r="T62" s="91"/>
      <c r="U62" s="11">
        <f t="shared" ref="U62:U64" si="56">SUM(R62:T62)</f>
        <v>0</v>
      </c>
      <c r="V62" s="91"/>
      <c r="W62" s="91"/>
      <c r="X62" s="91"/>
      <c r="Y62" s="11">
        <f t="shared" ref="Y62:Y64" si="57">SUM(V62:X62)</f>
        <v>0</v>
      </c>
      <c r="Z62" s="4"/>
      <c r="AA62" s="93">
        <v>31094020</v>
      </c>
      <c r="AB62" s="93"/>
      <c r="AC62" s="11">
        <f>SUM(AA62:AB62)</f>
        <v>31094020</v>
      </c>
      <c r="AD62" s="91"/>
      <c r="AE62" s="91"/>
      <c r="AF62" s="91"/>
      <c r="AG62" s="11">
        <f t="shared" ref="AG62:AG64" si="58">SUM(AD62:AF62)</f>
        <v>0</v>
      </c>
      <c r="AH62" s="11">
        <f t="shared" ref="AH62:AH64" si="59">SUM(U62,Y62,AC62,AG62)</f>
        <v>31094020</v>
      </c>
      <c r="AI62" s="24">
        <f t="shared" ref="AI62:AI64" si="60">IF(ISERROR(AH62/J62),0,AH62/J62)</f>
        <v>0</v>
      </c>
      <c r="AJ62" s="25">
        <f t="shared" si="55"/>
        <v>2.6586977523051897E-3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ht="12.75" customHeight="1" outlineLevel="1" x14ac:dyDescent="0.25">
      <c r="A63" s="17">
        <v>3</v>
      </c>
      <c r="B63" s="17"/>
      <c r="C63" s="109" t="s">
        <v>140</v>
      </c>
      <c r="D63" s="111">
        <v>45414</v>
      </c>
      <c r="E63" s="60" t="s">
        <v>141</v>
      </c>
      <c r="F63" s="109" t="s">
        <v>93</v>
      </c>
      <c r="G63" s="109" t="s">
        <v>239</v>
      </c>
      <c r="H63" s="27"/>
      <c r="I63" s="27"/>
      <c r="J63" s="164"/>
      <c r="K63" s="93">
        <v>31094020</v>
      </c>
      <c r="L63" s="109" t="s">
        <v>240</v>
      </c>
      <c r="M63" s="91"/>
      <c r="N63" s="91"/>
      <c r="O63" s="91"/>
      <c r="P63" s="60"/>
      <c r="Q63" s="60"/>
      <c r="R63" s="91"/>
      <c r="S63" s="91"/>
      <c r="T63" s="91"/>
      <c r="U63" s="11">
        <f t="shared" si="56"/>
        <v>0</v>
      </c>
      <c r="V63" s="91"/>
      <c r="W63" s="93">
        <v>31094020</v>
      </c>
      <c r="X63" s="91"/>
      <c r="Y63" s="11">
        <f t="shared" si="57"/>
        <v>31094020</v>
      </c>
      <c r="Z63" s="91"/>
      <c r="AA63" s="91"/>
      <c r="AB63" s="93"/>
      <c r="AC63" s="11">
        <f t="shared" ref="AC63:AC64" si="61">SUM(Z63:AB63)</f>
        <v>0</v>
      </c>
      <c r="AD63" s="91"/>
      <c r="AE63" s="91"/>
      <c r="AF63" s="91"/>
      <c r="AG63" s="11">
        <f t="shared" si="58"/>
        <v>0</v>
      </c>
      <c r="AH63" s="11">
        <f t="shared" si="59"/>
        <v>31094020</v>
      </c>
      <c r="AI63" s="24">
        <f t="shared" si="60"/>
        <v>0</v>
      </c>
      <c r="AJ63" s="25">
        <f t="shared" si="55"/>
        <v>2.6586977523051897E-3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outlineLevel="1" x14ac:dyDescent="0.25">
      <c r="A64" s="17">
        <v>4</v>
      </c>
      <c r="B64" s="17"/>
      <c r="C64" s="109" t="s">
        <v>142</v>
      </c>
      <c r="D64" s="111">
        <v>45414</v>
      </c>
      <c r="E64" s="60" t="s">
        <v>143</v>
      </c>
      <c r="F64" s="109" t="s">
        <v>93</v>
      </c>
      <c r="G64" s="109" t="s">
        <v>239</v>
      </c>
      <c r="H64" s="27"/>
      <c r="I64" s="27"/>
      <c r="J64" s="164"/>
      <c r="K64" s="93">
        <v>31094020</v>
      </c>
      <c r="L64" s="109" t="s">
        <v>240</v>
      </c>
      <c r="M64" s="91"/>
      <c r="N64" s="91"/>
      <c r="O64" s="91"/>
      <c r="P64" s="60"/>
      <c r="Q64" s="60"/>
      <c r="R64" s="91"/>
      <c r="S64" s="91"/>
      <c r="T64" s="91"/>
      <c r="U64" s="11">
        <f t="shared" si="56"/>
        <v>0</v>
      </c>
      <c r="V64" s="91"/>
      <c r="W64" s="93">
        <v>31094020</v>
      </c>
      <c r="X64" s="91"/>
      <c r="Y64" s="11">
        <f t="shared" si="57"/>
        <v>31094020</v>
      </c>
      <c r="Z64" s="93"/>
      <c r="AA64" s="93"/>
      <c r="AB64" s="93"/>
      <c r="AC64" s="11">
        <f t="shared" si="61"/>
        <v>0</v>
      </c>
      <c r="AD64" s="91"/>
      <c r="AE64" s="91"/>
      <c r="AF64" s="91"/>
      <c r="AG64" s="11">
        <f t="shared" si="58"/>
        <v>0</v>
      </c>
      <c r="AH64" s="11">
        <f t="shared" si="59"/>
        <v>31094020</v>
      </c>
      <c r="AI64" s="24">
        <f t="shared" si="60"/>
        <v>0</v>
      </c>
      <c r="AJ64" s="25">
        <f t="shared" si="55"/>
        <v>2.6586977523051897E-3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ht="12.75" customHeight="1" outlineLevel="1" x14ac:dyDescent="0.25">
      <c r="A65" s="17">
        <v>5</v>
      </c>
      <c r="B65" s="17"/>
      <c r="C65" s="109" t="s">
        <v>280</v>
      </c>
      <c r="D65" s="111">
        <v>45532</v>
      </c>
      <c r="E65" s="60" t="s">
        <v>271</v>
      </c>
      <c r="F65" s="109" t="s">
        <v>93</v>
      </c>
      <c r="G65" s="109" t="s">
        <v>239</v>
      </c>
      <c r="H65" s="27"/>
      <c r="I65" s="27"/>
      <c r="J65" s="164"/>
      <c r="K65" s="93">
        <v>31094020</v>
      </c>
      <c r="L65" s="109" t="s">
        <v>240</v>
      </c>
      <c r="M65" s="91"/>
      <c r="N65" s="91"/>
      <c r="O65" s="91"/>
      <c r="P65" s="60"/>
      <c r="Q65" s="60"/>
      <c r="R65" s="91"/>
      <c r="S65" s="91"/>
      <c r="T65" s="91"/>
      <c r="U65" s="11">
        <f t="shared" ref="U65:U72" si="62">SUM(R65:T65)</f>
        <v>0</v>
      </c>
      <c r="V65" s="91"/>
      <c r="W65" s="91"/>
      <c r="X65" s="91"/>
      <c r="Y65" s="11">
        <f t="shared" ref="Y65:Y72" si="63">SUM(V65:X65)</f>
        <v>0</v>
      </c>
      <c r="Z65" s="91"/>
      <c r="AA65" s="91"/>
      <c r="AB65" s="93">
        <v>31094020</v>
      </c>
      <c r="AC65" s="11">
        <f t="shared" ref="AC65:AC72" si="64">SUM(Z65:AB65)</f>
        <v>31094020</v>
      </c>
      <c r="AD65" s="91"/>
      <c r="AE65" s="91"/>
      <c r="AF65" s="91"/>
      <c r="AG65" s="11">
        <f t="shared" ref="AG65:AG72" si="65">SUM(AD65:AF65)</f>
        <v>0</v>
      </c>
      <c r="AH65" s="11">
        <f t="shared" ref="AH65:AH72" si="66">SUM(U65,Y65,AC65,AG65)</f>
        <v>31094020</v>
      </c>
      <c r="AI65" s="24">
        <f t="shared" ref="AI65:AI72" si="67">IF(ISERROR(AH65/J65),0,AH65/J65)</f>
        <v>0</v>
      </c>
      <c r="AJ65" s="25">
        <f t="shared" si="55"/>
        <v>2.6586977523051897E-3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customHeight="1" outlineLevel="1" x14ac:dyDescent="0.25">
      <c r="A66" s="17">
        <v>6</v>
      </c>
      <c r="B66" s="17"/>
      <c r="C66" s="109" t="s">
        <v>283</v>
      </c>
      <c r="D66" s="111">
        <v>45552</v>
      </c>
      <c r="E66" s="60" t="s">
        <v>272</v>
      </c>
      <c r="F66" s="109" t="s">
        <v>93</v>
      </c>
      <c r="G66" s="109" t="s">
        <v>239</v>
      </c>
      <c r="H66" s="27"/>
      <c r="I66" s="27"/>
      <c r="J66" s="164"/>
      <c r="K66" s="93">
        <v>179713944</v>
      </c>
      <c r="L66" s="109" t="s">
        <v>240</v>
      </c>
      <c r="M66" s="91"/>
      <c r="N66" s="91"/>
      <c r="O66" s="91"/>
      <c r="P66" s="60"/>
      <c r="Q66" s="60"/>
      <c r="R66" s="91"/>
      <c r="S66" s="91"/>
      <c r="T66" s="91"/>
      <c r="U66" s="11">
        <f t="shared" si="62"/>
        <v>0</v>
      </c>
      <c r="V66" s="91"/>
      <c r="W66" s="91"/>
      <c r="X66" s="91"/>
      <c r="Y66" s="11">
        <f t="shared" si="63"/>
        <v>0</v>
      </c>
      <c r="Z66" s="91"/>
      <c r="AA66" s="91"/>
      <c r="AB66" s="93">
        <v>179713944</v>
      </c>
      <c r="AC66" s="11">
        <f t="shared" si="64"/>
        <v>179713944</v>
      </c>
      <c r="AD66" s="91"/>
      <c r="AE66" s="91"/>
      <c r="AF66" s="91"/>
      <c r="AG66" s="11">
        <f t="shared" si="65"/>
        <v>0</v>
      </c>
      <c r="AH66" s="11">
        <f t="shared" si="66"/>
        <v>179713944</v>
      </c>
      <c r="AI66" s="24">
        <f t="shared" si="67"/>
        <v>0</v>
      </c>
      <c r="AJ66" s="25">
        <f t="shared" si="55"/>
        <v>1.5366461427975564E-2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ht="12.75" customHeight="1" outlineLevel="1" x14ac:dyDescent="0.25">
      <c r="A67" s="17">
        <v>7</v>
      </c>
      <c r="B67" s="17"/>
      <c r="C67" s="109" t="s">
        <v>284</v>
      </c>
      <c r="D67" s="111">
        <v>45548</v>
      </c>
      <c r="E67" s="60" t="s">
        <v>273</v>
      </c>
      <c r="F67" s="109" t="s">
        <v>93</v>
      </c>
      <c r="G67" s="109" t="s">
        <v>239</v>
      </c>
      <c r="H67" s="27"/>
      <c r="I67" s="27"/>
      <c r="J67" s="164"/>
      <c r="K67" s="93">
        <v>62315988</v>
      </c>
      <c r="L67" s="109" t="s">
        <v>240</v>
      </c>
      <c r="M67" s="91"/>
      <c r="N67" s="91"/>
      <c r="O67" s="91"/>
      <c r="P67" s="60"/>
      <c r="Q67" s="60"/>
      <c r="R67" s="91"/>
      <c r="S67" s="91"/>
      <c r="T67" s="91"/>
      <c r="U67" s="11">
        <f t="shared" si="62"/>
        <v>0</v>
      </c>
      <c r="V67" s="91"/>
      <c r="W67" s="91"/>
      <c r="X67" s="91"/>
      <c r="Y67" s="11">
        <f t="shared" si="63"/>
        <v>0</v>
      </c>
      <c r="Z67" s="91"/>
      <c r="AA67" s="91"/>
      <c r="AB67" s="93">
        <v>62315988</v>
      </c>
      <c r="AC67" s="11">
        <f t="shared" si="64"/>
        <v>62315988</v>
      </c>
      <c r="AD67" s="91"/>
      <c r="AE67" s="91"/>
      <c r="AF67" s="91"/>
      <c r="AG67" s="11">
        <f t="shared" si="65"/>
        <v>0</v>
      </c>
      <c r="AH67" s="11">
        <f t="shared" si="66"/>
        <v>62315988</v>
      </c>
      <c r="AI67" s="24">
        <f t="shared" si="67"/>
        <v>0</v>
      </c>
      <c r="AJ67" s="25">
        <f t="shared" si="55"/>
        <v>5.3283357130495569E-3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outlineLevel="1" x14ac:dyDescent="0.25">
      <c r="A68" s="17">
        <v>8</v>
      </c>
      <c r="B68" s="17"/>
      <c r="C68" s="109" t="s">
        <v>282</v>
      </c>
      <c r="D68" s="111">
        <v>45532</v>
      </c>
      <c r="E68" s="60" t="s">
        <v>274</v>
      </c>
      <c r="F68" s="109" t="s">
        <v>93</v>
      </c>
      <c r="G68" s="109" t="s">
        <v>239</v>
      </c>
      <c r="H68" s="27"/>
      <c r="I68" s="27"/>
      <c r="J68" s="164"/>
      <c r="K68" s="93">
        <v>31094020</v>
      </c>
      <c r="L68" s="109" t="s">
        <v>240</v>
      </c>
      <c r="M68" s="91"/>
      <c r="N68" s="91"/>
      <c r="O68" s="91"/>
      <c r="P68" s="60"/>
      <c r="Q68" s="60"/>
      <c r="R68" s="91"/>
      <c r="S68" s="91"/>
      <c r="T68" s="91"/>
      <c r="U68" s="11">
        <f t="shared" si="62"/>
        <v>0</v>
      </c>
      <c r="V68" s="91"/>
      <c r="W68" s="91"/>
      <c r="X68" s="91"/>
      <c r="Y68" s="11">
        <f t="shared" si="63"/>
        <v>0</v>
      </c>
      <c r="Z68" s="91"/>
      <c r="AA68" s="91"/>
      <c r="AB68" s="93">
        <v>31094020</v>
      </c>
      <c r="AC68" s="11">
        <f t="shared" si="64"/>
        <v>31094020</v>
      </c>
      <c r="AD68" s="91"/>
      <c r="AE68" s="91"/>
      <c r="AF68" s="91"/>
      <c r="AG68" s="11">
        <f t="shared" si="65"/>
        <v>0</v>
      </c>
      <c r="AH68" s="11">
        <f t="shared" si="66"/>
        <v>31094020</v>
      </c>
      <c r="AI68" s="24">
        <f t="shared" si="67"/>
        <v>0</v>
      </c>
      <c r="AJ68" s="25">
        <f t="shared" si="55"/>
        <v>2.6586977523051897E-3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12.75" customHeight="1" outlineLevel="1" x14ac:dyDescent="0.25">
      <c r="A69" s="17">
        <v>9</v>
      </c>
      <c r="B69" s="17"/>
      <c r="C69" s="109" t="s">
        <v>281</v>
      </c>
      <c r="D69" s="111">
        <v>45520</v>
      </c>
      <c r="E69" s="60" t="s">
        <v>275</v>
      </c>
      <c r="F69" s="109" t="s">
        <v>93</v>
      </c>
      <c r="G69" s="109" t="s">
        <v>239</v>
      </c>
      <c r="H69" s="27"/>
      <c r="I69" s="27"/>
      <c r="J69" s="164"/>
      <c r="K69" s="93">
        <v>179713944</v>
      </c>
      <c r="L69" s="109" t="s">
        <v>240</v>
      </c>
      <c r="M69" s="91"/>
      <c r="N69" s="91"/>
      <c r="O69" s="91"/>
      <c r="P69" s="60"/>
      <c r="Q69" s="60"/>
      <c r="R69" s="91"/>
      <c r="S69" s="91"/>
      <c r="T69" s="91"/>
      <c r="U69" s="11">
        <f t="shared" si="62"/>
        <v>0</v>
      </c>
      <c r="V69" s="91"/>
      <c r="W69" s="91"/>
      <c r="X69" s="91"/>
      <c r="Y69" s="11">
        <f t="shared" si="63"/>
        <v>0</v>
      </c>
      <c r="Z69" s="91"/>
      <c r="AA69" s="93">
        <v>179713944</v>
      </c>
      <c r="AB69" s="93"/>
      <c r="AC69" s="11">
        <f t="shared" si="64"/>
        <v>179713944</v>
      </c>
      <c r="AD69" s="91"/>
      <c r="AE69" s="91"/>
      <c r="AF69" s="91"/>
      <c r="AG69" s="11">
        <f t="shared" si="65"/>
        <v>0</v>
      </c>
      <c r="AH69" s="11">
        <f t="shared" si="66"/>
        <v>179713944</v>
      </c>
      <c r="AI69" s="24">
        <f t="shared" si="67"/>
        <v>0</v>
      </c>
      <c r="AJ69" s="25">
        <f t="shared" si="55"/>
        <v>1.5366461427975564E-2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2.75" customHeight="1" outlineLevel="1" x14ac:dyDescent="0.25">
      <c r="A70" s="17">
        <v>10</v>
      </c>
      <c r="B70" s="17"/>
      <c r="C70" s="109" t="s">
        <v>285</v>
      </c>
      <c r="D70" s="111">
        <v>45547</v>
      </c>
      <c r="E70" s="60" t="s">
        <v>276</v>
      </c>
      <c r="F70" s="109" t="s">
        <v>93</v>
      </c>
      <c r="G70" s="109" t="s">
        <v>239</v>
      </c>
      <c r="H70" s="27"/>
      <c r="I70" s="27"/>
      <c r="J70" s="164"/>
      <c r="K70" s="93">
        <v>180259267</v>
      </c>
      <c r="L70" s="109" t="s">
        <v>240</v>
      </c>
      <c r="M70" s="91"/>
      <c r="N70" s="91"/>
      <c r="O70" s="91"/>
      <c r="P70" s="60"/>
      <c r="Q70" s="60"/>
      <c r="R70" s="91"/>
      <c r="S70" s="91"/>
      <c r="T70" s="91"/>
      <c r="U70" s="11">
        <f t="shared" si="62"/>
        <v>0</v>
      </c>
      <c r="V70" s="91"/>
      <c r="W70" s="91"/>
      <c r="X70" s="91"/>
      <c r="Y70" s="11">
        <f t="shared" si="63"/>
        <v>0</v>
      </c>
      <c r="Z70" s="91"/>
      <c r="AA70" s="91"/>
      <c r="AB70" s="93">
        <v>180259267</v>
      </c>
      <c r="AC70" s="11">
        <f t="shared" si="64"/>
        <v>180259267</v>
      </c>
      <c r="AD70" s="91"/>
      <c r="AE70" s="91"/>
      <c r="AF70" s="91"/>
      <c r="AG70" s="11">
        <f t="shared" si="65"/>
        <v>0</v>
      </c>
      <c r="AH70" s="11">
        <f t="shared" si="66"/>
        <v>180259267</v>
      </c>
      <c r="AI70" s="24">
        <f t="shared" si="67"/>
        <v>0</v>
      </c>
      <c r="AJ70" s="25">
        <f t="shared" si="55"/>
        <v>1.5413089333739449E-2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12.75" hidden="1" customHeight="1" outlineLevel="1" x14ac:dyDescent="0.25">
      <c r="A71" s="17">
        <v>5</v>
      </c>
      <c r="B71" s="17"/>
      <c r="C71" s="109"/>
      <c r="D71" s="111"/>
      <c r="E71" s="121" t="s">
        <v>277</v>
      </c>
      <c r="F71" s="109" t="s">
        <v>93</v>
      </c>
      <c r="G71" s="109" t="s">
        <v>239</v>
      </c>
      <c r="H71" s="27"/>
      <c r="I71" s="27"/>
      <c r="J71" s="164"/>
      <c r="K71" s="93"/>
      <c r="L71" s="55"/>
      <c r="M71" s="91"/>
      <c r="N71" s="91"/>
      <c r="O71" s="91"/>
      <c r="P71" s="60"/>
      <c r="Q71" s="60"/>
      <c r="R71" s="91"/>
      <c r="S71" s="91"/>
      <c r="T71" s="91"/>
      <c r="U71" s="11">
        <f t="shared" si="62"/>
        <v>0</v>
      </c>
      <c r="V71" s="91"/>
      <c r="W71" s="91"/>
      <c r="X71" s="91"/>
      <c r="Y71" s="11">
        <f t="shared" si="63"/>
        <v>0</v>
      </c>
      <c r="Z71" s="91"/>
      <c r="AA71" s="91"/>
      <c r="AB71" s="93"/>
      <c r="AC71" s="11">
        <f t="shared" si="64"/>
        <v>0</v>
      </c>
      <c r="AD71" s="91"/>
      <c r="AE71" s="91"/>
      <c r="AF71" s="91"/>
      <c r="AG71" s="11">
        <f t="shared" si="65"/>
        <v>0</v>
      </c>
      <c r="AH71" s="11">
        <f t="shared" si="66"/>
        <v>0</v>
      </c>
      <c r="AI71" s="24">
        <f t="shared" si="67"/>
        <v>0</v>
      </c>
      <c r="AJ71" s="25">
        <f t="shared" si="55"/>
        <v>0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ht="12.75" hidden="1" customHeight="1" outlineLevel="1" x14ac:dyDescent="0.25">
      <c r="A72" s="17">
        <v>5</v>
      </c>
      <c r="B72" s="17"/>
      <c r="C72" s="109"/>
      <c r="D72" s="111"/>
      <c r="E72" s="121" t="s">
        <v>278</v>
      </c>
      <c r="F72" s="109" t="s">
        <v>93</v>
      </c>
      <c r="G72" s="109" t="s">
        <v>239</v>
      </c>
      <c r="H72" s="27"/>
      <c r="I72" s="27"/>
      <c r="J72" s="164"/>
      <c r="K72" s="93"/>
      <c r="L72" s="55"/>
      <c r="M72" s="91"/>
      <c r="N72" s="91"/>
      <c r="O72" s="91"/>
      <c r="P72" s="60"/>
      <c r="Q72" s="60"/>
      <c r="R72" s="91"/>
      <c r="S72" s="91"/>
      <c r="T72" s="91"/>
      <c r="U72" s="11">
        <f t="shared" si="62"/>
        <v>0</v>
      </c>
      <c r="V72" s="91"/>
      <c r="W72" s="91"/>
      <c r="X72" s="91"/>
      <c r="Y72" s="11">
        <f t="shared" si="63"/>
        <v>0</v>
      </c>
      <c r="Z72" s="91"/>
      <c r="AA72" s="91"/>
      <c r="AB72" s="93"/>
      <c r="AC72" s="11">
        <f t="shared" si="64"/>
        <v>0</v>
      </c>
      <c r="AD72" s="91"/>
      <c r="AE72" s="91"/>
      <c r="AF72" s="91"/>
      <c r="AG72" s="11">
        <f t="shared" si="65"/>
        <v>0</v>
      </c>
      <c r="AH72" s="11">
        <f t="shared" si="66"/>
        <v>0</v>
      </c>
      <c r="AI72" s="24">
        <f t="shared" si="67"/>
        <v>0</v>
      </c>
      <c r="AJ72" s="25">
        <f t="shared" si="55"/>
        <v>0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s="34" customFormat="1" ht="12.75" customHeight="1" x14ac:dyDescent="0.25">
      <c r="A73" s="151" t="s">
        <v>58</v>
      </c>
      <c r="B73" s="151"/>
      <c r="C73" s="151"/>
      <c r="D73" s="151"/>
      <c r="E73" s="151"/>
      <c r="F73" s="151"/>
      <c r="G73" s="151"/>
      <c r="H73" s="151"/>
      <c r="I73" s="151"/>
      <c r="J73" s="30">
        <f>SUM(J61:J72)</f>
        <v>819789231</v>
      </c>
      <c r="K73" s="30">
        <f>SUM(K61:K72)</f>
        <v>819789231</v>
      </c>
      <c r="L73" s="104"/>
      <c r="M73" s="30">
        <f>SUM(M61:M72)</f>
        <v>0</v>
      </c>
      <c r="N73" s="30">
        <f>SUM(N61:N72)</f>
        <v>0</v>
      </c>
      <c r="O73" s="30">
        <f>SUM(O61:O72)</f>
        <v>0</v>
      </c>
      <c r="P73" s="113"/>
      <c r="Q73" s="114"/>
      <c r="R73" s="30">
        <f t="shared" ref="R73:AH73" si="68">SUM(R61:R72)</f>
        <v>0</v>
      </c>
      <c r="S73" s="30">
        <f t="shared" si="68"/>
        <v>0</v>
      </c>
      <c r="T73" s="30">
        <f t="shared" si="68"/>
        <v>0</v>
      </c>
      <c r="U73" s="30">
        <f t="shared" si="68"/>
        <v>0</v>
      </c>
      <c r="V73" s="30">
        <f t="shared" si="68"/>
        <v>0</v>
      </c>
      <c r="W73" s="30">
        <f t="shared" si="68"/>
        <v>124504028</v>
      </c>
      <c r="X73" s="30">
        <f t="shared" si="68"/>
        <v>0</v>
      </c>
      <c r="Y73" s="30">
        <f t="shared" si="68"/>
        <v>124504028</v>
      </c>
      <c r="Z73" s="30">
        <f t="shared" si="68"/>
        <v>0</v>
      </c>
      <c r="AA73" s="30">
        <f t="shared" si="68"/>
        <v>210807964</v>
      </c>
      <c r="AB73" s="30">
        <f t="shared" si="68"/>
        <v>484477239</v>
      </c>
      <c r="AC73" s="30">
        <f t="shared" si="68"/>
        <v>695285203</v>
      </c>
      <c r="AD73" s="30">
        <f t="shared" si="68"/>
        <v>0</v>
      </c>
      <c r="AE73" s="30">
        <f t="shared" si="68"/>
        <v>0</v>
      </c>
      <c r="AF73" s="30">
        <f t="shared" si="68"/>
        <v>0</v>
      </c>
      <c r="AG73" s="30">
        <f t="shared" si="68"/>
        <v>0</v>
      </c>
      <c r="AH73" s="30">
        <f t="shared" si="68"/>
        <v>819789231</v>
      </c>
      <c r="AI73" s="33">
        <f>IF(ISERROR(AH73/J73),0,AH73/J73)</f>
        <v>1</v>
      </c>
      <c r="AJ73" s="33">
        <f>IF(ISERROR(AH73/$AH$183),0,AH73/$AH$183)</f>
        <v>7.0096172377315649E-2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t="12.75" customHeight="1" x14ac:dyDescent="0.25">
      <c r="A74" s="167" t="s">
        <v>59</v>
      </c>
      <c r="B74" s="167"/>
      <c r="C74" s="167"/>
      <c r="D74" s="167"/>
      <c r="E74" s="167"/>
      <c r="F74" s="7"/>
      <c r="G74" s="8"/>
      <c r="H74" s="9"/>
      <c r="I74" s="9"/>
      <c r="J74" s="10"/>
      <c r="K74" s="11"/>
      <c r="L74" s="12"/>
      <c r="M74" s="13"/>
      <c r="N74" s="13"/>
      <c r="O74" s="13"/>
      <c r="P74" s="8"/>
      <c r="Q74" s="14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5"/>
      <c r="AJ74" s="15"/>
    </row>
    <row r="75" spans="1:106" ht="12.75" customHeight="1" outlineLevel="1" x14ac:dyDescent="0.25">
      <c r="A75" s="17">
        <v>1</v>
      </c>
      <c r="B75" s="17"/>
      <c r="C75" s="109" t="s">
        <v>289</v>
      </c>
      <c r="D75" s="111">
        <v>45484</v>
      </c>
      <c r="E75" s="60" t="s">
        <v>144</v>
      </c>
      <c r="F75" s="109" t="s">
        <v>93</v>
      </c>
      <c r="G75" s="109" t="s">
        <v>239</v>
      </c>
      <c r="H75" s="27"/>
      <c r="I75" s="27"/>
      <c r="J75" s="164">
        <v>969233103</v>
      </c>
      <c r="K75" s="115">
        <v>180955267</v>
      </c>
      <c r="L75" s="109" t="s">
        <v>240</v>
      </c>
      <c r="M75" s="91"/>
      <c r="N75" s="91"/>
      <c r="O75" s="91"/>
      <c r="P75" s="60"/>
      <c r="Q75" s="60"/>
      <c r="R75" s="91"/>
      <c r="S75" s="91"/>
      <c r="T75" s="91"/>
      <c r="U75" s="11"/>
      <c r="V75" s="91"/>
      <c r="W75" s="91"/>
      <c r="X75" s="91"/>
      <c r="Y75" s="11">
        <f>SUM(V75:X75)</f>
        <v>0</v>
      </c>
      <c r="Z75" s="91"/>
      <c r="AA75" s="115">
        <v>180955267</v>
      </c>
      <c r="AB75" s="93"/>
      <c r="AC75" s="11">
        <f>SUM(Z75:AB75)</f>
        <v>180955267</v>
      </c>
      <c r="AD75" s="91"/>
      <c r="AE75" s="91"/>
      <c r="AF75" s="91"/>
      <c r="AG75" s="11">
        <f>SUM(AD75:AF75)</f>
        <v>0</v>
      </c>
      <c r="AH75" s="11">
        <f>SUM(U75,Y75,AC75,AG75)</f>
        <v>180955267</v>
      </c>
      <c r="AI75" s="24">
        <f>IF(ISERROR(AH75/J75),0,AH75/J75)</f>
        <v>0.18669942910523971</v>
      </c>
      <c r="AJ75" s="25">
        <f t="shared" ref="AJ75:AJ84" si="69">IF(ISERROR(AH75/$AH$183),"-",AH75/$AH$183)</f>
        <v>1.5472600893698708E-2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</row>
    <row r="76" spans="1:106" ht="12.75" customHeight="1" outlineLevel="1" x14ac:dyDescent="0.25">
      <c r="A76" s="17">
        <v>2</v>
      </c>
      <c r="B76" s="17"/>
      <c r="C76" s="109" t="s">
        <v>294</v>
      </c>
      <c r="D76" s="111">
        <v>45477</v>
      </c>
      <c r="E76" s="60" t="s">
        <v>145</v>
      </c>
      <c r="F76" s="109" t="s">
        <v>93</v>
      </c>
      <c r="G76" s="109" t="s">
        <v>239</v>
      </c>
      <c r="H76" s="27"/>
      <c r="I76" s="27"/>
      <c r="J76" s="164"/>
      <c r="K76" s="115">
        <v>62315988</v>
      </c>
      <c r="L76" s="109" t="s">
        <v>240</v>
      </c>
      <c r="M76" s="91"/>
      <c r="N76" s="91"/>
      <c r="O76" s="91"/>
      <c r="P76" s="60"/>
      <c r="Q76" s="60"/>
      <c r="R76" s="91"/>
      <c r="S76" s="91"/>
      <c r="T76" s="91"/>
      <c r="U76" s="11"/>
      <c r="V76" s="91"/>
      <c r="W76" s="91"/>
      <c r="X76" s="91"/>
      <c r="Y76" s="11">
        <f t="shared" ref="Y76:Y83" si="70">SUM(V76:X76)</f>
        <v>0</v>
      </c>
      <c r="Z76" s="91"/>
      <c r="AA76" s="91">
        <v>62315988</v>
      </c>
      <c r="AB76" s="93"/>
      <c r="AC76" s="11">
        <f t="shared" ref="AC76:AC83" si="71">SUM(Z76:AB76)</f>
        <v>62315988</v>
      </c>
      <c r="AD76" s="91"/>
      <c r="AE76" s="91"/>
      <c r="AF76" s="91"/>
      <c r="AG76" s="11">
        <f t="shared" ref="AG76:AG83" si="72">SUM(AD76:AF76)</f>
        <v>0</v>
      </c>
      <c r="AH76" s="11">
        <f t="shared" ref="AH76:AH83" si="73">SUM(U76,Y76,AC76,AG76)</f>
        <v>62315988</v>
      </c>
      <c r="AI76" s="24">
        <f t="shared" ref="AI76:AI83" si="74">IF(ISERROR(AH76/J76),0,AH76/J76)</f>
        <v>0</v>
      </c>
      <c r="AJ76" s="25">
        <f t="shared" si="69"/>
        <v>5.3283357130495569E-3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ht="12.75" customHeight="1" outlineLevel="1" x14ac:dyDescent="0.25">
      <c r="A77" s="17">
        <v>3</v>
      </c>
      <c r="B77" s="17"/>
      <c r="C77" s="109" t="s">
        <v>146</v>
      </c>
      <c r="D77" s="111">
        <v>45428</v>
      </c>
      <c r="E77" s="60" t="s">
        <v>147</v>
      </c>
      <c r="F77" s="109" t="s">
        <v>93</v>
      </c>
      <c r="G77" s="109" t="s">
        <v>239</v>
      </c>
      <c r="H77" s="27"/>
      <c r="I77" s="27"/>
      <c r="J77" s="164"/>
      <c r="K77" s="115">
        <v>62315988</v>
      </c>
      <c r="L77" s="109" t="s">
        <v>240</v>
      </c>
      <c r="M77" s="91"/>
      <c r="N77" s="91"/>
      <c r="O77" s="91"/>
      <c r="P77" s="60"/>
      <c r="Q77" s="60"/>
      <c r="R77" s="91"/>
      <c r="S77" s="91"/>
      <c r="T77" s="91"/>
      <c r="U77" s="11"/>
      <c r="V77" s="91"/>
      <c r="W77" s="91">
        <v>62315988</v>
      </c>
      <c r="X77" s="91"/>
      <c r="Y77" s="11">
        <f t="shared" si="70"/>
        <v>62315988</v>
      </c>
      <c r="Z77" s="91"/>
      <c r="AA77" s="93"/>
      <c r="AB77" s="93"/>
      <c r="AC77" s="11">
        <f t="shared" si="71"/>
        <v>0</v>
      </c>
      <c r="AD77" s="91"/>
      <c r="AE77" s="91"/>
      <c r="AF77" s="91"/>
      <c r="AG77" s="11">
        <f t="shared" si="72"/>
        <v>0</v>
      </c>
      <c r="AH77" s="11">
        <f t="shared" si="73"/>
        <v>62315988</v>
      </c>
      <c r="AI77" s="24">
        <f t="shared" si="74"/>
        <v>0</v>
      </c>
      <c r="AJ77" s="25">
        <f t="shared" si="69"/>
        <v>5.3283357130495569E-3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outlineLevel="1" x14ac:dyDescent="0.25">
      <c r="A78" s="17">
        <v>4</v>
      </c>
      <c r="B78" s="17"/>
      <c r="C78" s="109" t="s">
        <v>290</v>
      </c>
      <c r="D78" s="111">
        <v>45474</v>
      </c>
      <c r="E78" s="60" t="s">
        <v>148</v>
      </c>
      <c r="F78" s="109" t="s">
        <v>93</v>
      </c>
      <c r="G78" s="109" t="s">
        <v>239</v>
      </c>
      <c r="H78" s="27"/>
      <c r="I78" s="27"/>
      <c r="J78" s="164"/>
      <c r="K78" s="115">
        <v>179713944</v>
      </c>
      <c r="L78" s="109" t="s">
        <v>240</v>
      </c>
      <c r="M78" s="91"/>
      <c r="N78" s="91"/>
      <c r="O78" s="91"/>
      <c r="P78" s="60"/>
      <c r="Q78" s="60"/>
      <c r="R78" s="91"/>
      <c r="S78" s="91"/>
      <c r="T78" s="91"/>
      <c r="U78" s="11"/>
      <c r="V78" s="91"/>
      <c r="W78" s="91"/>
      <c r="X78" s="91"/>
      <c r="Y78" s="11">
        <f t="shared" si="70"/>
        <v>0</v>
      </c>
      <c r="Z78" s="91"/>
      <c r="AA78" s="115">
        <v>179713944</v>
      </c>
      <c r="AB78" s="93"/>
      <c r="AC78" s="11">
        <f t="shared" si="71"/>
        <v>179713944</v>
      </c>
      <c r="AD78" s="91"/>
      <c r="AE78" s="91"/>
      <c r="AF78" s="91"/>
      <c r="AG78" s="11">
        <f t="shared" si="72"/>
        <v>0</v>
      </c>
      <c r="AH78" s="11">
        <f t="shared" si="73"/>
        <v>179713944</v>
      </c>
      <c r="AI78" s="24">
        <f t="shared" si="74"/>
        <v>0</v>
      </c>
      <c r="AJ78" s="25">
        <f t="shared" si="69"/>
        <v>1.5366461427975564E-2</v>
      </c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</row>
    <row r="79" spans="1:106" ht="12.75" customHeight="1" outlineLevel="1" x14ac:dyDescent="0.25">
      <c r="A79" s="17">
        <v>5</v>
      </c>
      <c r="B79" s="17"/>
      <c r="C79" s="109" t="s">
        <v>149</v>
      </c>
      <c r="D79" s="111">
        <v>45428</v>
      </c>
      <c r="E79" s="60" t="s">
        <v>150</v>
      </c>
      <c r="F79" s="109" t="s">
        <v>93</v>
      </c>
      <c r="G79" s="109" t="s">
        <v>239</v>
      </c>
      <c r="H79" s="27"/>
      <c r="I79" s="27"/>
      <c r="J79" s="164"/>
      <c r="K79" s="115">
        <v>179713944</v>
      </c>
      <c r="L79" s="109" t="s">
        <v>240</v>
      </c>
      <c r="M79" s="91"/>
      <c r="N79" s="91"/>
      <c r="O79" s="91"/>
      <c r="P79" s="60"/>
      <c r="Q79" s="60"/>
      <c r="R79" s="91"/>
      <c r="S79" s="91"/>
      <c r="T79" s="91"/>
      <c r="U79" s="11"/>
      <c r="V79" s="91"/>
      <c r="W79" s="115">
        <v>179713944</v>
      </c>
      <c r="X79" s="91"/>
      <c r="Y79" s="11">
        <f t="shared" si="70"/>
        <v>179713944</v>
      </c>
      <c r="Z79" s="91"/>
      <c r="AA79" s="93"/>
      <c r="AB79" s="93"/>
      <c r="AC79" s="11">
        <f t="shared" si="71"/>
        <v>0</v>
      </c>
      <c r="AD79" s="91"/>
      <c r="AE79" s="91"/>
      <c r="AF79" s="91"/>
      <c r="AG79" s="11">
        <f t="shared" si="72"/>
        <v>0</v>
      </c>
      <c r="AH79" s="11">
        <f t="shared" si="73"/>
        <v>179713944</v>
      </c>
      <c r="AI79" s="24">
        <f t="shared" si="74"/>
        <v>0</v>
      </c>
      <c r="AJ79" s="25">
        <f t="shared" si="69"/>
        <v>1.5366461427975564E-2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ht="12.75" customHeight="1" outlineLevel="1" x14ac:dyDescent="0.25">
      <c r="A80" s="17">
        <v>6</v>
      </c>
      <c r="B80" s="17"/>
      <c r="C80" s="109" t="s">
        <v>151</v>
      </c>
      <c r="D80" s="111">
        <v>45414</v>
      </c>
      <c r="E80" s="60" t="s">
        <v>152</v>
      </c>
      <c r="F80" s="109" t="s">
        <v>93</v>
      </c>
      <c r="G80" s="109" t="s">
        <v>239</v>
      </c>
      <c r="H80" s="27"/>
      <c r="I80" s="27"/>
      <c r="J80" s="164"/>
      <c r="K80" s="115">
        <v>31094020</v>
      </c>
      <c r="L80" s="109" t="s">
        <v>240</v>
      </c>
      <c r="M80" s="91"/>
      <c r="N80" s="91"/>
      <c r="O80" s="91"/>
      <c r="P80" s="60"/>
      <c r="Q80" s="60"/>
      <c r="R80" s="91"/>
      <c r="S80" s="91"/>
      <c r="T80" s="91"/>
      <c r="U80" s="11"/>
      <c r="V80" s="91"/>
      <c r="W80" s="115">
        <v>31094020</v>
      </c>
      <c r="X80" s="91"/>
      <c r="Y80" s="11">
        <f t="shared" si="70"/>
        <v>31094020</v>
      </c>
      <c r="Z80" s="91"/>
      <c r="AA80" s="93"/>
      <c r="AB80" s="93"/>
      <c r="AC80" s="11">
        <f t="shared" si="71"/>
        <v>0</v>
      </c>
      <c r="AD80" s="91"/>
      <c r="AE80" s="91"/>
      <c r="AF80" s="91"/>
      <c r="AG80" s="11">
        <f t="shared" si="72"/>
        <v>0</v>
      </c>
      <c r="AH80" s="11">
        <f t="shared" si="73"/>
        <v>31094020</v>
      </c>
      <c r="AI80" s="24">
        <f t="shared" si="74"/>
        <v>0</v>
      </c>
      <c r="AJ80" s="25">
        <f t="shared" si="69"/>
        <v>2.6586977523051897E-3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12.75" customHeight="1" outlineLevel="1" x14ac:dyDescent="0.25">
      <c r="A81" s="17">
        <v>7</v>
      </c>
      <c r="B81" s="17"/>
      <c r="C81" s="109"/>
      <c r="D81" s="111"/>
      <c r="E81" s="60" t="s">
        <v>286</v>
      </c>
      <c r="F81" s="109" t="s">
        <v>93</v>
      </c>
      <c r="G81" s="109" t="s">
        <v>239</v>
      </c>
      <c r="H81" s="27"/>
      <c r="I81" s="27"/>
      <c r="J81" s="164"/>
      <c r="K81" s="115">
        <v>62315988</v>
      </c>
      <c r="L81" s="109" t="s">
        <v>240</v>
      </c>
      <c r="M81" s="91"/>
      <c r="N81" s="91"/>
      <c r="O81" s="91"/>
      <c r="P81" s="60"/>
      <c r="Q81" s="60"/>
      <c r="R81" s="91"/>
      <c r="S81" s="91"/>
      <c r="T81" s="91"/>
      <c r="U81" s="11"/>
      <c r="V81" s="91"/>
      <c r="W81" s="91"/>
      <c r="X81" s="91"/>
      <c r="Y81" s="11">
        <f t="shared" si="70"/>
        <v>0</v>
      </c>
      <c r="Z81" s="91"/>
      <c r="AA81" s="91"/>
      <c r="AB81" s="91"/>
      <c r="AC81" s="11">
        <f t="shared" si="71"/>
        <v>0</v>
      </c>
      <c r="AD81" s="91"/>
      <c r="AE81" s="91"/>
      <c r="AF81" s="93"/>
      <c r="AG81" s="11">
        <f t="shared" si="72"/>
        <v>0</v>
      </c>
      <c r="AH81" s="11">
        <f t="shared" si="73"/>
        <v>0</v>
      </c>
      <c r="AI81" s="24">
        <f t="shared" si="74"/>
        <v>0</v>
      </c>
      <c r="AJ81" s="25">
        <f t="shared" si="69"/>
        <v>0</v>
      </c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</row>
    <row r="82" spans="1:106" ht="12.75" customHeight="1" outlineLevel="1" x14ac:dyDescent="0.25">
      <c r="A82" s="17">
        <v>8</v>
      </c>
      <c r="B82" s="17"/>
      <c r="C82" s="109" t="s">
        <v>291</v>
      </c>
      <c r="D82" s="111">
        <v>45531</v>
      </c>
      <c r="E82" s="60" t="s">
        <v>287</v>
      </c>
      <c r="F82" s="109" t="s">
        <v>93</v>
      </c>
      <c r="G82" s="109" t="s">
        <v>239</v>
      </c>
      <c r="H82" s="27"/>
      <c r="I82" s="27"/>
      <c r="J82" s="164"/>
      <c r="K82" s="115">
        <v>31094020</v>
      </c>
      <c r="L82" s="109" t="s">
        <v>240</v>
      </c>
      <c r="M82" s="91"/>
      <c r="N82" s="91"/>
      <c r="O82" s="91"/>
      <c r="P82" s="60"/>
      <c r="Q82" s="60"/>
      <c r="R82" s="91"/>
      <c r="S82" s="91"/>
      <c r="T82" s="91"/>
      <c r="U82" s="11"/>
      <c r="V82" s="91"/>
      <c r="W82" s="91"/>
      <c r="X82" s="91"/>
      <c r="Y82" s="11">
        <f t="shared" si="70"/>
        <v>0</v>
      </c>
      <c r="Z82" s="91"/>
      <c r="AA82" s="91"/>
      <c r="AB82" s="93">
        <v>31094020</v>
      </c>
      <c r="AC82" s="11">
        <f t="shared" si="71"/>
        <v>31094020</v>
      </c>
      <c r="AD82" s="91"/>
      <c r="AE82" s="91"/>
      <c r="AF82" s="93"/>
      <c r="AG82" s="11">
        <f t="shared" si="72"/>
        <v>0</v>
      </c>
      <c r="AH82" s="11">
        <f t="shared" si="73"/>
        <v>31094020</v>
      </c>
      <c r="AI82" s="24">
        <f t="shared" si="74"/>
        <v>0</v>
      </c>
      <c r="AJ82" s="25">
        <f t="shared" si="69"/>
        <v>2.6586977523051897E-3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ht="12.75" customHeight="1" outlineLevel="1" x14ac:dyDescent="0.25">
      <c r="A83" s="17">
        <v>9</v>
      </c>
      <c r="B83" s="17"/>
      <c r="C83" s="109" t="s">
        <v>293</v>
      </c>
      <c r="D83" s="111">
        <v>45531</v>
      </c>
      <c r="E83" s="60" t="s">
        <v>292</v>
      </c>
      <c r="F83" s="109" t="s">
        <v>93</v>
      </c>
      <c r="G83" s="109" t="s">
        <v>239</v>
      </c>
      <c r="H83" s="27"/>
      <c r="I83" s="27"/>
      <c r="J83" s="164"/>
      <c r="K83" s="115">
        <v>62315988</v>
      </c>
      <c r="L83" s="109" t="s">
        <v>240</v>
      </c>
      <c r="M83" s="91"/>
      <c r="N83" s="91"/>
      <c r="O83" s="91"/>
      <c r="P83" s="60"/>
      <c r="Q83" s="60"/>
      <c r="R83" s="91"/>
      <c r="S83" s="91"/>
      <c r="T83" s="91"/>
      <c r="U83" s="11"/>
      <c r="V83" s="91"/>
      <c r="W83" s="91"/>
      <c r="X83" s="91"/>
      <c r="Y83" s="11">
        <f t="shared" si="70"/>
        <v>0</v>
      </c>
      <c r="Z83" s="91"/>
      <c r="AA83" s="91"/>
      <c r="AB83" s="93">
        <v>62315988</v>
      </c>
      <c r="AC83" s="11">
        <f t="shared" si="71"/>
        <v>62315988</v>
      </c>
      <c r="AD83" s="91"/>
      <c r="AE83" s="91"/>
      <c r="AF83" s="93"/>
      <c r="AG83" s="11">
        <f t="shared" si="72"/>
        <v>0</v>
      </c>
      <c r="AH83" s="11">
        <f t="shared" si="73"/>
        <v>62315988</v>
      </c>
      <c r="AI83" s="24">
        <f t="shared" si="74"/>
        <v>0</v>
      </c>
      <c r="AJ83" s="25">
        <f t="shared" si="69"/>
        <v>5.3283357130495569E-3</v>
      </c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</row>
    <row r="84" spans="1:106" ht="12.75" customHeight="1" outlineLevel="1" x14ac:dyDescent="0.25">
      <c r="A84" s="17">
        <v>10</v>
      </c>
      <c r="B84" s="17"/>
      <c r="C84" s="109"/>
      <c r="D84" s="111"/>
      <c r="E84" s="60" t="s">
        <v>288</v>
      </c>
      <c r="F84" s="109" t="s">
        <v>93</v>
      </c>
      <c r="G84" s="109" t="s">
        <v>239</v>
      </c>
      <c r="H84" s="27"/>
      <c r="I84" s="27"/>
      <c r="J84" s="164"/>
      <c r="K84" s="93">
        <f>969233103-SUM(K75:K83)</f>
        <v>117397956</v>
      </c>
      <c r="L84" s="109" t="s">
        <v>240</v>
      </c>
      <c r="M84" s="91"/>
      <c r="N84" s="91"/>
      <c r="O84" s="91"/>
      <c r="P84" s="60"/>
      <c r="Q84" s="60"/>
      <c r="R84" s="91"/>
      <c r="S84" s="91"/>
      <c r="T84" s="91"/>
      <c r="U84" s="11"/>
      <c r="V84" s="91"/>
      <c r="W84" s="91"/>
      <c r="X84" s="91"/>
      <c r="Y84" s="11">
        <f>SUM(V84:X84)</f>
        <v>0</v>
      </c>
      <c r="Z84" s="91"/>
      <c r="AA84" s="91"/>
      <c r="AB84" s="91"/>
      <c r="AC84" s="11">
        <f>SUM(Z84:AB84)</f>
        <v>0</v>
      </c>
      <c r="AD84" s="91"/>
      <c r="AE84" s="91"/>
      <c r="AF84" s="93"/>
      <c r="AG84" s="11">
        <f>SUM(AD84:AF84)</f>
        <v>0</v>
      </c>
      <c r="AH84" s="11">
        <f>SUM(U84,Y84,AC84,AG84)</f>
        <v>0</v>
      </c>
      <c r="AI84" s="24">
        <f>IF(ISERROR(AH84/J84),0,AH84/J84)</f>
        <v>0</v>
      </c>
      <c r="AJ84" s="25">
        <f t="shared" si="69"/>
        <v>0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</row>
    <row r="85" spans="1:106" s="34" customFormat="1" ht="12.75" customHeight="1" x14ac:dyDescent="0.25">
      <c r="A85" s="151" t="s">
        <v>60</v>
      </c>
      <c r="B85" s="151"/>
      <c r="C85" s="151"/>
      <c r="D85" s="151"/>
      <c r="E85" s="151"/>
      <c r="F85" s="151"/>
      <c r="G85" s="151"/>
      <c r="H85" s="151"/>
      <c r="I85" s="151"/>
      <c r="J85" s="30">
        <f>SUM(J75:J84)</f>
        <v>969233103</v>
      </c>
      <c r="K85" s="30">
        <f>SUM(K75:K84)</f>
        <v>969233103</v>
      </c>
      <c r="L85" s="104"/>
      <c r="M85" s="30">
        <f>SUM(M75:M84)</f>
        <v>0</v>
      </c>
      <c r="N85" s="30">
        <f>SUM(N75:N84)</f>
        <v>0</v>
      </c>
      <c r="O85" s="30">
        <f>SUM(O75:O84)</f>
        <v>0</v>
      </c>
      <c r="P85" s="113"/>
      <c r="Q85" s="114"/>
      <c r="R85" s="30">
        <f t="shared" ref="R85:AH85" si="75">SUM(R75:R84)</f>
        <v>0</v>
      </c>
      <c r="S85" s="30">
        <f t="shared" si="75"/>
        <v>0</v>
      </c>
      <c r="T85" s="30">
        <f t="shared" si="75"/>
        <v>0</v>
      </c>
      <c r="U85" s="30">
        <f t="shared" si="75"/>
        <v>0</v>
      </c>
      <c r="V85" s="30">
        <f t="shared" si="75"/>
        <v>0</v>
      </c>
      <c r="W85" s="30">
        <f t="shared" si="75"/>
        <v>273123952</v>
      </c>
      <c r="X85" s="30">
        <f t="shared" si="75"/>
        <v>0</v>
      </c>
      <c r="Y85" s="30">
        <f t="shared" si="75"/>
        <v>273123952</v>
      </c>
      <c r="Z85" s="30">
        <f t="shared" si="75"/>
        <v>0</v>
      </c>
      <c r="AA85" s="30">
        <f t="shared" si="75"/>
        <v>422985199</v>
      </c>
      <c r="AB85" s="30">
        <f t="shared" si="75"/>
        <v>93410008</v>
      </c>
      <c r="AC85" s="30">
        <f t="shared" si="75"/>
        <v>516395207</v>
      </c>
      <c r="AD85" s="30">
        <f t="shared" si="75"/>
        <v>0</v>
      </c>
      <c r="AE85" s="30">
        <f t="shared" si="75"/>
        <v>0</v>
      </c>
      <c r="AF85" s="30">
        <f t="shared" si="75"/>
        <v>0</v>
      </c>
      <c r="AG85" s="30">
        <f t="shared" si="75"/>
        <v>0</v>
      </c>
      <c r="AH85" s="30">
        <f t="shared" si="75"/>
        <v>789519159</v>
      </c>
      <c r="AI85" s="33">
        <f>IF(ISERROR(AH85/J85),0,AH85/J85)</f>
        <v>0.81458129789031775</v>
      </c>
      <c r="AJ85" s="33">
        <f>IF(ISERROR(AH85/$AH$183),0,AH85/$AH$183)</f>
        <v>6.7507926393408885E-2</v>
      </c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</row>
    <row r="86" spans="1:106" ht="12.75" customHeight="1" x14ac:dyDescent="0.25">
      <c r="A86" s="167" t="s">
        <v>61</v>
      </c>
      <c r="B86" s="167"/>
      <c r="C86" s="167"/>
      <c r="D86" s="167"/>
      <c r="E86" s="167"/>
      <c r="F86" s="7"/>
      <c r="G86" s="8"/>
      <c r="H86" s="9"/>
      <c r="I86" s="9"/>
      <c r="J86" s="10"/>
      <c r="K86" s="11"/>
      <c r="L86" s="12"/>
      <c r="M86" s="13"/>
      <c r="N86" s="13"/>
      <c r="O86" s="13"/>
      <c r="P86" s="8"/>
      <c r="Q86" s="14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5"/>
      <c r="AJ86" s="15"/>
    </row>
    <row r="87" spans="1:106" ht="11.25" customHeight="1" outlineLevel="1" x14ac:dyDescent="0.25">
      <c r="A87" s="17">
        <v>1</v>
      </c>
      <c r="B87" s="17"/>
      <c r="C87" s="109" t="s">
        <v>300</v>
      </c>
      <c r="D87" s="111">
        <v>45492</v>
      </c>
      <c r="E87" s="60" t="s">
        <v>153</v>
      </c>
      <c r="F87" s="109" t="s">
        <v>93</v>
      </c>
      <c r="G87" s="109" t="s">
        <v>239</v>
      </c>
      <c r="H87" s="51"/>
      <c r="I87" s="51"/>
      <c r="J87" s="164">
        <v>1157595796</v>
      </c>
      <c r="K87" s="53">
        <v>62315988</v>
      </c>
      <c r="L87" s="109" t="s">
        <v>240</v>
      </c>
      <c r="M87" s="89"/>
      <c r="N87" s="44"/>
      <c r="O87" s="89"/>
      <c r="P87" s="39"/>
      <c r="Q87" s="39"/>
      <c r="R87" s="91"/>
      <c r="S87" s="91"/>
      <c r="T87" s="91"/>
      <c r="U87" s="11">
        <f>SUM(R87:T87)</f>
        <v>0</v>
      </c>
      <c r="V87" s="91"/>
      <c r="W87" s="91"/>
      <c r="X87" s="91"/>
      <c r="Y87" s="11">
        <f>SUM(V87:X87)</f>
        <v>0</v>
      </c>
      <c r="AA87" s="91">
        <v>62315988</v>
      </c>
      <c r="AB87" s="91"/>
      <c r="AC87" s="11">
        <f>SUM(AA87:AB87)</f>
        <v>62315988</v>
      </c>
      <c r="AD87" s="91"/>
      <c r="AE87" s="91">
        <v>0</v>
      </c>
      <c r="AF87" s="91">
        <v>0</v>
      </c>
      <c r="AG87" s="11">
        <f>SUM(AD87:AF87)</f>
        <v>0</v>
      </c>
      <c r="AH87" s="11">
        <f>SUM(U87,Y87,AC87,AG87)</f>
        <v>62315988</v>
      </c>
      <c r="AI87" s="24">
        <f>IF(ISERROR(AH87/J87),0,AH87/J87)</f>
        <v>5.3832251477872503E-2</v>
      </c>
      <c r="AJ87" s="25">
        <f t="shared" ref="AJ87:AJ99" si="76">IF(ISERROR(AH87/$AH$183),"-",AH87/$AH$183)</f>
        <v>5.3283357130495569E-3</v>
      </c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ht="12.75" customHeight="1" outlineLevel="1" x14ac:dyDescent="0.25">
      <c r="A88" s="17">
        <v>2</v>
      </c>
      <c r="B88" s="17"/>
      <c r="C88" s="109" t="s">
        <v>301</v>
      </c>
      <c r="D88" s="111">
        <v>45492</v>
      </c>
      <c r="E88" s="60" t="s">
        <v>154</v>
      </c>
      <c r="F88" s="109" t="s">
        <v>93</v>
      </c>
      <c r="G88" s="109" t="s">
        <v>239</v>
      </c>
      <c r="H88" s="27"/>
      <c r="I88" s="27"/>
      <c r="J88" s="164"/>
      <c r="K88" s="53">
        <v>62315988</v>
      </c>
      <c r="L88" s="109" t="s">
        <v>240</v>
      </c>
      <c r="M88" s="91"/>
      <c r="N88" s="91"/>
      <c r="O88" s="91"/>
      <c r="P88" s="60"/>
      <c r="Q88" s="60"/>
      <c r="R88" s="91"/>
      <c r="S88" s="91"/>
      <c r="T88" s="91"/>
      <c r="U88" s="11">
        <f t="shared" ref="U88:U92" si="77">SUM(R88:T88)</f>
        <v>0</v>
      </c>
      <c r="V88" s="91"/>
      <c r="W88" s="91"/>
      <c r="X88" s="91"/>
      <c r="Y88" s="11">
        <f t="shared" ref="Y88:Y92" si="78">SUM(V88:X88)</f>
        <v>0</v>
      </c>
      <c r="Z88" s="91"/>
      <c r="AA88" s="91">
        <v>62315988</v>
      </c>
      <c r="AB88" s="91"/>
      <c r="AC88" s="11">
        <f t="shared" ref="AC88:AC91" si="79">SUM(Z88:AB88)</f>
        <v>62315988</v>
      </c>
      <c r="AD88" s="91"/>
      <c r="AE88" s="91"/>
      <c r="AF88" s="91"/>
      <c r="AG88" s="11">
        <f t="shared" ref="AG88:AG92" si="80">SUM(AD88:AF88)</f>
        <v>0</v>
      </c>
      <c r="AH88" s="11">
        <f t="shared" ref="AH88:AH91" si="81">SUM(U88,Y88,AC88,AG88)</f>
        <v>62315988</v>
      </c>
      <c r="AI88" s="24">
        <f t="shared" ref="AI88:AI92" si="82">IF(ISERROR(AH88/J88),0,AH88/J88)</f>
        <v>0</v>
      </c>
      <c r="AJ88" s="25">
        <f t="shared" si="76"/>
        <v>5.3283357130495569E-3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ht="12.75" customHeight="1" outlineLevel="1" x14ac:dyDescent="0.25">
      <c r="A89" s="17">
        <v>3</v>
      </c>
      <c r="B89" s="17"/>
      <c r="C89" s="109" t="s">
        <v>299</v>
      </c>
      <c r="D89" s="111">
        <v>45484</v>
      </c>
      <c r="E89" s="60" t="s">
        <v>155</v>
      </c>
      <c r="F89" s="109" t="s">
        <v>93</v>
      </c>
      <c r="G89" s="109" t="s">
        <v>239</v>
      </c>
      <c r="H89" s="27"/>
      <c r="I89" s="27"/>
      <c r="J89" s="164"/>
      <c r="K89" s="53">
        <v>62315988</v>
      </c>
      <c r="L89" s="109" t="s">
        <v>240</v>
      </c>
      <c r="M89" s="91"/>
      <c r="N89" s="91"/>
      <c r="O89" s="91"/>
      <c r="P89" s="60"/>
      <c r="Q89" s="60"/>
      <c r="R89" s="91"/>
      <c r="S89" s="91"/>
      <c r="T89" s="91"/>
      <c r="U89" s="11">
        <f t="shared" si="77"/>
        <v>0</v>
      </c>
      <c r="V89" s="91"/>
      <c r="W89" s="91"/>
      <c r="X89" s="91"/>
      <c r="Y89" s="11">
        <f t="shared" si="78"/>
        <v>0</v>
      </c>
      <c r="Z89" s="91">
        <v>62315988</v>
      </c>
      <c r="AA89" s="93"/>
      <c r="AB89" s="91"/>
      <c r="AC89" s="11">
        <f t="shared" si="79"/>
        <v>62315988</v>
      </c>
      <c r="AD89" s="91"/>
      <c r="AE89" s="91"/>
      <c r="AF89" s="91"/>
      <c r="AG89" s="11">
        <f t="shared" si="80"/>
        <v>0</v>
      </c>
      <c r="AH89" s="11">
        <f t="shared" si="81"/>
        <v>62315988</v>
      </c>
      <c r="AI89" s="24">
        <f t="shared" si="82"/>
        <v>0</v>
      </c>
      <c r="AJ89" s="25">
        <f t="shared" si="76"/>
        <v>5.3283357130495569E-3</v>
      </c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ht="12.75" customHeight="1" outlineLevel="1" x14ac:dyDescent="0.25">
      <c r="A90" s="17">
        <v>4</v>
      </c>
      <c r="B90" s="17"/>
      <c r="C90" s="109" t="s">
        <v>302</v>
      </c>
      <c r="D90" s="111">
        <v>45492</v>
      </c>
      <c r="E90" s="60" t="s">
        <v>156</v>
      </c>
      <c r="F90" s="109" t="s">
        <v>93</v>
      </c>
      <c r="G90" s="109" t="s">
        <v>239</v>
      </c>
      <c r="H90" s="27"/>
      <c r="I90" s="27"/>
      <c r="J90" s="164"/>
      <c r="K90" s="53">
        <v>62315988</v>
      </c>
      <c r="L90" s="109" t="s">
        <v>240</v>
      </c>
      <c r="M90" s="91"/>
      <c r="N90" s="91"/>
      <c r="O90" s="91"/>
      <c r="P90" s="60"/>
      <c r="Q90" s="60"/>
      <c r="R90" s="91"/>
      <c r="S90" s="91"/>
      <c r="T90" s="91"/>
      <c r="U90" s="11">
        <f t="shared" si="77"/>
        <v>0</v>
      </c>
      <c r="V90" s="91"/>
      <c r="W90" s="91"/>
      <c r="X90" s="91"/>
      <c r="Y90" s="11">
        <f t="shared" si="78"/>
        <v>0</v>
      </c>
      <c r="Z90" s="91"/>
      <c r="AA90" s="91">
        <v>62315988</v>
      </c>
      <c r="AB90" s="93"/>
      <c r="AC90" s="11">
        <f t="shared" si="79"/>
        <v>62315988</v>
      </c>
      <c r="AD90" s="91"/>
      <c r="AE90" s="91"/>
      <c r="AF90" s="91"/>
      <c r="AG90" s="11">
        <f t="shared" si="80"/>
        <v>0</v>
      </c>
      <c r="AH90" s="11">
        <f t="shared" si="81"/>
        <v>62315988</v>
      </c>
      <c r="AI90" s="24">
        <f t="shared" si="82"/>
        <v>0</v>
      </c>
      <c r="AJ90" s="25">
        <f t="shared" si="76"/>
        <v>5.3283357130495569E-3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ht="12.75" customHeight="1" outlineLevel="1" x14ac:dyDescent="0.25">
      <c r="A91" s="17">
        <v>5</v>
      </c>
      <c r="B91" s="17"/>
      <c r="C91" s="109" t="s">
        <v>157</v>
      </c>
      <c r="D91" s="111">
        <v>45407</v>
      </c>
      <c r="E91" s="60" t="s">
        <v>158</v>
      </c>
      <c r="F91" s="109" t="s">
        <v>93</v>
      </c>
      <c r="G91" s="109" t="s">
        <v>239</v>
      </c>
      <c r="H91" s="27"/>
      <c r="I91" s="27"/>
      <c r="J91" s="164"/>
      <c r="K91" s="93">
        <v>31094020</v>
      </c>
      <c r="L91" s="109" t="s">
        <v>240</v>
      </c>
      <c r="M91" s="91"/>
      <c r="N91" s="91"/>
      <c r="O91" s="91"/>
      <c r="P91" s="60"/>
      <c r="Q91" s="60"/>
      <c r="R91" s="91"/>
      <c r="S91" s="91"/>
      <c r="T91" s="91"/>
      <c r="U91" s="11">
        <f t="shared" si="77"/>
        <v>0</v>
      </c>
      <c r="V91" s="91"/>
      <c r="W91" s="93">
        <v>31094020</v>
      </c>
      <c r="X91" s="91"/>
      <c r="Y91" s="11">
        <f t="shared" si="78"/>
        <v>31094020</v>
      </c>
      <c r="Z91" s="91"/>
      <c r="AA91" s="93"/>
      <c r="AB91" s="91"/>
      <c r="AC91" s="11">
        <f t="shared" si="79"/>
        <v>0</v>
      </c>
      <c r="AD91" s="91"/>
      <c r="AE91" s="91"/>
      <c r="AF91" s="91"/>
      <c r="AG91" s="11">
        <f t="shared" si="80"/>
        <v>0</v>
      </c>
      <c r="AH91" s="11">
        <f t="shared" si="81"/>
        <v>31094020</v>
      </c>
      <c r="AI91" s="24">
        <f t="shared" si="82"/>
        <v>0</v>
      </c>
      <c r="AJ91" s="25">
        <f t="shared" si="76"/>
        <v>2.6586977523051897E-3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ht="12.75" customHeight="1" outlineLevel="1" x14ac:dyDescent="0.25">
      <c r="A92" s="17">
        <v>6</v>
      </c>
      <c r="B92" s="17"/>
      <c r="C92" s="109" t="s">
        <v>303</v>
      </c>
      <c r="D92" s="111">
        <v>45492</v>
      </c>
      <c r="E92" s="60" t="s">
        <v>159</v>
      </c>
      <c r="F92" s="109" t="s">
        <v>93</v>
      </c>
      <c r="G92" s="109" t="s">
        <v>239</v>
      </c>
      <c r="H92" s="27"/>
      <c r="I92" s="27"/>
      <c r="J92" s="164"/>
      <c r="K92" s="91">
        <v>179713944</v>
      </c>
      <c r="L92" s="109" t="s">
        <v>240</v>
      </c>
      <c r="M92" s="91"/>
      <c r="N92" s="91"/>
      <c r="O92" s="91"/>
      <c r="P92" s="60"/>
      <c r="Q92" s="60"/>
      <c r="R92" s="91"/>
      <c r="S92" s="91"/>
      <c r="T92" s="91"/>
      <c r="U92" s="11">
        <f t="shared" si="77"/>
        <v>0</v>
      </c>
      <c r="V92" s="91"/>
      <c r="W92" s="91"/>
      <c r="X92" s="91"/>
      <c r="Y92" s="11">
        <f t="shared" si="78"/>
        <v>0</v>
      </c>
      <c r="Z92" s="91"/>
      <c r="AA92" s="93">
        <v>179713944</v>
      </c>
      <c r="AB92" s="91"/>
      <c r="AC92" s="11">
        <f>SUM(Z92:AB92)</f>
        <v>179713944</v>
      </c>
      <c r="AD92" s="91"/>
      <c r="AE92" s="91"/>
      <c r="AF92" s="91"/>
      <c r="AG92" s="11">
        <f t="shared" si="80"/>
        <v>0</v>
      </c>
      <c r="AH92" s="11">
        <f>SUM(U92,Y92,AC92,AG92)</f>
        <v>179713944</v>
      </c>
      <c r="AI92" s="24">
        <f t="shared" si="82"/>
        <v>0</v>
      </c>
      <c r="AJ92" s="25">
        <f t="shared" si="76"/>
        <v>1.5366461427975564E-2</v>
      </c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</row>
    <row r="93" spans="1:106" ht="12.75" customHeight="1" outlineLevel="1" x14ac:dyDescent="0.25">
      <c r="A93" s="17">
        <v>7</v>
      </c>
      <c r="B93" s="17"/>
      <c r="C93" s="109" t="s">
        <v>160</v>
      </c>
      <c r="D93" s="111">
        <v>45407</v>
      </c>
      <c r="E93" s="60" t="s">
        <v>161</v>
      </c>
      <c r="F93" s="109" t="s">
        <v>93</v>
      </c>
      <c r="G93" s="109" t="s">
        <v>239</v>
      </c>
      <c r="H93" s="27"/>
      <c r="I93" s="27"/>
      <c r="J93" s="164"/>
      <c r="K93" s="93">
        <v>179713944</v>
      </c>
      <c r="L93" s="109" t="s">
        <v>240</v>
      </c>
      <c r="M93" s="91"/>
      <c r="N93" s="91"/>
      <c r="O93" s="91"/>
      <c r="P93" s="60"/>
      <c r="Q93" s="60"/>
      <c r="R93" s="91"/>
      <c r="S93" s="91"/>
      <c r="T93" s="91"/>
      <c r="U93" s="11">
        <f>SUM(R93:T93)</f>
        <v>0</v>
      </c>
      <c r="V93" s="91"/>
      <c r="W93" s="93">
        <v>179713944</v>
      </c>
      <c r="X93" s="91"/>
      <c r="Y93" s="11">
        <f>SUM(V93:X93)</f>
        <v>179713944</v>
      </c>
      <c r="Z93" s="91"/>
      <c r="AA93" s="93"/>
      <c r="AB93" s="91"/>
      <c r="AC93" s="11">
        <f>SUM(Z93:AB93)</f>
        <v>0</v>
      </c>
      <c r="AD93" s="91"/>
      <c r="AE93" s="91"/>
      <c r="AF93" s="91"/>
      <c r="AG93" s="11">
        <f>SUM(AD93:AF93)</f>
        <v>0</v>
      </c>
      <c r="AH93" s="11">
        <f>SUM(U93,Y93,AC93,AG93)</f>
        <v>179713944</v>
      </c>
      <c r="AI93" s="24">
        <f>IF(ISERROR(AH93/J93),0,AH93/J93)</f>
        <v>0</v>
      </c>
      <c r="AJ93" s="25">
        <f t="shared" si="76"/>
        <v>1.5366461427975564E-2</v>
      </c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</row>
    <row r="94" spans="1:106" ht="12.75" customHeight="1" outlineLevel="1" x14ac:dyDescent="0.25">
      <c r="A94" s="17">
        <v>8</v>
      </c>
      <c r="B94" s="17"/>
      <c r="C94" s="109" t="s">
        <v>304</v>
      </c>
      <c r="D94" s="111"/>
      <c r="E94" s="60" t="s">
        <v>295</v>
      </c>
      <c r="F94" s="109" t="s">
        <v>93</v>
      </c>
      <c r="G94" s="109" t="s">
        <v>239</v>
      </c>
      <c r="H94" s="27"/>
      <c r="I94" s="27"/>
      <c r="J94" s="164"/>
      <c r="K94" s="91">
        <v>182497944</v>
      </c>
      <c r="L94" s="109" t="s">
        <v>240</v>
      </c>
      <c r="M94" s="91"/>
      <c r="N94" s="91"/>
      <c r="O94" s="91"/>
      <c r="P94" s="60"/>
      <c r="Q94" s="60"/>
      <c r="R94" s="91"/>
      <c r="S94" s="91"/>
      <c r="T94" s="91"/>
      <c r="U94" s="11">
        <f t="shared" ref="U94:U96" si="83">SUM(R94:T94)</f>
        <v>0</v>
      </c>
      <c r="V94" s="91"/>
      <c r="W94" s="91"/>
      <c r="X94" s="91"/>
      <c r="Y94" s="11">
        <f t="shared" ref="Y94:Y96" si="84">SUM(V94:X94)</f>
        <v>0</v>
      </c>
      <c r="Z94" s="91"/>
      <c r="AA94" s="93">
        <v>182497944</v>
      </c>
      <c r="AB94" s="91"/>
      <c r="AC94" s="11">
        <f t="shared" ref="AC94:AC96" si="85">SUM(Z94:AB94)</f>
        <v>182497944</v>
      </c>
      <c r="AD94" s="91"/>
      <c r="AE94" s="91"/>
      <c r="AF94" s="91"/>
      <c r="AG94" s="11">
        <f t="shared" ref="AG94:AG96" si="86">SUM(AD94:AF94)</f>
        <v>0</v>
      </c>
      <c r="AH94" s="11">
        <f t="shared" ref="AH94:AH96" si="87">SUM(U94,Y94,AC94,AG94)</f>
        <v>182497944</v>
      </c>
      <c r="AI94" s="24">
        <f t="shared" ref="AI94:AI96" si="88">IF(ISERROR(AH94/J94),0,AH94/J94)</f>
        <v>0</v>
      </c>
      <c r="AJ94" s="25">
        <f t="shared" si="76"/>
        <v>1.5604507667812602E-2</v>
      </c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</row>
    <row r="95" spans="1:106" ht="12.75" customHeight="1" outlineLevel="1" x14ac:dyDescent="0.25">
      <c r="A95" s="17">
        <v>9</v>
      </c>
      <c r="B95" s="17"/>
      <c r="C95" s="109"/>
      <c r="D95" s="111"/>
      <c r="E95" s="60" t="s">
        <v>296</v>
      </c>
      <c r="F95" s="109" t="s">
        <v>93</v>
      </c>
      <c r="G95" s="109" t="s">
        <v>239</v>
      </c>
      <c r="H95" s="27"/>
      <c r="I95" s="27"/>
      <c r="J95" s="164"/>
      <c r="K95" s="93"/>
      <c r="L95" s="109" t="s">
        <v>240</v>
      </c>
      <c r="M95" s="91"/>
      <c r="N95" s="91"/>
      <c r="O95" s="91"/>
      <c r="P95" s="60"/>
      <c r="Q95" s="60"/>
      <c r="R95" s="91"/>
      <c r="S95" s="91"/>
      <c r="T95" s="91"/>
      <c r="U95" s="11">
        <f t="shared" si="83"/>
        <v>0</v>
      </c>
      <c r="V95" s="91"/>
      <c r="W95" s="91"/>
      <c r="X95" s="91"/>
      <c r="Y95" s="11">
        <f t="shared" si="84"/>
        <v>0</v>
      </c>
      <c r="Z95" s="91"/>
      <c r="AA95" s="93"/>
      <c r="AB95" s="91"/>
      <c r="AC95" s="11">
        <f t="shared" si="85"/>
        <v>0</v>
      </c>
      <c r="AD95" s="91"/>
      <c r="AE95" s="91"/>
      <c r="AF95" s="91"/>
      <c r="AG95" s="11">
        <f t="shared" si="86"/>
        <v>0</v>
      </c>
      <c r="AH95" s="11">
        <f t="shared" si="87"/>
        <v>0</v>
      </c>
      <c r="AI95" s="24">
        <f t="shared" si="88"/>
        <v>0</v>
      </c>
      <c r="AJ95" s="25">
        <f t="shared" si="76"/>
        <v>0</v>
      </c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</row>
    <row r="96" spans="1:106" ht="12.75" customHeight="1" outlineLevel="1" x14ac:dyDescent="0.25">
      <c r="A96" s="17">
        <v>10</v>
      </c>
      <c r="B96" s="17"/>
      <c r="C96" s="109" t="s">
        <v>305</v>
      </c>
      <c r="D96" s="111">
        <v>45524</v>
      </c>
      <c r="E96" s="60" t="s">
        <v>230</v>
      </c>
      <c r="F96" s="109" t="s">
        <v>93</v>
      </c>
      <c r="G96" s="109" t="s">
        <v>239</v>
      </c>
      <c r="H96" s="27"/>
      <c r="I96" s="27"/>
      <c r="J96" s="164"/>
      <c r="K96" s="91">
        <v>31094020</v>
      </c>
      <c r="L96" s="109" t="s">
        <v>240</v>
      </c>
      <c r="M96" s="91"/>
      <c r="N96" s="91"/>
      <c r="O96" s="91"/>
      <c r="P96" s="60"/>
      <c r="Q96" s="60"/>
      <c r="R96" s="91"/>
      <c r="S96" s="91"/>
      <c r="T96" s="91"/>
      <c r="U96" s="11">
        <f t="shared" si="83"/>
        <v>0</v>
      </c>
      <c r="V96" s="91"/>
      <c r="W96" s="91"/>
      <c r="X96" s="91"/>
      <c r="Y96" s="11">
        <f t="shared" si="84"/>
        <v>0</v>
      </c>
      <c r="Z96" s="91"/>
      <c r="AA96" s="93">
        <v>31094020</v>
      </c>
      <c r="AB96" s="91"/>
      <c r="AC96" s="11">
        <f t="shared" si="85"/>
        <v>31094020</v>
      </c>
      <c r="AD96" s="91"/>
      <c r="AE96" s="91"/>
      <c r="AF96" s="91"/>
      <c r="AG96" s="11">
        <f t="shared" si="86"/>
        <v>0</v>
      </c>
      <c r="AH96" s="11">
        <f t="shared" si="87"/>
        <v>31094020</v>
      </c>
      <c r="AI96" s="24">
        <f t="shared" si="88"/>
        <v>0</v>
      </c>
      <c r="AJ96" s="25">
        <f t="shared" si="76"/>
        <v>2.6586977523051897E-3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</row>
    <row r="97" spans="1:106" ht="12.75" customHeight="1" outlineLevel="1" x14ac:dyDescent="0.25">
      <c r="A97" s="17">
        <v>11</v>
      </c>
      <c r="B97" s="17"/>
      <c r="C97" s="109" t="s">
        <v>298</v>
      </c>
      <c r="D97" s="111">
        <v>45545</v>
      </c>
      <c r="E97" s="60" t="s">
        <v>232</v>
      </c>
      <c r="F97" s="109" t="s">
        <v>93</v>
      </c>
      <c r="G97" s="109" t="s">
        <v>239</v>
      </c>
      <c r="H97" s="27"/>
      <c r="I97" s="27"/>
      <c r="J97" s="164"/>
      <c r="K97" s="91">
        <v>62315988</v>
      </c>
      <c r="L97" s="109" t="s">
        <v>240</v>
      </c>
      <c r="M97" s="91"/>
      <c r="N97" s="91"/>
      <c r="O97" s="91"/>
      <c r="P97" s="60"/>
      <c r="Q97" s="60"/>
      <c r="R97" s="91"/>
      <c r="S97" s="91"/>
      <c r="T97" s="91"/>
      <c r="U97" s="11">
        <f t="shared" ref="U97:U99" si="89">SUM(R97:T97)</f>
        <v>0</v>
      </c>
      <c r="V97" s="91"/>
      <c r="W97" s="91"/>
      <c r="X97" s="91"/>
      <c r="Y97" s="11">
        <f t="shared" ref="Y97:Y99" si="90">SUM(V97:X97)</f>
        <v>0</v>
      </c>
      <c r="Z97" s="91"/>
      <c r="AA97" s="93">
        <v>62315988</v>
      </c>
      <c r="AB97" s="91"/>
      <c r="AC97" s="11">
        <f t="shared" ref="AC97:AC99" si="91">SUM(Z97:AB97)</f>
        <v>62315988</v>
      </c>
      <c r="AD97" s="91"/>
      <c r="AE97" s="91"/>
      <c r="AF97" s="91"/>
      <c r="AG97" s="11">
        <f t="shared" ref="AG97:AG99" si="92">SUM(AD97:AF97)</f>
        <v>0</v>
      </c>
      <c r="AH97" s="11">
        <f>SUM(U97,Y97,AC97,AG97)</f>
        <v>62315988</v>
      </c>
      <c r="AI97" s="24">
        <f t="shared" ref="AI97:AI99" si="93">IF(ISERROR(AH97/J97),0,AH97/J97)</f>
        <v>0</v>
      </c>
      <c r="AJ97" s="25">
        <f t="shared" si="76"/>
        <v>5.3283357130495569E-3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ht="12.75" customHeight="1" outlineLevel="1" x14ac:dyDescent="0.25">
      <c r="A98" s="17">
        <v>12</v>
      </c>
      <c r="B98" s="17"/>
      <c r="C98" s="109" t="s">
        <v>306</v>
      </c>
      <c r="D98" s="111">
        <v>45530</v>
      </c>
      <c r="E98" s="60" t="s">
        <v>226</v>
      </c>
      <c r="F98" s="109" t="s">
        <v>93</v>
      </c>
      <c r="G98" s="109" t="s">
        <v>239</v>
      </c>
      <c r="H98" s="27"/>
      <c r="I98" s="27"/>
      <c r="J98" s="164"/>
      <c r="K98" s="91">
        <v>31094020</v>
      </c>
      <c r="L98" s="109" t="s">
        <v>240</v>
      </c>
      <c r="M98" s="91"/>
      <c r="N98" s="91"/>
      <c r="O98" s="91"/>
      <c r="P98" s="60"/>
      <c r="Q98" s="60"/>
      <c r="R98" s="91"/>
      <c r="S98" s="91"/>
      <c r="T98" s="91"/>
      <c r="U98" s="11">
        <f t="shared" si="89"/>
        <v>0</v>
      </c>
      <c r="V98" s="91"/>
      <c r="W98" s="91"/>
      <c r="X98" s="91"/>
      <c r="Y98" s="11">
        <f t="shared" si="90"/>
        <v>0</v>
      </c>
      <c r="Z98" s="91"/>
      <c r="AA98" s="93">
        <v>31094020</v>
      </c>
      <c r="AB98" s="91"/>
      <c r="AC98" s="11">
        <f t="shared" si="91"/>
        <v>31094020</v>
      </c>
      <c r="AD98" s="91"/>
      <c r="AE98" s="91"/>
      <c r="AF98" s="91"/>
      <c r="AG98" s="11">
        <f t="shared" si="92"/>
        <v>0</v>
      </c>
      <c r="AH98" s="11">
        <f t="shared" ref="AH98:AH99" si="94">SUM(U98,Y98,AC98,AG98)</f>
        <v>31094020</v>
      </c>
      <c r="AI98" s="24">
        <f t="shared" si="93"/>
        <v>0</v>
      </c>
      <c r="AJ98" s="25">
        <f t="shared" si="76"/>
        <v>2.6586977523051897E-3</v>
      </c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</row>
    <row r="99" spans="1:106" ht="12.75" customHeight="1" outlineLevel="1" x14ac:dyDescent="0.25">
      <c r="A99" s="17">
        <v>13</v>
      </c>
      <c r="B99" s="17"/>
      <c r="C99" s="109" t="s">
        <v>307</v>
      </c>
      <c r="D99" s="111">
        <v>45524</v>
      </c>
      <c r="E99" s="60" t="s">
        <v>297</v>
      </c>
      <c r="F99" s="109" t="s">
        <v>93</v>
      </c>
      <c r="G99" s="109" t="s">
        <v>239</v>
      </c>
      <c r="H99" s="27"/>
      <c r="I99" s="27"/>
      <c r="J99" s="164"/>
      <c r="K99" s="91">
        <v>31094020</v>
      </c>
      <c r="L99" s="109" t="s">
        <v>240</v>
      </c>
      <c r="M99" s="91"/>
      <c r="N99" s="91"/>
      <c r="O99" s="91"/>
      <c r="P99" s="60"/>
      <c r="Q99" s="60"/>
      <c r="R99" s="91"/>
      <c r="S99" s="91"/>
      <c r="T99" s="91"/>
      <c r="U99" s="11">
        <f t="shared" si="89"/>
        <v>0</v>
      </c>
      <c r="V99" s="91"/>
      <c r="W99" s="91"/>
      <c r="X99" s="91"/>
      <c r="Y99" s="11">
        <f t="shared" si="90"/>
        <v>0</v>
      </c>
      <c r="Z99" s="91"/>
      <c r="AA99" s="93">
        <v>31094020</v>
      </c>
      <c r="AB99" s="91"/>
      <c r="AC99" s="11">
        <f t="shared" si="91"/>
        <v>31094020</v>
      </c>
      <c r="AD99" s="91"/>
      <c r="AE99" s="91"/>
      <c r="AF99" s="91"/>
      <c r="AG99" s="11">
        <f t="shared" si="92"/>
        <v>0</v>
      </c>
      <c r="AH99" s="11">
        <f t="shared" si="94"/>
        <v>31094020</v>
      </c>
      <c r="AI99" s="24">
        <f t="shared" si="93"/>
        <v>0</v>
      </c>
      <c r="AJ99" s="25">
        <f t="shared" si="76"/>
        <v>2.6586977523051897E-3</v>
      </c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</row>
    <row r="100" spans="1:106" s="34" customFormat="1" ht="12.75" customHeight="1" x14ac:dyDescent="0.25">
      <c r="A100" s="151" t="s">
        <v>62</v>
      </c>
      <c r="B100" s="151"/>
      <c r="C100" s="151"/>
      <c r="D100" s="151"/>
      <c r="E100" s="151"/>
      <c r="F100" s="151"/>
      <c r="G100" s="151"/>
      <c r="H100" s="151"/>
      <c r="I100" s="151"/>
      <c r="J100" s="30">
        <f>SUM(J87:J93)</f>
        <v>1157595796</v>
      </c>
      <c r="K100" s="30">
        <f>SUM(K87:K99)</f>
        <v>977881852</v>
      </c>
      <c r="L100" s="104"/>
      <c r="M100" s="30">
        <f>SUM(M87:M93)</f>
        <v>0</v>
      </c>
      <c r="N100" s="30">
        <f>SUM(N87:N93)</f>
        <v>0</v>
      </c>
      <c r="O100" s="30">
        <f>SUM(O87:O93)</f>
        <v>0</v>
      </c>
      <c r="P100" s="113"/>
      <c r="Q100" s="114"/>
      <c r="R100" s="30">
        <f t="shared" ref="R100:AC100" si="95">SUM(R87:R93)</f>
        <v>0</v>
      </c>
      <c r="S100" s="30">
        <f t="shared" si="95"/>
        <v>0</v>
      </c>
      <c r="T100" s="30">
        <f t="shared" si="95"/>
        <v>0</v>
      </c>
      <c r="U100" s="30">
        <f t="shared" si="95"/>
        <v>0</v>
      </c>
      <c r="V100" s="30">
        <f t="shared" si="95"/>
        <v>0</v>
      </c>
      <c r="W100" s="30">
        <f t="shared" si="95"/>
        <v>210807964</v>
      </c>
      <c r="X100" s="30">
        <f t="shared" si="95"/>
        <v>0</v>
      </c>
      <c r="Y100" s="30">
        <f t="shared" si="95"/>
        <v>210807964</v>
      </c>
      <c r="Z100" s="30">
        <f t="shared" si="95"/>
        <v>62315988</v>
      </c>
      <c r="AA100" s="30">
        <f>SUM(AA87:AA93)</f>
        <v>366661908</v>
      </c>
      <c r="AB100" s="30">
        <f t="shared" si="95"/>
        <v>0</v>
      </c>
      <c r="AC100" s="30">
        <f t="shared" si="95"/>
        <v>428977896</v>
      </c>
      <c r="AD100" s="30">
        <f>SUM(AD87:AD99)</f>
        <v>0</v>
      </c>
      <c r="AE100" s="30">
        <f>SUM(AE87:AE99)</f>
        <v>0</v>
      </c>
      <c r="AF100" s="30">
        <f>SUM(AF87:AF99)</f>
        <v>0</v>
      </c>
      <c r="AG100" s="30">
        <f>SUM(AG87:AG99)</f>
        <v>0</v>
      </c>
      <c r="AH100" s="30">
        <f>SUM(AH87:AH99)</f>
        <v>977881852</v>
      </c>
      <c r="AI100" s="33">
        <f>IF(ISERROR(AH100/J100),0,AH100/J100)</f>
        <v>0.84475242168208431</v>
      </c>
      <c r="AJ100" s="33">
        <f>IF(ISERROR(AH100/$AH$183),0,AH100/$AH$183)</f>
        <v>8.3613900098232274E-2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ht="12.75" customHeight="1" x14ac:dyDescent="0.25">
      <c r="A101" s="167" t="s">
        <v>63</v>
      </c>
      <c r="B101" s="167"/>
      <c r="C101" s="167"/>
      <c r="D101" s="167"/>
      <c r="E101" s="167"/>
      <c r="F101" s="7"/>
      <c r="G101" s="8"/>
      <c r="H101" s="9"/>
      <c r="I101" s="9"/>
      <c r="J101" s="10"/>
      <c r="K101" s="11"/>
      <c r="L101" s="12"/>
      <c r="M101" s="13"/>
      <c r="N101" s="13"/>
      <c r="O101" s="13"/>
      <c r="P101" s="8"/>
      <c r="Q101" s="14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5"/>
      <c r="AJ101" s="15"/>
    </row>
    <row r="102" spans="1:106" ht="12.75" customHeight="1" outlineLevel="1" x14ac:dyDescent="0.25">
      <c r="A102" s="17">
        <v>1</v>
      </c>
      <c r="B102" s="17"/>
      <c r="C102" s="109" t="s">
        <v>162</v>
      </c>
      <c r="D102" s="111">
        <v>45420</v>
      </c>
      <c r="E102" s="60" t="s">
        <v>163</v>
      </c>
      <c r="F102" s="109" t="s">
        <v>93</v>
      </c>
      <c r="G102" s="109" t="s">
        <v>239</v>
      </c>
      <c r="H102" s="51"/>
      <c r="I102" s="51"/>
      <c r="J102" s="164">
        <v>906221115</v>
      </c>
      <c r="K102" s="53">
        <v>62315988</v>
      </c>
      <c r="L102" s="109" t="s">
        <v>240</v>
      </c>
      <c r="M102" s="89"/>
      <c r="N102" s="44"/>
      <c r="O102" s="89"/>
      <c r="P102" s="39"/>
      <c r="Q102" s="39"/>
      <c r="R102" s="91">
        <v>0</v>
      </c>
      <c r="S102" s="91">
        <v>0</v>
      </c>
      <c r="T102" s="91">
        <v>0</v>
      </c>
      <c r="U102" s="11">
        <f>SUM(R102:T102)</f>
        <v>0</v>
      </c>
      <c r="V102" s="91">
        <v>0</v>
      </c>
      <c r="W102" s="53">
        <v>62315988</v>
      </c>
      <c r="X102" s="91">
        <v>0</v>
      </c>
      <c r="Y102" s="11">
        <f>SUM(V102:X102)</f>
        <v>62315988</v>
      </c>
      <c r="Z102" s="91">
        <v>0</v>
      </c>
      <c r="AA102" s="91">
        <v>0</v>
      </c>
      <c r="AB102" s="91">
        <v>0</v>
      </c>
      <c r="AC102" s="11">
        <f>SUM(Z102:AB102)</f>
        <v>0</v>
      </c>
      <c r="AD102" s="91"/>
      <c r="AE102" s="91"/>
      <c r="AF102" s="91"/>
      <c r="AG102" s="11">
        <f>SUM(AD102:AF102)</f>
        <v>0</v>
      </c>
      <c r="AH102" s="11">
        <f>SUM(U102,Y102,AC102,AG102)</f>
        <v>62315988</v>
      </c>
      <c r="AI102" s="24">
        <f>IF(ISERROR(AH102/J102),0,AH102/J102)</f>
        <v>6.8764661260403315E-2</v>
      </c>
      <c r="AJ102" s="25">
        <f t="shared" ref="AJ102:AJ108" si="96">IF(ISERROR(AH102/$AH$183),"-",AH102/$AH$183)</f>
        <v>5.3283357130495569E-3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ht="12.75" customHeight="1" outlineLevel="1" x14ac:dyDescent="0.25">
      <c r="A103" s="17">
        <v>2</v>
      </c>
      <c r="B103" s="17"/>
      <c r="C103" s="109" t="s">
        <v>164</v>
      </c>
      <c r="D103" s="111">
        <v>45415</v>
      </c>
      <c r="E103" s="60" t="s">
        <v>165</v>
      </c>
      <c r="F103" s="109" t="s">
        <v>93</v>
      </c>
      <c r="G103" s="109" t="s">
        <v>239</v>
      </c>
      <c r="H103" s="27"/>
      <c r="I103" s="27"/>
      <c r="J103" s="164"/>
      <c r="K103" s="93">
        <v>179713944</v>
      </c>
      <c r="L103" s="109" t="s">
        <v>240</v>
      </c>
      <c r="M103" s="91"/>
      <c r="N103" s="91"/>
      <c r="O103" s="91"/>
      <c r="P103" s="60"/>
      <c r="Q103" s="60"/>
      <c r="R103" s="91"/>
      <c r="S103" s="91"/>
      <c r="T103" s="91"/>
      <c r="U103" s="11">
        <f t="shared" ref="U103:U104" si="97">SUM(R103:T103)</f>
        <v>0</v>
      </c>
      <c r="V103" s="91"/>
      <c r="W103" s="93">
        <v>179713944</v>
      </c>
      <c r="X103" s="91"/>
      <c r="Y103" s="11">
        <f t="shared" ref="Y103:Y104" si="98">SUM(V103:X103)</f>
        <v>179713944</v>
      </c>
      <c r="Z103" s="91"/>
      <c r="AA103" s="91"/>
      <c r="AB103" s="91"/>
      <c r="AC103" s="11">
        <f t="shared" ref="AC103:AC104" si="99">SUM(Z103:AB103)</f>
        <v>0</v>
      </c>
      <c r="AD103" s="91"/>
      <c r="AE103" s="91"/>
      <c r="AF103" s="91"/>
      <c r="AG103" s="11">
        <f t="shared" ref="AG103:AG104" si="100">SUM(AD103:AF103)</f>
        <v>0</v>
      </c>
      <c r="AH103" s="11">
        <f t="shared" ref="AH103:AH104" si="101">SUM(U103,Y103,AC103,AG103)</f>
        <v>179713944</v>
      </c>
      <c r="AI103" s="24">
        <f t="shared" ref="AI103:AI104" si="102">IF(ISERROR(AH103/J103),0,AH103/J103)</f>
        <v>0</v>
      </c>
      <c r="AJ103" s="25">
        <f t="shared" si="96"/>
        <v>1.5366461427975564E-2</v>
      </c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</row>
    <row r="104" spans="1:106" ht="12.75" customHeight="1" outlineLevel="1" x14ac:dyDescent="0.25">
      <c r="A104" s="17">
        <v>3</v>
      </c>
      <c r="B104" s="17"/>
      <c r="C104" s="109" t="s">
        <v>166</v>
      </c>
      <c r="D104" s="111">
        <v>45412</v>
      </c>
      <c r="E104" s="60" t="s">
        <v>167</v>
      </c>
      <c r="F104" s="109" t="s">
        <v>93</v>
      </c>
      <c r="G104" s="109" t="s">
        <v>239</v>
      </c>
      <c r="H104" s="27"/>
      <c r="I104" s="27"/>
      <c r="J104" s="164"/>
      <c r="K104" s="93">
        <v>31094020</v>
      </c>
      <c r="L104" s="109" t="s">
        <v>240</v>
      </c>
      <c r="M104" s="91"/>
      <c r="N104" s="91"/>
      <c r="O104" s="91"/>
      <c r="P104" s="60"/>
      <c r="Q104" s="60"/>
      <c r="R104" s="91"/>
      <c r="S104" s="91"/>
      <c r="T104" s="91"/>
      <c r="U104" s="11">
        <f t="shared" si="97"/>
        <v>0</v>
      </c>
      <c r="V104" s="91"/>
      <c r="W104" s="93">
        <v>31094020</v>
      </c>
      <c r="X104" s="91"/>
      <c r="Y104" s="11">
        <f t="shared" si="98"/>
        <v>31094020</v>
      </c>
      <c r="Z104" s="91"/>
      <c r="AA104" s="91"/>
      <c r="AB104" s="53"/>
      <c r="AC104" s="11">
        <f t="shared" si="99"/>
        <v>0</v>
      </c>
      <c r="AD104" s="91"/>
      <c r="AE104" s="91"/>
      <c r="AF104" s="91"/>
      <c r="AG104" s="11">
        <f t="shared" si="100"/>
        <v>0</v>
      </c>
      <c r="AH104" s="11">
        <f t="shared" si="101"/>
        <v>31094020</v>
      </c>
      <c r="AI104" s="24">
        <f t="shared" si="102"/>
        <v>0</v>
      </c>
      <c r="AJ104" s="25">
        <f t="shared" si="96"/>
        <v>2.6586977523051897E-3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</row>
    <row r="105" spans="1:106" ht="12.75" customHeight="1" outlineLevel="1" x14ac:dyDescent="0.25">
      <c r="A105" s="17">
        <v>4</v>
      </c>
      <c r="B105" s="17"/>
      <c r="C105" s="109" t="s">
        <v>309</v>
      </c>
      <c r="D105" s="111">
        <v>45532</v>
      </c>
      <c r="E105" s="60" t="s">
        <v>308</v>
      </c>
      <c r="F105" s="109" t="s">
        <v>93</v>
      </c>
      <c r="G105" s="109" t="s">
        <v>239</v>
      </c>
      <c r="H105" s="27"/>
      <c r="I105" s="27"/>
      <c r="J105" s="164"/>
      <c r="K105" s="53">
        <v>31094020</v>
      </c>
      <c r="L105" s="109" t="s">
        <v>240</v>
      </c>
      <c r="M105" s="91"/>
      <c r="N105" s="91"/>
      <c r="O105" s="91"/>
      <c r="P105" s="60"/>
      <c r="Q105" s="60"/>
      <c r="R105" s="91"/>
      <c r="S105" s="91"/>
      <c r="T105" s="91"/>
      <c r="U105" s="11">
        <f>SUM(R105:T105)</f>
        <v>0</v>
      </c>
      <c r="V105" s="91"/>
      <c r="W105" s="91"/>
      <c r="X105" s="91"/>
      <c r="Y105" s="11">
        <f>SUM(V105:X105)</f>
        <v>0</v>
      </c>
      <c r="Z105" s="91"/>
      <c r="AA105" s="91"/>
      <c r="AB105" s="91">
        <v>31094020</v>
      </c>
      <c r="AC105" s="11">
        <f>SUM(Z105:AB105)</f>
        <v>31094020</v>
      </c>
      <c r="AD105" s="91"/>
      <c r="AE105" s="91"/>
      <c r="AF105" s="91"/>
      <c r="AG105" s="11">
        <f>SUM(AD105:AF105)</f>
        <v>0</v>
      </c>
      <c r="AH105" s="11">
        <f>SUM(U105,Y105,AC105,AG105)</f>
        <v>31094020</v>
      </c>
      <c r="AI105" s="24">
        <f>IF(ISERROR(AH105/J105),0,AH105/J105)</f>
        <v>0</v>
      </c>
      <c r="AJ105" s="25">
        <f t="shared" si="96"/>
        <v>2.6586977523051897E-3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s="12" customFormat="1" ht="12.75" hidden="1" customHeight="1" outlineLevel="1" x14ac:dyDescent="0.25">
      <c r="A106" s="17">
        <v>5</v>
      </c>
      <c r="B106" s="17"/>
      <c r="C106" s="109"/>
      <c r="D106" s="111"/>
      <c r="E106" s="60"/>
      <c r="F106" s="109"/>
      <c r="G106" s="109"/>
      <c r="H106" s="27"/>
      <c r="I106" s="27"/>
      <c r="J106" s="164"/>
      <c r="K106" s="53"/>
      <c r="L106" s="55"/>
      <c r="M106" s="91"/>
      <c r="N106" s="91"/>
      <c r="O106" s="91"/>
      <c r="P106" s="60"/>
      <c r="Q106" s="60"/>
      <c r="R106" s="91"/>
      <c r="S106" s="91"/>
      <c r="T106" s="91"/>
      <c r="U106" s="11">
        <f t="shared" ref="U106:U108" si="103">SUM(R106:T106)</f>
        <v>0</v>
      </c>
      <c r="V106" s="91"/>
      <c r="W106" s="91"/>
      <c r="X106" s="91"/>
      <c r="Y106" s="11">
        <f t="shared" ref="Y106:Y108" si="104">SUM(V106:X106)</f>
        <v>0</v>
      </c>
      <c r="Z106" s="91"/>
      <c r="AA106" s="91"/>
      <c r="AB106" s="91"/>
      <c r="AC106" s="11">
        <f t="shared" ref="AC106:AC108" si="105">SUM(Z106:AB106)</f>
        <v>0</v>
      </c>
      <c r="AD106" s="91"/>
      <c r="AE106" s="91"/>
      <c r="AF106" s="91"/>
      <c r="AG106" s="11">
        <f t="shared" ref="AG106:AG108" si="106">SUM(AD106:AF106)</f>
        <v>0</v>
      </c>
      <c r="AH106" s="11">
        <f t="shared" ref="AH106:AH108" si="107">SUM(U106,Y106,AC106,AG106)</f>
        <v>0</v>
      </c>
      <c r="AI106" s="24">
        <f t="shared" ref="AI106:AI108" si="108">IF(ISERROR(AH106/J106),0,AH106/J106)</f>
        <v>0</v>
      </c>
      <c r="AJ106" s="25">
        <f t="shared" si="96"/>
        <v>0</v>
      </c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94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</row>
    <row r="107" spans="1:106" s="12" customFormat="1" ht="12.75" hidden="1" customHeight="1" outlineLevel="1" x14ac:dyDescent="0.25">
      <c r="A107" s="17">
        <v>6</v>
      </c>
      <c r="B107" s="17"/>
      <c r="C107" s="109"/>
      <c r="D107" s="111"/>
      <c r="E107" s="60"/>
      <c r="F107" s="109"/>
      <c r="G107" s="109"/>
      <c r="H107" s="27"/>
      <c r="I107" s="27"/>
      <c r="J107" s="164"/>
      <c r="K107" s="53"/>
      <c r="L107" s="55"/>
      <c r="M107" s="91"/>
      <c r="N107" s="91"/>
      <c r="O107" s="91"/>
      <c r="P107" s="60"/>
      <c r="Q107" s="60"/>
      <c r="R107" s="91"/>
      <c r="S107" s="91"/>
      <c r="T107" s="91"/>
      <c r="U107" s="11">
        <f t="shared" si="103"/>
        <v>0</v>
      </c>
      <c r="V107" s="91"/>
      <c r="W107" s="91"/>
      <c r="X107" s="91"/>
      <c r="Y107" s="11">
        <f t="shared" si="104"/>
        <v>0</v>
      </c>
      <c r="Z107" s="91"/>
      <c r="AA107" s="91"/>
      <c r="AB107" s="91"/>
      <c r="AC107" s="11">
        <f t="shared" si="105"/>
        <v>0</v>
      </c>
      <c r="AD107" s="91"/>
      <c r="AE107" s="91"/>
      <c r="AF107" s="91"/>
      <c r="AG107" s="11">
        <f t="shared" si="106"/>
        <v>0</v>
      </c>
      <c r="AH107" s="11">
        <f t="shared" si="107"/>
        <v>0</v>
      </c>
      <c r="AI107" s="24">
        <f t="shared" si="108"/>
        <v>0</v>
      </c>
      <c r="AJ107" s="25">
        <f t="shared" si="96"/>
        <v>0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94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</row>
    <row r="108" spans="1:106" s="12" customFormat="1" ht="12.75" hidden="1" customHeight="1" outlineLevel="1" x14ac:dyDescent="0.25">
      <c r="A108" s="17">
        <v>7</v>
      </c>
      <c r="B108" s="17"/>
      <c r="C108" s="109"/>
      <c r="D108" s="111"/>
      <c r="E108" s="60"/>
      <c r="F108" s="109"/>
      <c r="G108" s="109"/>
      <c r="H108" s="27"/>
      <c r="I108" s="27"/>
      <c r="J108" s="164"/>
      <c r="K108" s="53"/>
      <c r="L108" s="55"/>
      <c r="M108" s="91"/>
      <c r="N108" s="91"/>
      <c r="O108" s="91"/>
      <c r="P108" s="60"/>
      <c r="Q108" s="60"/>
      <c r="R108" s="91"/>
      <c r="S108" s="91"/>
      <c r="T108" s="91"/>
      <c r="U108" s="11">
        <f t="shared" si="103"/>
        <v>0</v>
      </c>
      <c r="V108" s="91"/>
      <c r="W108" s="91"/>
      <c r="X108" s="91"/>
      <c r="Y108" s="11">
        <f t="shared" si="104"/>
        <v>0</v>
      </c>
      <c r="Z108" s="91"/>
      <c r="AA108" s="91"/>
      <c r="AB108" s="91"/>
      <c r="AC108" s="11">
        <f t="shared" si="105"/>
        <v>0</v>
      </c>
      <c r="AD108" s="91"/>
      <c r="AE108" s="91"/>
      <c r="AF108" s="91"/>
      <c r="AG108" s="11">
        <f t="shared" si="106"/>
        <v>0</v>
      </c>
      <c r="AH108" s="11">
        <f t="shared" si="107"/>
        <v>0</v>
      </c>
      <c r="AI108" s="24">
        <f t="shared" si="108"/>
        <v>0</v>
      </c>
      <c r="AJ108" s="25">
        <f t="shared" si="96"/>
        <v>0</v>
      </c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94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</row>
    <row r="109" spans="1:106" s="34" customFormat="1" ht="12.75" customHeight="1" x14ac:dyDescent="0.25">
      <c r="A109" s="151" t="s">
        <v>64</v>
      </c>
      <c r="B109" s="151"/>
      <c r="C109" s="151"/>
      <c r="D109" s="151"/>
      <c r="E109" s="151"/>
      <c r="F109" s="151"/>
      <c r="G109" s="151"/>
      <c r="H109" s="151"/>
      <c r="I109" s="151"/>
      <c r="J109" s="30">
        <f>SUM(J102:J105)</f>
        <v>906221115</v>
      </c>
      <c r="K109" s="30">
        <f>SUM(K102:K108)</f>
        <v>304217972</v>
      </c>
      <c r="L109" s="104"/>
      <c r="M109" s="30">
        <f>SUM(M102:M105)</f>
        <v>0</v>
      </c>
      <c r="N109" s="30">
        <f>SUM(N102:N105)</f>
        <v>0</v>
      </c>
      <c r="O109" s="30">
        <f>SUM(O102:O105)</f>
        <v>0</v>
      </c>
      <c r="P109" s="113"/>
      <c r="Q109" s="114"/>
      <c r="R109" s="30">
        <f t="shared" ref="R109:AF109" si="109">SUM(R102:R105)</f>
        <v>0</v>
      </c>
      <c r="S109" s="30">
        <f t="shared" si="109"/>
        <v>0</v>
      </c>
      <c r="T109" s="30">
        <f t="shared" si="109"/>
        <v>0</v>
      </c>
      <c r="U109" s="30">
        <f t="shared" si="109"/>
        <v>0</v>
      </c>
      <c r="V109" s="30">
        <f t="shared" si="109"/>
        <v>0</v>
      </c>
      <c r="W109" s="30">
        <f t="shared" si="109"/>
        <v>273123952</v>
      </c>
      <c r="X109" s="30">
        <f t="shared" si="109"/>
        <v>0</v>
      </c>
      <c r="Y109" s="30">
        <f t="shared" si="109"/>
        <v>273123952</v>
      </c>
      <c r="Z109" s="30">
        <f t="shared" si="109"/>
        <v>0</v>
      </c>
      <c r="AA109" s="30">
        <f t="shared" si="109"/>
        <v>0</v>
      </c>
      <c r="AB109" s="30">
        <f t="shared" si="109"/>
        <v>31094020</v>
      </c>
      <c r="AC109" s="30">
        <f t="shared" si="109"/>
        <v>31094020</v>
      </c>
      <c r="AD109" s="30">
        <f t="shared" si="109"/>
        <v>0</v>
      </c>
      <c r="AE109" s="30">
        <f t="shared" si="109"/>
        <v>0</v>
      </c>
      <c r="AF109" s="30">
        <f t="shared" si="109"/>
        <v>0</v>
      </c>
      <c r="AG109" s="30">
        <f>SUM(AG102:AG108)</f>
        <v>0</v>
      </c>
      <c r="AH109" s="30">
        <f>SUM(AH102:AH108)</f>
        <v>304217972</v>
      </c>
      <c r="AI109" s="33">
        <f>IF(ISERROR(AH109/J109),0,AH109/J109)</f>
        <v>0.33569949647443381</v>
      </c>
      <c r="AJ109" s="33">
        <f>IF(ISERROR(AH109/$AH$183),0,AH109/$AH$183)</f>
        <v>2.6012192645635503E-2</v>
      </c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</row>
    <row r="110" spans="1:106" ht="12.75" customHeight="1" x14ac:dyDescent="0.25">
      <c r="A110" s="167" t="s">
        <v>65</v>
      </c>
      <c r="B110" s="167"/>
      <c r="C110" s="167"/>
      <c r="D110" s="167"/>
      <c r="E110" s="167"/>
      <c r="F110" s="7"/>
      <c r="G110" s="8"/>
      <c r="H110" s="9"/>
      <c r="I110" s="9"/>
      <c r="J110" s="10"/>
      <c r="K110" s="11"/>
      <c r="L110" s="12"/>
      <c r="M110" s="13"/>
      <c r="N110" s="13"/>
      <c r="O110" s="13"/>
      <c r="P110" s="8"/>
      <c r="Q110" s="14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5"/>
      <c r="AJ110" s="15"/>
    </row>
    <row r="111" spans="1:106" ht="12.75" customHeight="1" outlineLevel="1" x14ac:dyDescent="0.25">
      <c r="A111" s="17">
        <v>1</v>
      </c>
      <c r="B111" s="42"/>
      <c r="C111" s="112" t="s">
        <v>168</v>
      </c>
      <c r="D111" s="111">
        <v>45399</v>
      </c>
      <c r="E111" s="60" t="s">
        <v>169</v>
      </c>
      <c r="F111" s="109" t="s">
        <v>93</v>
      </c>
      <c r="G111" s="109" t="s">
        <v>239</v>
      </c>
      <c r="H111" s="51"/>
      <c r="I111" s="51"/>
      <c r="J111" s="164">
        <v>304635347</v>
      </c>
      <c r="K111" s="93">
        <v>31094020</v>
      </c>
      <c r="L111" s="109" t="s">
        <v>240</v>
      </c>
      <c r="M111" s="58"/>
      <c r="N111" s="58"/>
      <c r="O111" s="8"/>
      <c r="P111" s="8"/>
      <c r="Q111" s="8"/>
      <c r="R111" s="59"/>
      <c r="S111" s="59"/>
      <c r="T111" s="59"/>
      <c r="U111" s="11">
        <f>SUM(R111:T111)</f>
        <v>0</v>
      </c>
      <c r="V111" s="91"/>
      <c r="W111" s="93">
        <v>31094020</v>
      </c>
      <c r="X111" s="91"/>
      <c r="Y111" s="11">
        <f>SUM(V111:X111)</f>
        <v>31094020</v>
      </c>
      <c r="Z111" s="91"/>
      <c r="AA111" s="53"/>
      <c r="AB111" s="91"/>
      <c r="AC111" s="11">
        <f>SUM(Z111:AB111)</f>
        <v>0</v>
      </c>
      <c r="AD111" s="91"/>
      <c r="AE111" s="91"/>
      <c r="AF111" s="91"/>
      <c r="AG111" s="11">
        <f>SUM(AD111:AF111)</f>
        <v>0</v>
      </c>
      <c r="AH111" s="11">
        <f>SUM(U111,Y111,AC111,AG111)</f>
        <v>31094020</v>
      </c>
      <c r="AI111" s="24">
        <f>IF(ISERROR(AH111/J111),0,AH111/J111)</f>
        <v>0.10206963934490504</v>
      </c>
      <c r="AJ111" s="25">
        <f>IF(ISERROR(AH111/$AH$183),"-",AH111/$AH$183)</f>
        <v>2.6586977523051897E-3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ht="12.75" customHeight="1" outlineLevel="1" x14ac:dyDescent="0.25">
      <c r="A112" s="17">
        <v>2</v>
      </c>
      <c r="B112" s="17"/>
      <c r="C112" s="109" t="s">
        <v>311</v>
      </c>
      <c r="D112" s="111">
        <v>45511</v>
      </c>
      <c r="E112" s="60" t="s">
        <v>170</v>
      </c>
      <c r="F112" s="109" t="s">
        <v>93</v>
      </c>
      <c r="G112" s="109" t="s">
        <v>239</v>
      </c>
      <c r="H112" s="27"/>
      <c r="I112" s="27"/>
      <c r="J112" s="164"/>
      <c r="K112" s="93">
        <v>180259267</v>
      </c>
      <c r="L112" s="109" t="s">
        <v>240</v>
      </c>
      <c r="M112" s="91"/>
      <c r="N112" s="91"/>
      <c r="O112" s="91"/>
      <c r="P112" s="60"/>
      <c r="Q112" s="60"/>
      <c r="R112" s="91"/>
      <c r="S112" s="91"/>
      <c r="T112" s="91"/>
      <c r="U112" s="11">
        <f>SUM(R112:T112)</f>
        <v>0</v>
      </c>
      <c r="V112" s="91"/>
      <c r="W112" s="91"/>
      <c r="X112" s="91"/>
      <c r="Y112" s="11">
        <f>SUM(V112:X112)</f>
        <v>0</v>
      </c>
      <c r="Z112" s="91"/>
      <c r="AA112" s="93">
        <v>180259267</v>
      </c>
      <c r="AB112" s="91"/>
      <c r="AC112" s="11">
        <f>SUM(Z112:AB112)</f>
        <v>180259267</v>
      </c>
      <c r="AD112" s="91"/>
      <c r="AE112" s="91"/>
      <c r="AF112" s="91"/>
      <c r="AG112" s="11">
        <f>SUM(AD112:AF112)</f>
        <v>0</v>
      </c>
      <c r="AH112" s="11">
        <f>SUM(U112,Y112,AC112,AG112)</f>
        <v>180259267</v>
      </c>
      <c r="AI112" s="24">
        <f>IF(ISERROR(AH112/J112),0,AH112/J112)</f>
        <v>0</v>
      </c>
      <c r="AJ112" s="25">
        <f>IF(ISERROR(AH112/$AH$183),"-",AH112/$AH$183)</f>
        <v>1.5413089333739449E-2</v>
      </c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</row>
    <row r="113" spans="1:106" ht="12.75" customHeight="1" outlineLevel="1" x14ac:dyDescent="0.25">
      <c r="A113" s="17">
        <v>2</v>
      </c>
      <c r="B113" s="17"/>
      <c r="C113" s="109"/>
      <c r="D113" s="111"/>
      <c r="E113" s="60" t="s">
        <v>310</v>
      </c>
      <c r="F113" s="109" t="s">
        <v>93</v>
      </c>
      <c r="G113" s="109" t="s">
        <v>239</v>
      </c>
      <c r="H113" s="27"/>
      <c r="I113" s="27"/>
      <c r="J113" s="164"/>
      <c r="K113" s="93"/>
      <c r="L113" s="109" t="s">
        <v>240</v>
      </c>
      <c r="M113" s="91"/>
      <c r="N113" s="91"/>
      <c r="O113" s="91"/>
      <c r="P113" s="60"/>
      <c r="Q113" s="60"/>
      <c r="R113" s="91"/>
      <c r="S113" s="91"/>
      <c r="T113" s="91"/>
      <c r="U113" s="11">
        <f>SUM(R113:T113)</f>
        <v>0</v>
      </c>
      <c r="V113" s="91"/>
      <c r="W113" s="91"/>
      <c r="X113" s="91"/>
      <c r="Y113" s="11">
        <f>SUM(V113:X113)</f>
        <v>0</v>
      </c>
      <c r="Z113" s="91"/>
      <c r="AA113" s="93"/>
      <c r="AB113" s="91"/>
      <c r="AC113" s="11">
        <f>SUM(Z113:AB113)</f>
        <v>0</v>
      </c>
      <c r="AD113" s="91"/>
      <c r="AE113" s="91"/>
      <c r="AF113" s="91"/>
      <c r="AG113" s="11">
        <f>SUM(AD113:AF113)</f>
        <v>0</v>
      </c>
      <c r="AH113" s="11">
        <f>SUM(U113,Y113,AC113,AG113)</f>
        <v>0</v>
      </c>
      <c r="AI113" s="24">
        <f>IF(ISERROR(AH113/J113),0,AH113/J113)</f>
        <v>0</v>
      </c>
      <c r="AJ113" s="25">
        <f>IF(ISERROR(AH113/$AH$183),"-",AH113/$AH$183)</f>
        <v>0</v>
      </c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</row>
    <row r="114" spans="1:106" ht="12.75" customHeight="1" outlineLevel="1" x14ac:dyDescent="0.25">
      <c r="A114" s="17">
        <v>3</v>
      </c>
      <c r="B114" s="17"/>
      <c r="C114" s="109" t="s">
        <v>312</v>
      </c>
      <c r="D114" s="111">
        <v>45490</v>
      </c>
      <c r="E114" s="60" t="s">
        <v>171</v>
      </c>
      <c r="F114" s="109" t="s">
        <v>93</v>
      </c>
      <c r="G114" s="109" t="s">
        <v>239</v>
      </c>
      <c r="H114" s="27"/>
      <c r="I114" s="27"/>
      <c r="J114" s="164"/>
      <c r="K114" s="93">
        <v>31094020</v>
      </c>
      <c r="L114" s="109" t="s">
        <v>240</v>
      </c>
      <c r="M114" s="91"/>
      <c r="N114" s="91"/>
      <c r="O114" s="91"/>
      <c r="P114" s="60"/>
      <c r="Q114" s="60"/>
      <c r="R114" s="91"/>
      <c r="S114" s="91"/>
      <c r="T114" s="91"/>
      <c r="U114" s="11">
        <f t="shared" ref="U114:U115" si="110">SUM(R114:T114)</f>
        <v>0</v>
      </c>
      <c r="V114" s="91"/>
      <c r="W114" s="91"/>
      <c r="X114" s="91"/>
      <c r="Y114" s="11">
        <f t="shared" ref="Y114:Y115" si="111">SUM(V114:X114)</f>
        <v>0</v>
      </c>
      <c r="Z114" s="91"/>
      <c r="AA114" s="93">
        <v>31094020</v>
      </c>
      <c r="AB114" s="91"/>
      <c r="AC114" s="11">
        <f t="shared" ref="AC114:AC115" si="112">SUM(Z114:AB114)</f>
        <v>31094020</v>
      </c>
      <c r="AD114" s="91"/>
      <c r="AE114" s="91"/>
      <c r="AF114" s="91"/>
      <c r="AG114" s="11">
        <f t="shared" ref="AG114:AG115" si="113">SUM(AD114:AF114)</f>
        <v>0</v>
      </c>
      <c r="AH114" s="11">
        <f t="shared" ref="AH114:AH115" si="114">SUM(U114,Y114,AC114,AG114)</f>
        <v>31094020</v>
      </c>
      <c r="AI114" s="24">
        <f t="shared" ref="AI114:AI115" si="115">IF(ISERROR(AH114/J114),0,AH114/J114)</f>
        <v>0</v>
      </c>
      <c r="AJ114" s="25">
        <f>IF(ISERROR(AH114/$AH$183),"-",AH114/$AH$183)</f>
        <v>2.6586977523051897E-3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outlineLevel="1" x14ac:dyDescent="0.25">
      <c r="A115" s="17">
        <v>2</v>
      </c>
      <c r="B115" s="17"/>
      <c r="C115" s="109" t="s">
        <v>172</v>
      </c>
      <c r="D115" s="111">
        <v>45418</v>
      </c>
      <c r="E115" s="60" t="s">
        <v>173</v>
      </c>
      <c r="F115" s="109" t="s">
        <v>93</v>
      </c>
      <c r="G115" s="109" t="s">
        <v>239</v>
      </c>
      <c r="H115" s="27"/>
      <c r="I115" s="27"/>
      <c r="J115" s="164"/>
      <c r="K115" s="93">
        <v>31094020</v>
      </c>
      <c r="L115" s="109" t="s">
        <v>240</v>
      </c>
      <c r="M115" s="91"/>
      <c r="N115" s="91"/>
      <c r="O115" s="91"/>
      <c r="P115" s="60"/>
      <c r="Q115" s="60"/>
      <c r="R115" s="91"/>
      <c r="S115" s="91"/>
      <c r="T115" s="91"/>
      <c r="U115" s="11">
        <f t="shared" si="110"/>
        <v>0</v>
      </c>
      <c r="V115" s="91"/>
      <c r="W115" s="93">
        <v>31094020</v>
      </c>
      <c r="X115" s="91"/>
      <c r="Y115" s="11">
        <f t="shared" si="111"/>
        <v>31094020</v>
      </c>
      <c r="Z115" s="91"/>
      <c r="AA115" s="93"/>
      <c r="AB115" s="91"/>
      <c r="AC115" s="11">
        <f t="shared" si="112"/>
        <v>0</v>
      </c>
      <c r="AD115" s="91"/>
      <c r="AE115" s="91"/>
      <c r="AF115" s="91"/>
      <c r="AG115" s="11">
        <f t="shared" si="113"/>
        <v>0</v>
      </c>
      <c r="AH115" s="11">
        <f t="shared" si="114"/>
        <v>31094020</v>
      </c>
      <c r="AI115" s="24">
        <f t="shared" si="115"/>
        <v>0</v>
      </c>
      <c r="AJ115" s="25">
        <f>IF(ISERROR(AH115/$AH$183),"-",AH115/$AH$183)</f>
        <v>2.6586977523051897E-3</v>
      </c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</row>
    <row r="116" spans="1:106" s="34" customFormat="1" ht="12.75" customHeight="1" x14ac:dyDescent="0.25">
      <c r="A116" s="151" t="s">
        <v>66</v>
      </c>
      <c r="B116" s="151"/>
      <c r="C116" s="151"/>
      <c r="D116" s="151"/>
      <c r="E116" s="151"/>
      <c r="F116" s="151"/>
      <c r="G116" s="151"/>
      <c r="H116" s="151"/>
      <c r="I116" s="151"/>
      <c r="J116" s="30">
        <f>J111</f>
        <v>304635347</v>
      </c>
      <c r="K116" s="30">
        <f>+SUM(K111:K115)</f>
        <v>273541327</v>
      </c>
      <c r="L116" s="104"/>
      <c r="M116" s="30">
        <f>SUM(M111:M112)</f>
        <v>0</v>
      </c>
      <c r="N116" s="30">
        <f>SUM(N111:N112)</f>
        <v>0</v>
      </c>
      <c r="O116" s="30">
        <f>SUM(O111:O112)</f>
        <v>0</v>
      </c>
      <c r="P116" s="113"/>
      <c r="Q116" s="114"/>
      <c r="R116" s="30">
        <f t="shared" ref="R116:U116" si="116">SUM(R111:R112)</f>
        <v>0</v>
      </c>
      <c r="S116" s="30">
        <f t="shared" si="116"/>
        <v>0</v>
      </c>
      <c r="T116" s="30">
        <f t="shared" si="116"/>
        <v>0</v>
      </c>
      <c r="U116" s="30">
        <f t="shared" si="116"/>
        <v>0</v>
      </c>
      <c r="V116" s="30">
        <f t="shared" ref="V116:AH116" si="117">+SUM(V111:V115)</f>
        <v>0</v>
      </c>
      <c r="W116" s="30">
        <f t="shared" si="117"/>
        <v>62188040</v>
      </c>
      <c r="X116" s="30">
        <f t="shared" si="117"/>
        <v>0</v>
      </c>
      <c r="Y116" s="30">
        <f t="shared" si="117"/>
        <v>62188040</v>
      </c>
      <c r="Z116" s="30">
        <f t="shared" si="117"/>
        <v>0</v>
      </c>
      <c r="AA116" s="30">
        <f t="shared" si="117"/>
        <v>211353287</v>
      </c>
      <c r="AB116" s="30">
        <f t="shared" si="117"/>
        <v>0</v>
      </c>
      <c r="AC116" s="30">
        <f t="shared" si="117"/>
        <v>211353287</v>
      </c>
      <c r="AD116" s="30">
        <f t="shared" si="117"/>
        <v>0</v>
      </c>
      <c r="AE116" s="30">
        <f t="shared" si="117"/>
        <v>0</v>
      </c>
      <c r="AF116" s="30">
        <f t="shared" si="117"/>
        <v>0</v>
      </c>
      <c r="AG116" s="30">
        <f t="shared" si="117"/>
        <v>0</v>
      </c>
      <c r="AH116" s="30">
        <f t="shared" si="117"/>
        <v>273541327</v>
      </c>
      <c r="AI116" s="33">
        <f>IF(ISERROR(AH116/J116),0,AH116/J116)</f>
        <v>0.89793036065509491</v>
      </c>
      <c r="AJ116" s="33">
        <f>IF(ISERROR(AH116/$AH$183),0,AH116/$AH$183)</f>
        <v>2.3389182590655019E-2</v>
      </c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12.75" customHeight="1" x14ac:dyDescent="0.25">
      <c r="A117" s="167" t="s">
        <v>174</v>
      </c>
      <c r="B117" s="167"/>
      <c r="C117" s="167"/>
      <c r="D117" s="167"/>
      <c r="E117" s="167"/>
      <c r="F117" s="7"/>
      <c r="G117" s="8"/>
      <c r="H117" s="9"/>
      <c r="I117" s="9"/>
      <c r="J117" s="164">
        <v>273541327</v>
      </c>
      <c r="K117" s="11"/>
      <c r="L117" s="12"/>
      <c r="M117" s="13"/>
      <c r="N117" s="13"/>
      <c r="O117" s="13"/>
      <c r="P117" s="8"/>
      <c r="Q117" s="14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5"/>
      <c r="AJ117" s="15"/>
    </row>
    <row r="118" spans="1:106" ht="12.75" customHeight="1" outlineLevel="1" x14ac:dyDescent="0.25">
      <c r="A118" s="17">
        <v>1</v>
      </c>
      <c r="B118" s="17"/>
      <c r="C118" s="109" t="s">
        <v>172</v>
      </c>
      <c r="D118" s="111">
        <v>45418</v>
      </c>
      <c r="E118" s="60" t="s">
        <v>175</v>
      </c>
      <c r="F118" s="109" t="s">
        <v>93</v>
      </c>
      <c r="G118" s="109" t="s">
        <v>239</v>
      </c>
      <c r="H118" s="27"/>
      <c r="I118" s="27"/>
      <c r="J118" s="164"/>
      <c r="K118" s="93">
        <v>31094020</v>
      </c>
      <c r="L118" s="109" t="s">
        <v>240</v>
      </c>
      <c r="M118" s="91"/>
      <c r="N118" s="91"/>
      <c r="O118" s="91"/>
      <c r="P118" s="60"/>
      <c r="Q118" s="60"/>
      <c r="R118" s="91"/>
      <c r="S118" s="91"/>
      <c r="T118" s="91"/>
      <c r="U118" s="11">
        <f>SUM(R118:T118)</f>
        <v>0</v>
      </c>
      <c r="V118" s="91"/>
      <c r="W118" s="93">
        <v>31094020</v>
      </c>
      <c r="X118" s="91"/>
      <c r="Y118" s="11">
        <f>SUM(V118:X118)</f>
        <v>31094020</v>
      </c>
      <c r="Z118" s="91"/>
      <c r="AA118" s="91"/>
      <c r="AB118" s="91"/>
      <c r="AC118" s="11">
        <f>SUM(Z118:AB118)</f>
        <v>0</v>
      </c>
      <c r="AD118" s="91"/>
      <c r="AE118" s="91"/>
      <c r="AF118" s="91"/>
      <c r="AG118" s="11">
        <f>SUM(AD118:AF118)</f>
        <v>0</v>
      </c>
      <c r="AH118" s="11">
        <f>SUM(U118,Y118,AC118,AG118)</f>
        <v>31094020</v>
      </c>
      <c r="AI118" s="24">
        <f>IF(ISERROR(AH118/J117),0,AH118/J117)</f>
        <v>0.11367211068622184</v>
      </c>
      <c r="AJ118" s="25">
        <f>IF(ISERROR(AH118/$AH$183),"-",AH118/$AH$183)</f>
        <v>2.6586977523051897E-3</v>
      </c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ht="12.75" customHeight="1" outlineLevel="1" x14ac:dyDescent="0.25">
      <c r="A119" s="17">
        <v>2</v>
      </c>
      <c r="B119" s="17"/>
      <c r="C119" s="109" t="s">
        <v>176</v>
      </c>
      <c r="D119" s="111">
        <v>45421</v>
      </c>
      <c r="E119" s="60" t="s">
        <v>177</v>
      </c>
      <c r="F119" s="109" t="s">
        <v>93</v>
      </c>
      <c r="G119" s="109" t="s">
        <v>239</v>
      </c>
      <c r="H119" s="27"/>
      <c r="I119" s="27"/>
      <c r="J119" s="164"/>
      <c r="K119" s="93">
        <v>31094020</v>
      </c>
      <c r="L119" s="109" t="s">
        <v>240</v>
      </c>
      <c r="M119" s="91"/>
      <c r="N119" s="91"/>
      <c r="O119" s="91"/>
      <c r="P119" s="60"/>
      <c r="Q119" s="60"/>
      <c r="R119" s="91"/>
      <c r="S119" s="91"/>
      <c r="T119" s="91"/>
      <c r="U119" s="11">
        <f>SUM(R119:T119)</f>
        <v>0</v>
      </c>
      <c r="V119" s="91"/>
      <c r="W119" s="93">
        <v>31094020</v>
      </c>
      <c r="X119" s="91"/>
      <c r="Y119" s="11">
        <f>SUM(V119:X119)</f>
        <v>31094020</v>
      </c>
      <c r="Z119" s="91"/>
      <c r="AA119" s="91"/>
      <c r="AB119" s="91"/>
      <c r="AC119" s="11">
        <f>SUM(Z119:AB119)</f>
        <v>0</v>
      </c>
      <c r="AD119" s="91"/>
      <c r="AE119" s="91"/>
      <c r="AF119" s="91"/>
      <c r="AG119" s="11">
        <f>SUM(AD119:AF119)</f>
        <v>0</v>
      </c>
      <c r="AH119" s="11">
        <f>SUM(U119,Y119,AC119,AG119)</f>
        <v>31094020</v>
      </c>
      <c r="AI119" s="24">
        <f>IF(ISERROR(AH119/J119),0,AH119/J119)</f>
        <v>0</v>
      </c>
      <c r="AJ119" s="25">
        <f>IF(ISERROR(AH119/$AH$183),"-",AH119/$AH$183)</f>
        <v>2.6586977523051897E-3</v>
      </c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s="12" customFormat="1" ht="12.75" customHeight="1" outlineLevel="1" x14ac:dyDescent="0.25">
      <c r="A120" s="17"/>
      <c r="B120" s="17"/>
      <c r="C120" s="109" t="s">
        <v>314</v>
      </c>
      <c r="D120" s="111">
        <v>45540</v>
      </c>
      <c r="E120" s="60" t="s">
        <v>313</v>
      </c>
      <c r="F120" s="109" t="s">
        <v>93</v>
      </c>
      <c r="G120" s="109" t="s">
        <v>239</v>
      </c>
      <c r="H120" s="27"/>
      <c r="I120" s="27"/>
      <c r="J120" s="164"/>
      <c r="K120" s="93">
        <v>31094020</v>
      </c>
      <c r="L120" s="109" t="s">
        <v>240</v>
      </c>
      <c r="M120" s="91"/>
      <c r="N120" s="91"/>
      <c r="O120" s="91"/>
      <c r="P120" s="60"/>
      <c r="Q120" s="60"/>
      <c r="R120" s="91"/>
      <c r="S120" s="91"/>
      <c r="T120" s="91"/>
      <c r="U120" s="11"/>
      <c r="V120" s="91"/>
      <c r="W120" s="91"/>
      <c r="X120" s="91"/>
      <c r="Y120" s="11">
        <f>SUM(V120:X120)</f>
        <v>0</v>
      </c>
      <c r="Z120" s="91"/>
      <c r="AA120" s="91"/>
      <c r="AB120" s="93">
        <v>31094020</v>
      </c>
      <c r="AC120" s="11">
        <f>SUM(Z120:AB120)</f>
        <v>31094020</v>
      </c>
      <c r="AD120" s="91"/>
      <c r="AE120" s="93"/>
      <c r="AF120" s="91"/>
      <c r="AG120" s="11">
        <f>SUM(AD120:AF120)</f>
        <v>0</v>
      </c>
      <c r="AH120" s="11">
        <f>SUM(U120,Y120,AC120,AG120)</f>
        <v>31094020</v>
      </c>
      <c r="AI120" s="24">
        <f>IF(ISERROR(AH120/J120),0,AH120/J120)</f>
        <v>0</v>
      </c>
      <c r="AJ120" s="25">
        <f>IF(ISERROR(AH120/$AH$183),"-",AH120/$AH$183)</f>
        <v>2.6586977523051897E-3</v>
      </c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94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</row>
    <row r="121" spans="1:106" s="34" customFormat="1" ht="12.75" customHeight="1" x14ac:dyDescent="0.25">
      <c r="A121" s="151" t="s">
        <v>68</v>
      </c>
      <c r="B121" s="151"/>
      <c r="C121" s="151"/>
      <c r="D121" s="151"/>
      <c r="E121" s="151"/>
      <c r="F121" s="151"/>
      <c r="G121" s="151"/>
      <c r="H121" s="151"/>
      <c r="I121" s="151"/>
      <c r="J121" s="30">
        <f>SUM(J117:J119)</f>
        <v>273541327</v>
      </c>
      <c r="K121" s="30">
        <f>SUM(K118:K120)</f>
        <v>93282060</v>
      </c>
      <c r="L121" s="104"/>
      <c r="M121" s="30">
        <f>SUM(M118:M119)</f>
        <v>0</v>
      </c>
      <c r="N121" s="30">
        <f>SUM(N118:N119)</f>
        <v>0</v>
      </c>
      <c r="O121" s="30">
        <f>SUM(O118:O119)</f>
        <v>0</v>
      </c>
      <c r="P121" s="113"/>
      <c r="Q121" s="114"/>
      <c r="R121" s="30">
        <f t="shared" ref="R121:AF121" si="118">SUM(R118:R119)</f>
        <v>0</v>
      </c>
      <c r="S121" s="30">
        <f t="shared" si="118"/>
        <v>0</v>
      </c>
      <c r="T121" s="30">
        <f t="shared" si="118"/>
        <v>0</v>
      </c>
      <c r="U121" s="30">
        <f t="shared" si="118"/>
        <v>0</v>
      </c>
      <c r="V121" s="30">
        <f t="shared" si="118"/>
        <v>0</v>
      </c>
      <c r="W121" s="30">
        <f t="shared" si="118"/>
        <v>62188040</v>
      </c>
      <c r="X121" s="30">
        <f t="shared" si="118"/>
        <v>0</v>
      </c>
      <c r="Y121" s="30">
        <f t="shared" si="118"/>
        <v>62188040</v>
      </c>
      <c r="Z121" s="30">
        <f t="shared" si="118"/>
        <v>0</v>
      </c>
      <c r="AA121" s="30">
        <f t="shared" si="118"/>
        <v>0</v>
      </c>
      <c r="AB121" s="30">
        <f t="shared" si="118"/>
        <v>0</v>
      </c>
      <c r="AC121" s="30">
        <f t="shared" si="118"/>
        <v>0</v>
      </c>
      <c r="AD121" s="30">
        <f t="shared" si="118"/>
        <v>0</v>
      </c>
      <c r="AE121" s="30">
        <f t="shared" si="118"/>
        <v>0</v>
      </c>
      <c r="AF121" s="30">
        <f t="shared" si="118"/>
        <v>0</v>
      </c>
      <c r="AG121" s="30">
        <f>SUM(AG118:AG120)</f>
        <v>0</v>
      </c>
      <c r="AH121" s="30">
        <f>SUM(AH118:AH120)</f>
        <v>93282060</v>
      </c>
      <c r="AI121" s="33">
        <f>IF(ISERROR(AH121/J121),0,AH121/J121)</f>
        <v>0.34101633205866549</v>
      </c>
      <c r="AJ121" s="33">
        <f>IF(ISERROR(AH121/$AH$183),0,AH121/$AH$183)</f>
        <v>7.9760932569155705E-3</v>
      </c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</row>
    <row r="122" spans="1:106" ht="12.75" customHeight="1" x14ac:dyDescent="0.25">
      <c r="A122" s="167" t="s">
        <v>69</v>
      </c>
      <c r="B122" s="167"/>
      <c r="C122" s="167"/>
      <c r="D122" s="167"/>
      <c r="E122" s="167"/>
      <c r="F122" s="7"/>
      <c r="G122" s="8"/>
      <c r="H122" s="9"/>
      <c r="I122" s="9"/>
      <c r="J122" s="10"/>
      <c r="K122" s="11"/>
      <c r="L122" s="12"/>
      <c r="M122" s="13"/>
      <c r="N122" s="13"/>
      <c r="O122" s="13"/>
      <c r="P122" s="8"/>
      <c r="Q122" s="14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5"/>
      <c r="AJ122" s="15"/>
    </row>
    <row r="123" spans="1:106" ht="12.75" customHeight="1" outlineLevel="1" x14ac:dyDescent="0.25">
      <c r="A123" s="17">
        <v>1</v>
      </c>
      <c r="B123" s="17"/>
      <c r="C123" s="109" t="s">
        <v>317</v>
      </c>
      <c r="D123" s="111">
        <v>45495</v>
      </c>
      <c r="E123" s="60" t="s">
        <v>178</v>
      </c>
      <c r="F123" s="109" t="s">
        <v>93</v>
      </c>
      <c r="G123" s="109" t="s">
        <v>239</v>
      </c>
      <c r="H123" s="27"/>
      <c r="I123" s="27"/>
      <c r="J123" s="164">
        <v>664191183</v>
      </c>
      <c r="K123" s="93">
        <v>179713944</v>
      </c>
      <c r="L123" s="109" t="s">
        <v>240</v>
      </c>
      <c r="M123" s="91"/>
      <c r="N123" s="91"/>
      <c r="O123" s="91"/>
      <c r="P123" s="60"/>
      <c r="Q123" s="60"/>
      <c r="R123" s="91"/>
      <c r="S123" s="91"/>
      <c r="T123" s="91"/>
      <c r="U123" s="11">
        <f>SUM(R123:T123)</f>
        <v>0</v>
      </c>
      <c r="V123" s="91"/>
      <c r="W123" s="91"/>
      <c r="X123" s="91"/>
      <c r="Y123" s="11">
        <f>SUM(V123:X123)</f>
        <v>0</v>
      </c>
      <c r="Z123" s="93">
        <v>179713944</v>
      </c>
      <c r="AA123" s="93"/>
      <c r="AB123" s="93"/>
      <c r="AC123" s="11">
        <f>SUM(Z123:AB123)</f>
        <v>179713944</v>
      </c>
      <c r="AD123" s="91"/>
      <c r="AE123" s="91"/>
      <c r="AF123" s="91"/>
      <c r="AG123" s="11">
        <f>SUM(AD123:AF123)</f>
        <v>0</v>
      </c>
      <c r="AH123" s="11">
        <f>SUM(U123,Y123,AC123,AG123)</f>
        <v>179713944</v>
      </c>
      <c r="AI123" s="24">
        <f>IF(ISERROR(AH123/J123),0,AH123/J123)</f>
        <v>0.27057562430785836</v>
      </c>
      <c r="AJ123" s="25">
        <f t="shared" ref="AJ123:AJ128" si="119">IF(ISERROR(AH123/$AH$183),"-",AH123/$AH$183)</f>
        <v>1.5366461427975564E-2</v>
      </c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</row>
    <row r="124" spans="1:106" ht="12.75" customHeight="1" outlineLevel="1" x14ac:dyDescent="0.25">
      <c r="A124" s="17">
        <v>1</v>
      </c>
      <c r="B124" s="17"/>
      <c r="C124" s="109" t="s">
        <v>179</v>
      </c>
      <c r="D124" s="111">
        <v>45407</v>
      </c>
      <c r="E124" s="60" t="s">
        <v>180</v>
      </c>
      <c r="F124" s="109" t="s">
        <v>93</v>
      </c>
      <c r="G124" s="109" t="s">
        <v>239</v>
      </c>
      <c r="H124" s="27"/>
      <c r="I124" s="27"/>
      <c r="J124" s="164"/>
      <c r="K124" s="93">
        <v>31094020</v>
      </c>
      <c r="L124" s="109" t="s">
        <v>240</v>
      </c>
      <c r="M124" s="91"/>
      <c r="N124" s="91"/>
      <c r="O124" s="91"/>
      <c r="P124" s="60"/>
      <c r="Q124" s="60"/>
      <c r="R124" s="91"/>
      <c r="S124" s="91"/>
      <c r="T124" s="91"/>
      <c r="U124" s="11">
        <f t="shared" ref="U124:U127" si="120">SUM(R124:T124)</f>
        <v>0</v>
      </c>
      <c r="V124" s="91"/>
      <c r="W124" s="93">
        <v>31094020</v>
      </c>
      <c r="X124" s="91"/>
      <c r="Y124" s="11">
        <f t="shared" ref="Y124:Y127" si="121">SUM(V124:X124)</f>
        <v>31094020</v>
      </c>
      <c r="Z124" s="91"/>
      <c r="AA124" s="91"/>
      <c r="AB124" s="93"/>
      <c r="AC124" s="11">
        <f t="shared" ref="AC124:AC127" si="122">SUM(Z124:AB124)</f>
        <v>0</v>
      </c>
      <c r="AD124" s="91"/>
      <c r="AE124" s="91"/>
      <c r="AF124" s="91"/>
      <c r="AG124" s="11">
        <f t="shared" ref="AG124:AG127" si="123">SUM(AD124:AF124)</f>
        <v>0</v>
      </c>
      <c r="AH124" s="11">
        <f t="shared" ref="AH124:AH127" si="124">SUM(U124,Y124,AC124,AG124)</f>
        <v>31094020</v>
      </c>
      <c r="AI124" s="24">
        <f t="shared" ref="AI124:AI127" si="125">IF(ISERROR(AH124/J124),0,AH124/J124)</f>
        <v>0</v>
      </c>
      <c r="AJ124" s="25">
        <f t="shared" si="119"/>
        <v>2.6586977523051897E-3</v>
      </c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ht="12.75" customHeight="1" outlineLevel="1" x14ac:dyDescent="0.25">
      <c r="A125" s="17">
        <v>2</v>
      </c>
      <c r="B125" s="17"/>
      <c r="C125" s="109" t="s">
        <v>146</v>
      </c>
      <c r="D125" s="111">
        <v>45406</v>
      </c>
      <c r="E125" s="60" t="s">
        <v>181</v>
      </c>
      <c r="F125" s="109" t="s">
        <v>93</v>
      </c>
      <c r="G125" s="109" t="s">
        <v>239</v>
      </c>
      <c r="H125" s="27"/>
      <c r="I125" s="27"/>
      <c r="J125" s="164"/>
      <c r="K125" s="93">
        <v>31094020</v>
      </c>
      <c r="L125" s="109" t="s">
        <v>240</v>
      </c>
      <c r="M125" s="91"/>
      <c r="N125" s="91"/>
      <c r="O125" s="91"/>
      <c r="P125" s="60"/>
      <c r="Q125" s="60"/>
      <c r="R125" s="91"/>
      <c r="S125" s="91"/>
      <c r="T125" s="91"/>
      <c r="U125" s="11">
        <f t="shared" si="120"/>
        <v>0</v>
      </c>
      <c r="V125" s="91"/>
      <c r="W125" s="93">
        <v>31094020</v>
      </c>
      <c r="X125" s="91"/>
      <c r="Y125" s="11">
        <f t="shared" si="121"/>
        <v>31094020</v>
      </c>
      <c r="Z125" s="91"/>
      <c r="AA125" s="91"/>
      <c r="AB125" s="91"/>
      <c r="AC125" s="11">
        <f t="shared" si="122"/>
        <v>0</v>
      </c>
      <c r="AD125" s="91"/>
      <c r="AE125" s="91"/>
      <c r="AF125" s="91"/>
      <c r="AG125" s="11">
        <f t="shared" si="123"/>
        <v>0</v>
      </c>
      <c r="AH125" s="11">
        <f t="shared" si="124"/>
        <v>31094020</v>
      </c>
      <c r="AI125" s="24">
        <f t="shared" si="125"/>
        <v>0</v>
      </c>
      <c r="AJ125" s="25">
        <f t="shared" si="119"/>
        <v>2.6586977523051897E-3</v>
      </c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</row>
    <row r="126" spans="1:106" ht="12.75" customHeight="1" outlineLevel="1" x14ac:dyDescent="0.25">
      <c r="A126" s="17">
        <v>4</v>
      </c>
      <c r="B126" s="17"/>
      <c r="C126" s="109" t="s">
        <v>318</v>
      </c>
      <c r="D126" s="111">
        <v>45482</v>
      </c>
      <c r="E126" s="60" t="s">
        <v>182</v>
      </c>
      <c r="F126" s="109" t="s">
        <v>93</v>
      </c>
      <c r="G126" s="109" t="s">
        <v>239</v>
      </c>
      <c r="H126" s="27"/>
      <c r="I126" s="27"/>
      <c r="J126" s="164"/>
      <c r="K126" s="93">
        <v>62315988</v>
      </c>
      <c r="L126" s="109" t="s">
        <v>240</v>
      </c>
      <c r="M126" s="91"/>
      <c r="N126" s="91"/>
      <c r="O126" s="91"/>
      <c r="P126" s="60"/>
      <c r="Q126" s="60"/>
      <c r="R126" s="91"/>
      <c r="S126" s="91"/>
      <c r="T126" s="91"/>
      <c r="U126" s="11">
        <f t="shared" si="120"/>
        <v>0</v>
      </c>
      <c r="V126" s="91"/>
      <c r="W126" s="91"/>
      <c r="X126" s="91"/>
      <c r="Y126" s="11">
        <f t="shared" si="121"/>
        <v>0</v>
      </c>
      <c r="Z126" s="93">
        <v>62315988</v>
      </c>
      <c r="AA126" s="93"/>
      <c r="AB126" s="91"/>
      <c r="AC126" s="11">
        <f t="shared" si="122"/>
        <v>62315988</v>
      </c>
      <c r="AD126" s="91"/>
      <c r="AE126" s="91"/>
      <c r="AF126" s="91"/>
      <c r="AG126" s="11">
        <f t="shared" si="123"/>
        <v>0</v>
      </c>
      <c r="AH126" s="11">
        <f t="shared" si="124"/>
        <v>62315988</v>
      </c>
      <c r="AI126" s="24">
        <f t="shared" si="125"/>
        <v>0</v>
      </c>
      <c r="AJ126" s="25">
        <f t="shared" si="119"/>
        <v>5.3283357130495569E-3</v>
      </c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ht="12.75" customHeight="1" outlineLevel="1" x14ac:dyDescent="0.25">
      <c r="A127" s="17">
        <v>4</v>
      </c>
      <c r="B127" s="17"/>
      <c r="C127" s="109" t="s">
        <v>319</v>
      </c>
      <c r="D127" s="111">
        <v>45512</v>
      </c>
      <c r="E127" s="60" t="s">
        <v>315</v>
      </c>
      <c r="F127" s="109" t="s">
        <v>93</v>
      </c>
      <c r="G127" s="109" t="s">
        <v>239</v>
      </c>
      <c r="H127" s="27"/>
      <c r="I127" s="27"/>
      <c r="J127" s="164"/>
      <c r="K127" s="93">
        <v>180259267</v>
      </c>
      <c r="L127" s="109" t="s">
        <v>240</v>
      </c>
      <c r="M127" s="91"/>
      <c r="N127" s="91"/>
      <c r="O127" s="91"/>
      <c r="P127" s="60"/>
      <c r="Q127" s="60"/>
      <c r="R127" s="91"/>
      <c r="S127" s="91"/>
      <c r="T127" s="91"/>
      <c r="U127" s="11">
        <f t="shared" si="120"/>
        <v>0</v>
      </c>
      <c r="V127" s="91"/>
      <c r="W127" s="91"/>
      <c r="X127" s="91"/>
      <c r="Y127" s="11">
        <f t="shared" si="121"/>
        <v>0</v>
      </c>
      <c r="Z127" s="93"/>
      <c r="AA127" s="93">
        <v>180259267</v>
      </c>
      <c r="AB127" s="93"/>
      <c r="AC127" s="11">
        <f t="shared" si="122"/>
        <v>180259267</v>
      </c>
      <c r="AD127" s="91"/>
      <c r="AE127" s="91"/>
      <c r="AF127" s="91"/>
      <c r="AG127" s="11">
        <f t="shared" si="123"/>
        <v>0</v>
      </c>
      <c r="AH127" s="11">
        <f t="shared" si="124"/>
        <v>180259267</v>
      </c>
      <c r="AI127" s="24">
        <f t="shared" si="125"/>
        <v>0</v>
      </c>
      <c r="AJ127" s="25">
        <f t="shared" si="119"/>
        <v>1.5413089333739449E-2</v>
      </c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</row>
    <row r="128" spans="1:106" ht="12.75" customHeight="1" outlineLevel="1" x14ac:dyDescent="0.25">
      <c r="A128" s="17">
        <v>4</v>
      </c>
      <c r="B128" s="17"/>
      <c r="C128" s="109" t="s">
        <v>320</v>
      </c>
      <c r="D128" s="111">
        <v>45512</v>
      </c>
      <c r="E128" s="60" t="s">
        <v>316</v>
      </c>
      <c r="F128" s="109" t="s">
        <v>93</v>
      </c>
      <c r="G128" s="109" t="s">
        <v>239</v>
      </c>
      <c r="H128" s="27"/>
      <c r="I128" s="27"/>
      <c r="J128" s="164"/>
      <c r="K128" s="93">
        <v>179713944</v>
      </c>
      <c r="L128" s="109" t="s">
        <v>240</v>
      </c>
      <c r="M128" s="91"/>
      <c r="N128" s="91"/>
      <c r="O128" s="91"/>
      <c r="P128" s="60"/>
      <c r="Q128" s="60"/>
      <c r="R128" s="91"/>
      <c r="S128" s="91"/>
      <c r="T128" s="91"/>
      <c r="U128" s="11">
        <f>SUM(R128:T128)</f>
        <v>0</v>
      </c>
      <c r="V128" s="91"/>
      <c r="W128" s="91"/>
      <c r="X128" s="91"/>
      <c r="Y128" s="11">
        <f>SUM(V128:X128)</f>
        <v>0</v>
      </c>
      <c r="Z128" s="93"/>
      <c r="AA128" s="93">
        <v>179713944</v>
      </c>
      <c r="AB128" s="93"/>
      <c r="AC128" s="11">
        <f>SUM(Z128:AB128)</f>
        <v>179713944</v>
      </c>
      <c r="AD128" s="91"/>
      <c r="AE128" s="91"/>
      <c r="AF128" s="91"/>
      <c r="AG128" s="11">
        <f>SUM(AD128:AF128)</f>
        <v>0</v>
      </c>
      <c r="AH128" s="11">
        <f>SUM(U128,Y128,AC128,AG128)</f>
        <v>179713944</v>
      </c>
      <c r="AI128" s="24">
        <f>IF(ISERROR(AH128/J128),0,AH128/J128)</f>
        <v>0</v>
      </c>
      <c r="AJ128" s="25">
        <f t="shared" si="119"/>
        <v>1.5366461427975564E-2</v>
      </c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1:106" s="34" customFormat="1" ht="12.75" customHeight="1" x14ac:dyDescent="0.25">
      <c r="A129" s="151" t="s">
        <v>70</v>
      </c>
      <c r="B129" s="151"/>
      <c r="C129" s="151"/>
      <c r="D129" s="151"/>
      <c r="E129" s="151"/>
      <c r="F129" s="151"/>
      <c r="G129" s="151"/>
      <c r="H129" s="151"/>
      <c r="I129" s="151"/>
      <c r="J129" s="30">
        <f>SUM(J123:J128)</f>
        <v>664191183</v>
      </c>
      <c r="K129" s="30">
        <f>SUM(K123:K128)</f>
        <v>664191183</v>
      </c>
      <c r="L129" s="104"/>
      <c r="M129" s="30">
        <f>SUM(M123:M128)</f>
        <v>0</v>
      </c>
      <c r="N129" s="30">
        <f>SUM(N123:N128)</f>
        <v>0</v>
      </c>
      <c r="O129" s="30">
        <f>SUM(O123:O128)</f>
        <v>0</v>
      </c>
      <c r="P129" s="113"/>
      <c r="Q129" s="114"/>
      <c r="R129" s="30">
        <f t="shared" ref="R129:AH129" si="126">SUM(R123:R128)</f>
        <v>0</v>
      </c>
      <c r="S129" s="30">
        <f t="shared" si="126"/>
        <v>0</v>
      </c>
      <c r="T129" s="30">
        <f t="shared" si="126"/>
        <v>0</v>
      </c>
      <c r="U129" s="30">
        <f t="shared" si="126"/>
        <v>0</v>
      </c>
      <c r="V129" s="30">
        <f t="shared" si="126"/>
        <v>0</v>
      </c>
      <c r="W129" s="30">
        <f t="shared" si="126"/>
        <v>62188040</v>
      </c>
      <c r="X129" s="30">
        <f t="shared" si="126"/>
        <v>0</v>
      </c>
      <c r="Y129" s="30">
        <f t="shared" si="126"/>
        <v>62188040</v>
      </c>
      <c r="Z129" s="30">
        <f t="shared" si="126"/>
        <v>242029932</v>
      </c>
      <c r="AA129" s="30">
        <f t="shared" si="126"/>
        <v>359973211</v>
      </c>
      <c r="AB129" s="30">
        <f t="shared" si="126"/>
        <v>0</v>
      </c>
      <c r="AC129" s="30">
        <f t="shared" si="126"/>
        <v>602003143</v>
      </c>
      <c r="AD129" s="30">
        <f t="shared" si="126"/>
        <v>0</v>
      </c>
      <c r="AE129" s="30">
        <f t="shared" si="126"/>
        <v>0</v>
      </c>
      <c r="AF129" s="30">
        <f t="shared" si="126"/>
        <v>0</v>
      </c>
      <c r="AG129" s="30">
        <f t="shared" si="126"/>
        <v>0</v>
      </c>
      <c r="AH129" s="30">
        <f t="shared" si="126"/>
        <v>664191183</v>
      </c>
      <c r="AI129" s="33">
        <f>IF(ISERROR(AH129/J129),0,AH129/J129)</f>
        <v>1</v>
      </c>
      <c r="AJ129" s="33">
        <f>IF(ISERROR(AH129/$AH$183),0,AH129/$AH$183)</f>
        <v>5.6791743407350513E-2</v>
      </c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1:106" ht="12.75" customHeight="1" x14ac:dyDescent="0.25">
      <c r="A130" s="167" t="s">
        <v>71</v>
      </c>
      <c r="B130" s="167"/>
      <c r="C130" s="167"/>
      <c r="D130" s="167"/>
      <c r="E130" s="167"/>
      <c r="F130" s="7"/>
      <c r="G130" s="8"/>
      <c r="H130" s="9"/>
      <c r="I130" s="9"/>
      <c r="J130" s="164">
        <v>31094020</v>
      </c>
      <c r="K130" s="11"/>
      <c r="L130" s="12"/>
      <c r="M130" s="13"/>
      <c r="N130" s="13"/>
      <c r="O130" s="13"/>
      <c r="P130" s="8"/>
      <c r="Q130" s="14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5"/>
      <c r="AJ130" s="15"/>
    </row>
    <row r="131" spans="1:106" ht="12.75" customHeight="1" outlineLevel="1" x14ac:dyDescent="0.25">
      <c r="A131" s="17">
        <v>1</v>
      </c>
      <c r="B131" s="17"/>
      <c r="C131" s="109" t="s">
        <v>183</v>
      </c>
      <c r="D131" s="111">
        <v>45419</v>
      </c>
      <c r="E131" s="60" t="s">
        <v>184</v>
      </c>
      <c r="F131" s="109" t="s">
        <v>93</v>
      </c>
      <c r="G131" s="109" t="s">
        <v>239</v>
      </c>
      <c r="H131" s="27"/>
      <c r="I131" s="27"/>
      <c r="J131" s="164"/>
      <c r="K131" s="93">
        <v>31094020</v>
      </c>
      <c r="L131" s="109" t="s">
        <v>240</v>
      </c>
      <c r="M131" s="91"/>
      <c r="N131" s="91"/>
      <c r="O131" s="91"/>
      <c r="P131" s="60"/>
      <c r="Q131" s="60"/>
      <c r="R131" s="91"/>
      <c r="S131" s="91"/>
      <c r="T131" s="91"/>
      <c r="U131" s="11">
        <f>SUM(R131:T131)</f>
        <v>0</v>
      </c>
      <c r="V131" s="91"/>
      <c r="W131" s="93">
        <v>31094020</v>
      </c>
      <c r="X131" s="91"/>
      <c r="Y131" s="11">
        <f>SUM(V131:X131)</f>
        <v>31094020</v>
      </c>
      <c r="Z131" s="91"/>
      <c r="AA131" s="91"/>
      <c r="AB131" s="91"/>
      <c r="AC131" s="11">
        <f>SUM(Z131:AB131)</f>
        <v>0</v>
      </c>
      <c r="AD131" s="91"/>
      <c r="AE131" s="91"/>
      <c r="AF131" s="91"/>
      <c r="AG131" s="11">
        <f>SUM(AD131:AF131)</f>
        <v>0</v>
      </c>
      <c r="AH131" s="11">
        <f>SUM(U131,Y131,AC131,AG131)</f>
        <v>31094020</v>
      </c>
      <c r="AI131" s="24">
        <f>IF(ISERROR(AH131/J131),0,AH131/J131)</f>
        <v>0</v>
      </c>
      <c r="AJ131" s="25">
        <f>IF(ISERROR(AH131/$AH$183),"-",AH131/$AH$183)</f>
        <v>2.6586977523051897E-3</v>
      </c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</row>
    <row r="132" spans="1:106" ht="12.75" hidden="1" customHeight="1" outlineLevel="1" x14ac:dyDescent="0.25">
      <c r="A132" s="17"/>
      <c r="B132" s="17"/>
      <c r="C132" s="109"/>
      <c r="D132" s="111"/>
      <c r="E132" s="60"/>
      <c r="F132" s="109"/>
      <c r="G132" s="109"/>
      <c r="H132" s="27"/>
      <c r="I132" s="27"/>
      <c r="J132" s="164"/>
      <c r="K132" s="91"/>
      <c r="L132" s="55"/>
      <c r="M132" s="91"/>
      <c r="N132" s="91"/>
      <c r="O132" s="91"/>
      <c r="P132" s="60"/>
      <c r="Q132" s="60"/>
      <c r="R132" s="91"/>
      <c r="S132" s="91"/>
      <c r="T132" s="91"/>
      <c r="U132" s="11">
        <f>SUM(R132:T132)</f>
        <v>0</v>
      </c>
      <c r="V132" s="91"/>
      <c r="W132" s="91"/>
      <c r="X132" s="91"/>
      <c r="Y132" s="11">
        <f>SUM(V132:X132)</f>
        <v>0</v>
      </c>
      <c r="Z132" s="91"/>
      <c r="AA132" s="91"/>
      <c r="AB132" s="91"/>
      <c r="AC132" s="11">
        <f>SUM(Z132:AB132)</f>
        <v>0</v>
      </c>
      <c r="AD132" s="91"/>
      <c r="AE132" s="91"/>
      <c r="AF132" s="91"/>
      <c r="AG132" s="11">
        <f>SUM(AD132:AF132)</f>
        <v>0</v>
      </c>
      <c r="AH132" s="11">
        <f>SUM(U132,Y132,AC132,AG132)</f>
        <v>0</v>
      </c>
      <c r="AI132" s="24">
        <f>IF(ISERROR(AH132/J132),0,AH132/J132)</f>
        <v>0</v>
      </c>
      <c r="AJ132" s="25">
        <f>IF(ISERROR(AH132/$AH$183),"-",AH132/$AH$183)</f>
        <v>0</v>
      </c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</row>
    <row r="133" spans="1:106" s="34" customFormat="1" ht="12.75" customHeight="1" x14ac:dyDescent="0.25">
      <c r="A133" s="151" t="s">
        <v>72</v>
      </c>
      <c r="B133" s="151"/>
      <c r="C133" s="151"/>
      <c r="D133" s="151"/>
      <c r="E133" s="151"/>
      <c r="F133" s="151"/>
      <c r="G133" s="151"/>
      <c r="H133" s="151"/>
      <c r="I133" s="151"/>
      <c r="J133" s="30">
        <f>SUM(J130:J132)</f>
        <v>31094020</v>
      </c>
      <c r="K133" s="30">
        <f>SUM(K131:K132)</f>
        <v>31094020</v>
      </c>
      <c r="L133" s="104"/>
      <c r="M133" s="30">
        <f>SUM(M131:M132)</f>
        <v>0</v>
      </c>
      <c r="N133" s="30">
        <f>SUM(N131:N132)</f>
        <v>0</v>
      </c>
      <c r="O133" s="30">
        <f>SUM(O131:O132)</f>
        <v>0</v>
      </c>
      <c r="P133" s="113"/>
      <c r="Q133" s="114"/>
      <c r="R133" s="30">
        <f t="shared" ref="R133:AH133" si="127">SUM(R131:R132)</f>
        <v>0</v>
      </c>
      <c r="S133" s="30">
        <f t="shared" si="127"/>
        <v>0</v>
      </c>
      <c r="T133" s="30">
        <f t="shared" si="127"/>
        <v>0</v>
      </c>
      <c r="U133" s="30">
        <f t="shared" si="127"/>
        <v>0</v>
      </c>
      <c r="V133" s="30">
        <f t="shared" si="127"/>
        <v>0</v>
      </c>
      <c r="W133" s="30">
        <f t="shared" si="127"/>
        <v>31094020</v>
      </c>
      <c r="X133" s="30">
        <f t="shared" si="127"/>
        <v>0</v>
      </c>
      <c r="Y133" s="30">
        <f t="shared" si="127"/>
        <v>31094020</v>
      </c>
      <c r="Z133" s="30">
        <f t="shared" si="127"/>
        <v>0</v>
      </c>
      <c r="AA133" s="30">
        <f t="shared" si="127"/>
        <v>0</v>
      </c>
      <c r="AB133" s="30">
        <f t="shared" si="127"/>
        <v>0</v>
      </c>
      <c r="AC133" s="30">
        <f t="shared" si="127"/>
        <v>0</v>
      </c>
      <c r="AD133" s="30">
        <f t="shared" si="127"/>
        <v>0</v>
      </c>
      <c r="AE133" s="30">
        <f t="shared" si="127"/>
        <v>0</v>
      </c>
      <c r="AF133" s="30">
        <f t="shared" si="127"/>
        <v>0</v>
      </c>
      <c r="AG133" s="30">
        <f>SUM(AG131:AG132)</f>
        <v>0</v>
      </c>
      <c r="AH133" s="30">
        <f t="shared" si="127"/>
        <v>31094020</v>
      </c>
      <c r="AI133" s="33">
        <f>IF(ISERROR(AH133/J133),0,AH133/J133)</f>
        <v>1</v>
      </c>
      <c r="AJ133" s="33">
        <f>IF(ISERROR(AH133/$AH$183),0,AH133/$AH$183)</f>
        <v>2.6586977523051897E-3</v>
      </c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</row>
    <row r="134" spans="1:106" ht="12.75" customHeight="1" x14ac:dyDescent="0.25">
      <c r="A134" s="167" t="s">
        <v>185</v>
      </c>
      <c r="B134" s="167"/>
      <c r="C134" s="167"/>
      <c r="D134" s="167"/>
      <c r="E134" s="167"/>
      <c r="F134" s="7"/>
      <c r="G134" s="8"/>
      <c r="H134" s="9"/>
      <c r="I134" s="9"/>
      <c r="J134" s="10"/>
      <c r="K134" s="11"/>
      <c r="L134" s="12"/>
      <c r="M134" s="13"/>
      <c r="N134" s="13"/>
      <c r="O134" s="13"/>
      <c r="P134" s="8"/>
      <c r="Q134" s="14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5"/>
      <c r="AJ134" s="15"/>
    </row>
    <row r="135" spans="1:106" ht="12.75" customHeight="1" outlineLevel="1" x14ac:dyDescent="0.25">
      <c r="A135" s="17">
        <v>1</v>
      </c>
      <c r="B135" s="17"/>
      <c r="C135" s="109" t="s">
        <v>325</v>
      </c>
      <c r="D135" s="111">
        <v>45513</v>
      </c>
      <c r="E135" s="60" t="s">
        <v>186</v>
      </c>
      <c r="F135" s="109" t="s">
        <v>93</v>
      </c>
      <c r="G135" s="109" t="s">
        <v>239</v>
      </c>
      <c r="H135" s="27"/>
      <c r="I135" s="27"/>
      <c r="J135" s="164">
        <v>878077294</v>
      </c>
      <c r="K135" s="93">
        <v>214431434</v>
      </c>
      <c r="L135" s="109" t="s">
        <v>240</v>
      </c>
      <c r="M135" s="91"/>
      <c r="N135" s="91"/>
      <c r="O135" s="91"/>
      <c r="P135" s="60"/>
      <c r="Q135" s="60"/>
      <c r="R135" s="91"/>
      <c r="S135" s="91"/>
      <c r="T135" s="91"/>
      <c r="U135" s="11">
        <f>SUM(R135:T135)</f>
        <v>0</v>
      </c>
      <c r="V135" s="91"/>
      <c r="W135" s="91"/>
      <c r="X135" s="91"/>
      <c r="Y135" s="11">
        <f>SUM(V135:X135)</f>
        <v>0</v>
      </c>
      <c r="Z135" s="91"/>
      <c r="AA135" s="93">
        <v>214431434</v>
      </c>
      <c r="AB135" s="93"/>
      <c r="AC135" s="11">
        <f>SUM(Z135:AB135)</f>
        <v>214431434</v>
      </c>
      <c r="AD135" s="91"/>
      <c r="AE135" s="91"/>
      <c r="AF135" s="91"/>
      <c r="AG135" s="11">
        <f>SUM(AD135:AF135)</f>
        <v>0</v>
      </c>
      <c r="AH135" s="11">
        <f>SUM(U135,Y135,AC135,AG135)</f>
        <v>214431434</v>
      </c>
      <c r="AI135" s="24">
        <f>IF(ISERROR(AH135/J135),0,AH135/J135)</f>
        <v>0.24420564734475414</v>
      </c>
      <c r="AJ135" s="25">
        <f t="shared" ref="AJ135:AJ141" si="128">IF(ISERROR(AH135/$AH$183),"-",AH135/$AH$183)</f>
        <v>1.833498439890946E-2</v>
      </c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</row>
    <row r="136" spans="1:106" ht="12.75" customHeight="1" outlineLevel="1" x14ac:dyDescent="0.25">
      <c r="A136" s="17">
        <v>1</v>
      </c>
      <c r="B136" s="17"/>
      <c r="C136" s="109" t="s">
        <v>187</v>
      </c>
      <c r="D136" s="111">
        <v>45414</v>
      </c>
      <c r="E136" s="60" t="s">
        <v>188</v>
      </c>
      <c r="F136" s="109" t="s">
        <v>93</v>
      </c>
      <c r="G136" s="109" t="s">
        <v>239</v>
      </c>
      <c r="H136" s="27"/>
      <c r="I136" s="27"/>
      <c r="J136" s="164"/>
      <c r="K136" s="93">
        <v>31094020</v>
      </c>
      <c r="L136" s="109" t="s">
        <v>240</v>
      </c>
      <c r="M136" s="91"/>
      <c r="N136" s="91"/>
      <c r="O136" s="91"/>
      <c r="P136" s="60"/>
      <c r="Q136" s="60"/>
      <c r="R136" s="91"/>
      <c r="S136" s="91"/>
      <c r="T136" s="91"/>
      <c r="U136" s="11">
        <f t="shared" ref="U136:U140" si="129">SUM(R136:T136)</f>
        <v>0</v>
      </c>
      <c r="V136" s="91"/>
      <c r="W136" s="93">
        <v>31094020</v>
      </c>
      <c r="X136" s="91"/>
      <c r="Y136" s="11">
        <f t="shared" ref="Y136:Y140" si="130">SUM(V136:X136)</f>
        <v>31094020</v>
      </c>
      <c r="Z136" s="93"/>
      <c r="AA136" s="91"/>
      <c r="AB136" s="91"/>
      <c r="AC136" s="11">
        <f t="shared" ref="AC136:AC140" si="131">SUM(Z136:AB136)</f>
        <v>0</v>
      </c>
      <c r="AD136" s="91"/>
      <c r="AE136" s="91"/>
      <c r="AF136" s="91"/>
      <c r="AG136" s="11">
        <f t="shared" ref="AG136:AG140" si="132">SUM(AD136:AF136)</f>
        <v>0</v>
      </c>
      <c r="AH136" s="11">
        <f t="shared" ref="AH136:AH140" si="133">SUM(U136,Y136,AC136,AG136)</f>
        <v>31094020</v>
      </c>
      <c r="AI136" s="24">
        <f t="shared" ref="AI136:AI140" si="134">IF(ISERROR(AH136/J136),0,AH136/J136)</f>
        <v>0</v>
      </c>
      <c r="AJ136" s="25">
        <f t="shared" si="128"/>
        <v>2.6586977523051897E-3</v>
      </c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</row>
    <row r="137" spans="1:106" ht="12.75" customHeight="1" outlineLevel="1" x14ac:dyDescent="0.25">
      <c r="A137" s="17">
        <v>3</v>
      </c>
      <c r="B137" s="17"/>
      <c r="C137" s="109" t="s">
        <v>323</v>
      </c>
      <c r="D137" s="111">
        <v>45495</v>
      </c>
      <c r="E137" s="60" t="s">
        <v>189</v>
      </c>
      <c r="F137" s="109" t="s">
        <v>93</v>
      </c>
      <c r="G137" s="109" t="s">
        <v>239</v>
      </c>
      <c r="H137" s="27"/>
      <c r="I137" s="27"/>
      <c r="J137" s="164"/>
      <c r="K137" s="93">
        <v>62315988</v>
      </c>
      <c r="L137" s="109" t="s">
        <v>240</v>
      </c>
      <c r="M137" s="91"/>
      <c r="N137" s="91"/>
      <c r="O137" s="91"/>
      <c r="P137" s="60"/>
      <c r="Q137" s="60"/>
      <c r="R137" s="91"/>
      <c r="S137" s="91"/>
      <c r="T137" s="91"/>
      <c r="U137" s="11">
        <f t="shared" si="129"/>
        <v>0</v>
      </c>
      <c r="V137" s="91"/>
      <c r="W137" s="91"/>
      <c r="X137" s="91"/>
      <c r="Y137" s="11">
        <f t="shared" si="130"/>
        <v>0</v>
      </c>
      <c r="Z137" s="91"/>
      <c r="AA137" s="93">
        <v>62315988</v>
      </c>
      <c r="AB137" s="91"/>
      <c r="AC137" s="11">
        <f t="shared" si="131"/>
        <v>62315988</v>
      </c>
      <c r="AD137" s="91"/>
      <c r="AE137" s="91"/>
      <c r="AF137" s="91"/>
      <c r="AG137" s="11">
        <f t="shared" si="132"/>
        <v>0</v>
      </c>
      <c r="AH137" s="11">
        <f t="shared" si="133"/>
        <v>62315988</v>
      </c>
      <c r="AI137" s="24">
        <f t="shared" si="134"/>
        <v>0</v>
      </c>
      <c r="AJ137" s="25">
        <f t="shared" si="128"/>
        <v>5.3283357130495569E-3</v>
      </c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</row>
    <row r="138" spans="1:106" ht="12.75" customHeight="1" outlineLevel="1" x14ac:dyDescent="0.25">
      <c r="A138" s="17">
        <v>3</v>
      </c>
      <c r="B138" s="17"/>
      <c r="C138" s="109" t="s">
        <v>326</v>
      </c>
      <c r="D138" s="111">
        <v>45546</v>
      </c>
      <c r="E138" s="60" t="s">
        <v>321</v>
      </c>
      <c r="F138" s="109" t="s">
        <v>93</v>
      </c>
      <c r="G138" s="109" t="s">
        <v>239</v>
      </c>
      <c r="H138" s="27"/>
      <c r="I138" s="27"/>
      <c r="J138" s="164"/>
      <c r="K138" s="93">
        <v>179713944</v>
      </c>
      <c r="L138" s="109" t="s">
        <v>240</v>
      </c>
      <c r="M138" s="91"/>
      <c r="N138" s="91"/>
      <c r="O138" s="91"/>
      <c r="P138" s="60"/>
      <c r="Q138" s="60"/>
      <c r="R138" s="91"/>
      <c r="S138" s="91"/>
      <c r="T138" s="91"/>
      <c r="U138" s="11">
        <f t="shared" ref="U138:U139" si="135">SUM(R138:T138)</f>
        <v>0</v>
      </c>
      <c r="V138" s="91"/>
      <c r="W138" s="91"/>
      <c r="X138" s="91"/>
      <c r="Y138" s="11">
        <f t="shared" ref="Y138:Y139" si="136">SUM(V138:X138)</f>
        <v>0</v>
      </c>
      <c r="Z138" s="91"/>
      <c r="AA138" s="93"/>
      <c r="AB138" s="93">
        <v>179713944</v>
      </c>
      <c r="AC138" s="11">
        <f t="shared" ref="AC138:AC139" si="137">SUM(Z138:AB138)</f>
        <v>179713944</v>
      </c>
      <c r="AD138" s="91"/>
      <c r="AE138" s="91"/>
      <c r="AF138" s="91"/>
      <c r="AG138" s="11">
        <f t="shared" ref="AG138:AG139" si="138">SUM(AD138:AF138)</f>
        <v>0</v>
      </c>
      <c r="AH138" s="11">
        <f t="shared" ref="AH138:AH139" si="139">SUM(U138,Y138,AC138,AG138)</f>
        <v>179713944</v>
      </c>
      <c r="AI138" s="24">
        <f t="shared" ref="AI138:AI139" si="140">IF(ISERROR(AH138/J138),0,AH138/J138)</f>
        <v>0</v>
      </c>
      <c r="AJ138" s="25">
        <f t="shared" si="128"/>
        <v>1.5366461427975564E-2</v>
      </c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</row>
    <row r="139" spans="1:106" ht="12.75" customHeight="1" outlineLevel="1" x14ac:dyDescent="0.25">
      <c r="A139" s="17">
        <v>3</v>
      </c>
      <c r="B139" s="17"/>
      <c r="C139" s="109"/>
      <c r="D139" s="111"/>
      <c r="E139" s="60" t="s">
        <v>322</v>
      </c>
      <c r="F139" s="109" t="s">
        <v>93</v>
      </c>
      <c r="G139" s="109" t="s">
        <v>239</v>
      </c>
      <c r="H139" s="27"/>
      <c r="I139" s="27"/>
      <c r="J139" s="164"/>
      <c r="K139" s="93">
        <v>179713944</v>
      </c>
      <c r="L139" s="109" t="s">
        <v>240</v>
      </c>
      <c r="M139" s="91"/>
      <c r="N139" s="91"/>
      <c r="O139" s="91"/>
      <c r="P139" s="60"/>
      <c r="Q139" s="60"/>
      <c r="R139" s="91"/>
      <c r="S139" s="91"/>
      <c r="T139" s="91"/>
      <c r="U139" s="11">
        <f t="shared" si="135"/>
        <v>0</v>
      </c>
      <c r="V139" s="91"/>
      <c r="W139" s="91"/>
      <c r="X139" s="91"/>
      <c r="Y139" s="11">
        <f t="shared" si="136"/>
        <v>0</v>
      </c>
      <c r="Z139" s="91"/>
      <c r="AA139" s="93"/>
      <c r="AB139" s="91"/>
      <c r="AC139" s="11">
        <f t="shared" si="137"/>
        <v>0</v>
      </c>
      <c r="AD139" s="91"/>
      <c r="AE139" s="91"/>
      <c r="AF139" s="91"/>
      <c r="AG139" s="11">
        <f t="shared" si="138"/>
        <v>0</v>
      </c>
      <c r="AH139" s="11">
        <f t="shared" si="139"/>
        <v>0</v>
      </c>
      <c r="AI139" s="24">
        <f t="shared" si="140"/>
        <v>0</v>
      </c>
      <c r="AJ139" s="25">
        <f t="shared" si="128"/>
        <v>0</v>
      </c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</row>
    <row r="140" spans="1:106" ht="12.75" customHeight="1" outlineLevel="1" x14ac:dyDescent="0.25">
      <c r="A140" s="17">
        <v>4</v>
      </c>
      <c r="B140" s="17"/>
      <c r="C140" s="109" t="s">
        <v>324</v>
      </c>
      <c r="D140" s="111">
        <v>45496</v>
      </c>
      <c r="E140" s="60" t="s">
        <v>190</v>
      </c>
      <c r="F140" s="109" t="s">
        <v>93</v>
      </c>
      <c r="G140" s="109" t="s">
        <v>239</v>
      </c>
      <c r="H140" s="27"/>
      <c r="I140" s="27"/>
      <c r="J140" s="164"/>
      <c r="K140" s="93">
        <v>179713944</v>
      </c>
      <c r="L140" s="109" t="s">
        <v>240</v>
      </c>
      <c r="M140" s="91"/>
      <c r="N140" s="91"/>
      <c r="O140" s="91"/>
      <c r="P140" s="60"/>
      <c r="Q140" s="60"/>
      <c r="R140" s="91"/>
      <c r="S140" s="91"/>
      <c r="T140" s="91"/>
      <c r="U140" s="11">
        <f t="shared" si="129"/>
        <v>0</v>
      </c>
      <c r="V140" s="91"/>
      <c r="W140" s="91"/>
      <c r="X140" s="91"/>
      <c r="Y140" s="11">
        <f t="shared" si="130"/>
        <v>0</v>
      </c>
      <c r="Z140" s="93"/>
      <c r="AA140" s="93">
        <v>179713944</v>
      </c>
      <c r="AB140" s="91"/>
      <c r="AC140" s="11">
        <f t="shared" si="131"/>
        <v>179713944</v>
      </c>
      <c r="AD140" s="91"/>
      <c r="AE140" s="91"/>
      <c r="AF140" s="91"/>
      <c r="AG140" s="11">
        <f t="shared" si="132"/>
        <v>0</v>
      </c>
      <c r="AH140" s="11">
        <f t="shared" si="133"/>
        <v>179713944</v>
      </c>
      <c r="AI140" s="24">
        <f t="shared" si="134"/>
        <v>0</v>
      </c>
      <c r="AJ140" s="25">
        <f t="shared" si="128"/>
        <v>1.5366461427975564E-2</v>
      </c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</row>
    <row r="141" spans="1:106" ht="12.75" customHeight="1" outlineLevel="1" x14ac:dyDescent="0.25">
      <c r="A141" s="17">
        <v>2</v>
      </c>
      <c r="B141" s="17"/>
      <c r="C141" s="109" t="s">
        <v>191</v>
      </c>
      <c r="D141" s="111">
        <v>45420</v>
      </c>
      <c r="E141" s="60" t="s">
        <v>192</v>
      </c>
      <c r="F141" s="109" t="s">
        <v>93</v>
      </c>
      <c r="G141" s="109" t="s">
        <v>239</v>
      </c>
      <c r="H141" s="27"/>
      <c r="I141" s="27"/>
      <c r="J141" s="164"/>
      <c r="K141" s="93">
        <v>31094020</v>
      </c>
      <c r="L141" s="109" t="s">
        <v>240</v>
      </c>
      <c r="M141" s="91"/>
      <c r="N141" s="91"/>
      <c r="O141" s="91"/>
      <c r="P141" s="60"/>
      <c r="Q141" s="60"/>
      <c r="R141" s="91"/>
      <c r="S141" s="91"/>
      <c r="T141" s="91"/>
      <c r="U141" s="11">
        <f>SUM(R141:T141)</f>
        <v>0</v>
      </c>
      <c r="V141" s="91"/>
      <c r="W141" s="93">
        <v>31094020</v>
      </c>
      <c r="X141" s="91"/>
      <c r="Y141" s="11">
        <f>SUM(V141:X141)</f>
        <v>31094020</v>
      </c>
      <c r="Z141" s="91"/>
      <c r="AA141" s="91"/>
      <c r="AB141" s="93"/>
      <c r="AC141" s="11">
        <f>SUM(Z141:AB141)</f>
        <v>0</v>
      </c>
      <c r="AD141" s="91"/>
      <c r="AE141" s="91"/>
      <c r="AF141" s="91"/>
      <c r="AG141" s="11">
        <f>SUM(AD141:AF141)</f>
        <v>0</v>
      </c>
      <c r="AH141" s="11">
        <f>SUM(U141,Y141,AC141,AG141)</f>
        <v>31094020</v>
      </c>
      <c r="AI141" s="24">
        <f>IF(ISERROR(AH141/J141),0,AH141/J141)</f>
        <v>0</v>
      </c>
      <c r="AJ141" s="25">
        <f t="shared" si="128"/>
        <v>2.6586977523051897E-3</v>
      </c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</row>
    <row r="142" spans="1:106" s="34" customFormat="1" ht="12.75" customHeight="1" x14ac:dyDescent="0.25">
      <c r="A142" s="151" t="s">
        <v>193</v>
      </c>
      <c r="B142" s="151"/>
      <c r="C142" s="151"/>
      <c r="D142" s="151"/>
      <c r="E142" s="151"/>
      <c r="F142" s="151"/>
      <c r="G142" s="151"/>
      <c r="H142" s="151"/>
      <c r="I142" s="151"/>
      <c r="J142" s="30">
        <f>SUM(J135:J141)</f>
        <v>878077294</v>
      </c>
      <c r="K142" s="30">
        <f>SUM(K135:K141)</f>
        <v>878077294</v>
      </c>
      <c r="L142" s="104"/>
      <c r="M142" s="30">
        <f>SUM(M135:M141)</f>
        <v>0</v>
      </c>
      <c r="N142" s="30">
        <f>SUM(N135:N141)</f>
        <v>0</v>
      </c>
      <c r="O142" s="30">
        <f>SUM(O135:O141)</f>
        <v>0</v>
      </c>
      <c r="P142" s="113"/>
      <c r="Q142" s="114"/>
      <c r="R142" s="30">
        <f t="shared" ref="R142:AH142" si="141">SUM(R135:R141)</f>
        <v>0</v>
      </c>
      <c r="S142" s="30">
        <f t="shared" si="141"/>
        <v>0</v>
      </c>
      <c r="T142" s="30">
        <f t="shared" si="141"/>
        <v>0</v>
      </c>
      <c r="U142" s="30">
        <f t="shared" si="141"/>
        <v>0</v>
      </c>
      <c r="V142" s="30">
        <f t="shared" si="141"/>
        <v>0</v>
      </c>
      <c r="W142" s="30">
        <f t="shared" si="141"/>
        <v>62188040</v>
      </c>
      <c r="X142" s="30">
        <f t="shared" si="141"/>
        <v>0</v>
      </c>
      <c r="Y142" s="30">
        <f t="shared" si="141"/>
        <v>62188040</v>
      </c>
      <c r="Z142" s="30">
        <f t="shared" si="141"/>
        <v>0</v>
      </c>
      <c r="AA142" s="30">
        <f t="shared" si="141"/>
        <v>456461366</v>
      </c>
      <c r="AB142" s="30">
        <f t="shared" si="141"/>
        <v>179713944</v>
      </c>
      <c r="AC142" s="30">
        <f t="shared" si="141"/>
        <v>636175310</v>
      </c>
      <c r="AD142" s="30">
        <f t="shared" si="141"/>
        <v>0</v>
      </c>
      <c r="AE142" s="30">
        <f t="shared" si="141"/>
        <v>0</v>
      </c>
      <c r="AF142" s="30">
        <f t="shared" si="141"/>
        <v>0</v>
      </c>
      <c r="AG142" s="30">
        <f t="shared" si="141"/>
        <v>0</v>
      </c>
      <c r="AH142" s="30">
        <f t="shared" si="141"/>
        <v>698363350</v>
      </c>
      <c r="AI142" s="33">
        <f>IF(ISERROR(AH142/J142),0,AH142/J142)</f>
        <v>0.79533243231774076</v>
      </c>
      <c r="AJ142" s="33">
        <f>IF(ISERROR(AH142/$AH$183),0,AH142/$AH$183)</f>
        <v>5.9713638472520522E-2</v>
      </c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</row>
    <row r="143" spans="1:106" ht="12.75" customHeight="1" x14ac:dyDescent="0.25">
      <c r="A143" s="167" t="s">
        <v>73</v>
      </c>
      <c r="B143" s="167"/>
      <c r="C143" s="167"/>
      <c r="D143" s="167"/>
      <c r="E143" s="167"/>
      <c r="F143" s="7"/>
      <c r="G143" s="8"/>
      <c r="H143" s="9"/>
      <c r="I143" s="9"/>
      <c r="J143" s="10"/>
      <c r="K143" s="11"/>
      <c r="L143" s="12"/>
      <c r="M143" s="13"/>
      <c r="N143" s="13"/>
      <c r="O143" s="13"/>
      <c r="P143" s="8"/>
      <c r="Q143" s="14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5"/>
      <c r="AJ143" s="15"/>
    </row>
    <row r="144" spans="1:106" ht="12.75" customHeight="1" outlineLevel="1" x14ac:dyDescent="0.25">
      <c r="A144" s="17">
        <v>1</v>
      </c>
      <c r="B144" s="17"/>
      <c r="C144" s="109" t="s">
        <v>194</v>
      </c>
      <c r="D144" s="111">
        <v>45440</v>
      </c>
      <c r="E144" s="60" t="s">
        <v>195</v>
      </c>
      <c r="F144" s="109" t="s">
        <v>93</v>
      </c>
      <c r="G144" s="109" t="s">
        <v>239</v>
      </c>
      <c r="H144" s="27"/>
      <c r="I144" s="27"/>
      <c r="J144" s="164">
        <v>3394401945</v>
      </c>
      <c r="K144" s="53">
        <v>62315988</v>
      </c>
      <c r="L144" s="109" t="s">
        <v>240</v>
      </c>
      <c r="M144" s="91"/>
      <c r="N144" s="91"/>
      <c r="O144" s="91"/>
      <c r="P144" s="60"/>
      <c r="Q144" s="60"/>
      <c r="R144" s="91"/>
      <c r="S144" s="91"/>
      <c r="T144" s="91"/>
      <c r="U144" s="11">
        <f>SUM(R144:T144)</f>
        <v>0</v>
      </c>
      <c r="V144" s="91"/>
      <c r="W144" s="53">
        <v>62315988</v>
      </c>
      <c r="X144" s="91"/>
      <c r="Y144" s="11">
        <f>SUM(V144:X144)</f>
        <v>62315988</v>
      </c>
      <c r="Z144" s="91"/>
      <c r="AA144" s="91"/>
      <c r="AB144" s="91"/>
      <c r="AC144" s="11">
        <f>SUM(Z144:AB144)</f>
        <v>0</v>
      </c>
      <c r="AD144" s="91"/>
      <c r="AE144" s="91"/>
      <c r="AF144" s="91"/>
      <c r="AG144" s="11">
        <f>SUM(AD144:AF144)</f>
        <v>0</v>
      </c>
      <c r="AH144" s="11">
        <f>SUM(U144,Y144,AC144,AG144)</f>
        <v>62315988</v>
      </c>
      <c r="AI144" s="24">
        <f>IF(ISERROR(AH144/J144),0,AH144/J144)</f>
        <v>1.8358458724015373E-2</v>
      </c>
      <c r="AJ144" s="25">
        <f t="shared" ref="AJ144:AJ169" si="142">IF(ISERROR(AH144/$AH$183),"-",AH144/$AH$183)</f>
        <v>5.3283357130495569E-3</v>
      </c>
      <c r="AK144" s="96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</row>
    <row r="145" spans="1:106" ht="12.75" customHeight="1" outlineLevel="1" x14ac:dyDescent="0.25">
      <c r="A145" s="17">
        <v>2</v>
      </c>
      <c r="B145" s="17"/>
      <c r="C145" s="109" t="s">
        <v>196</v>
      </c>
      <c r="D145" s="111">
        <v>45439</v>
      </c>
      <c r="E145" s="60" t="s">
        <v>197</v>
      </c>
      <c r="F145" s="109" t="s">
        <v>93</v>
      </c>
      <c r="G145" s="109" t="s">
        <v>239</v>
      </c>
      <c r="H145" s="27"/>
      <c r="I145" s="27"/>
      <c r="J145" s="164"/>
      <c r="K145" s="53">
        <v>62315988</v>
      </c>
      <c r="L145" s="109" t="s">
        <v>240</v>
      </c>
      <c r="M145" s="91"/>
      <c r="N145" s="91"/>
      <c r="O145" s="91"/>
      <c r="P145" s="60"/>
      <c r="Q145" s="60"/>
      <c r="R145" s="91"/>
      <c r="S145" s="91"/>
      <c r="T145" s="91"/>
      <c r="U145" s="11">
        <f t="shared" ref="U145:U155" si="143">SUM(R145:T145)</f>
        <v>0</v>
      </c>
      <c r="V145" s="91"/>
      <c r="W145" s="53">
        <v>62315988</v>
      </c>
      <c r="X145" s="91"/>
      <c r="Y145" s="11">
        <f t="shared" ref="Y145:Y155" si="144">SUM(V145:X145)</f>
        <v>62315988</v>
      </c>
      <c r="Z145" s="91"/>
      <c r="AA145" s="91"/>
      <c r="AB145" s="91"/>
      <c r="AC145" s="11">
        <f t="shared" ref="AC145:AC155" si="145">SUM(Z145:AB145)</f>
        <v>0</v>
      </c>
      <c r="AD145" s="91"/>
      <c r="AE145" s="91"/>
      <c r="AF145" s="91"/>
      <c r="AG145" s="11">
        <f t="shared" ref="AG145:AG155" si="146">SUM(AD145:AF145)</f>
        <v>0</v>
      </c>
      <c r="AH145" s="11">
        <f t="shared" ref="AH145:AH155" si="147">SUM(U145,Y145,AC145,AG145)</f>
        <v>62315988</v>
      </c>
      <c r="AI145" s="24">
        <f t="shared" ref="AI145:AI155" si="148">IF(ISERROR(AH145/J145),0,AH145/J145)</f>
        <v>0</v>
      </c>
      <c r="AJ145" s="25">
        <f t="shared" si="142"/>
        <v>5.3283357130495569E-3</v>
      </c>
      <c r="AK145" s="96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</row>
    <row r="146" spans="1:106" ht="12.75" customHeight="1" outlineLevel="1" x14ac:dyDescent="0.25">
      <c r="A146" s="17">
        <v>3</v>
      </c>
      <c r="B146" s="17"/>
      <c r="C146" s="109" t="s">
        <v>198</v>
      </c>
      <c r="D146" s="111">
        <v>45420</v>
      </c>
      <c r="E146" s="60" t="s">
        <v>199</v>
      </c>
      <c r="F146" s="109" t="s">
        <v>93</v>
      </c>
      <c r="G146" s="109" t="s">
        <v>239</v>
      </c>
      <c r="H146" s="27"/>
      <c r="I146" s="27"/>
      <c r="J146" s="164"/>
      <c r="K146" s="116">
        <v>31094020</v>
      </c>
      <c r="L146" s="109" t="s">
        <v>240</v>
      </c>
      <c r="M146" s="91"/>
      <c r="N146" s="91"/>
      <c r="O146" s="91"/>
      <c r="P146" s="60"/>
      <c r="Q146" s="60"/>
      <c r="R146" s="91"/>
      <c r="S146" s="91"/>
      <c r="T146" s="91"/>
      <c r="U146" s="11">
        <f t="shared" si="143"/>
        <v>0</v>
      </c>
      <c r="V146" s="91"/>
      <c r="W146" s="93">
        <v>31094020</v>
      </c>
      <c r="X146" s="91"/>
      <c r="Y146" s="11">
        <f t="shared" si="144"/>
        <v>31094020</v>
      </c>
      <c r="Z146" s="91"/>
      <c r="AA146" s="91"/>
      <c r="AB146" s="116"/>
      <c r="AC146" s="11">
        <f t="shared" si="145"/>
        <v>0</v>
      </c>
      <c r="AD146" s="91"/>
      <c r="AE146" s="91"/>
      <c r="AF146" s="91"/>
      <c r="AG146" s="11">
        <f t="shared" si="146"/>
        <v>0</v>
      </c>
      <c r="AH146" s="11">
        <f t="shared" si="147"/>
        <v>31094020</v>
      </c>
      <c r="AI146" s="24">
        <f t="shared" si="148"/>
        <v>0</v>
      </c>
      <c r="AJ146" s="25">
        <f t="shared" si="142"/>
        <v>2.6586977523051897E-3</v>
      </c>
      <c r="AK146" s="96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</row>
    <row r="147" spans="1:106" ht="12.75" customHeight="1" outlineLevel="1" x14ac:dyDescent="0.25">
      <c r="A147" s="17">
        <v>4</v>
      </c>
      <c r="B147" s="17"/>
      <c r="C147" s="109" t="s">
        <v>337</v>
      </c>
      <c r="D147" s="111">
        <v>45513</v>
      </c>
      <c r="E147" s="60" t="s">
        <v>200</v>
      </c>
      <c r="F147" s="109" t="s">
        <v>93</v>
      </c>
      <c r="G147" s="109" t="s">
        <v>239</v>
      </c>
      <c r="H147" s="27"/>
      <c r="I147" s="27"/>
      <c r="J147" s="164"/>
      <c r="K147" s="122">
        <v>271720778</v>
      </c>
      <c r="L147" s="109" t="s">
        <v>240</v>
      </c>
      <c r="M147" s="91"/>
      <c r="N147" s="91"/>
      <c r="O147" s="91"/>
      <c r="P147" s="60"/>
      <c r="Q147" s="60"/>
      <c r="R147" s="91"/>
      <c r="S147" s="91"/>
      <c r="T147" s="91"/>
      <c r="U147" s="11">
        <f t="shared" si="143"/>
        <v>0</v>
      </c>
      <c r="V147" s="91"/>
      <c r="W147" s="91"/>
      <c r="X147" s="91"/>
      <c r="Y147" s="11">
        <f t="shared" si="144"/>
        <v>0</v>
      </c>
      <c r="Z147" s="91"/>
      <c r="AA147" s="122">
        <v>271720778</v>
      </c>
      <c r="AB147" s="116"/>
      <c r="AC147" s="11">
        <f t="shared" si="145"/>
        <v>271720778</v>
      </c>
      <c r="AD147" s="91"/>
      <c r="AE147" s="91"/>
      <c r="AF147" s="91"/>
      <c r="AG147" s="11">
        <f t="shared" si="146"/>
        <v>0</v>
      </c>
      <c r="AH147" s="11">
        <f t="shared" si="147"/>
        <v>271720778</v>
      </c>
      <c r="AI147" s="24">
        <f t="shared" si="148"/>
        <v>0</v>
      </c>
      <c r="AJ147" s="25">
        <f t="shared" si="142"/>
        <v>2.3233516339258079E-2</v>
      </c>
      <c r="AK147" s="96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</row>
    <row r="148" spans="1:106" ht="12.75" customHeight="1" outlineLevel="1" x14ac:dyDescent="0.25">
      <c r="A148" s="17">
        <v>5</v>
      </c>
      <c r="B148" s="17"/>
      <c r="C148" s="109" t="s">
        <v>201</v>
      </c>
      <c r="D148" s="111">
        <v>45439</v>
      </c>
      <c r="E148" s="60" t="s">
        <v>202</v>
      </c>
      <c r="F148" s="109" t="s">
        <v>93</v>
      </c>
      <c r="G148" s="109" t="s">
        <v>239</v>
      </c>
      <c r="H148" s="27"/>
      <c r="I148" s="27"/>
      <c r="J148" s="164"/>
      <c r="K148" s="116">
        <v>179713944</v>
      </c>
      <c r="L148" s="109" t="s">
        <v>240</v>
      </c>
      <c r="M148" s="91"/>
      <c r="N148" s="91"/>
      <c r="O148" s="91"/>
      <c r="P148" s="60"/>
      <c r="Q148" s="60"/>
      <c r="R148" s="91"/>
      <c r="S148" s="91"/>
      <c r="T148" s="91"/>
      <c r="U148" s="11">
        <f t="shared" si="143"/>
        <v>0</v>
      </c>
      <c r="V148" s="91"/>
      <c r="W148" s="116">
        <v>179713944</v>
      </c>
      <c r="X148" s="91"/>
      <c r="Y148" s="11">
        <f t="shared" si="144"/>
        <v>179713944</v>
      </c>
      <c r="Z148" s="91"/>
      <c r="AA148" s="116"/>
      <c r="AB148" s="91"/>
      <c r="AC148" s="11">
        <f t="shared" si="145"/>
        <v>0</v>
      </c>
      <c r="AD148" s="91"/>
      <c r="AE148" s="91"/>
      <c r="AF148" s="91"/>
      <c r="AG148" s="11">
        <f t="shared" si="146"/>
        <v>0</v>
      </c>
      <c r="AH148" s="11">
        <f t="shared" si="147"/>
        <v>179713944</v>
      </c>
      <c r="AI148" s="24">
        <f t="shared" si="148"/>
        <v>0</v>
      </c>
      <c r="AJ148" s="25">
        <f t="shared" si="142"/>
        <v>1.5366461427975564E-2</v>
      </c>
      <c r="AK148" s="96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</row>
    <row r="149" spans="1:106" ht="12.75" customHeight="1" outlineLevel="1" x14ac:dyDescent="0.25">
      <c r="A149" s="17">
        <v>6</v>
      </c>
      <c r="B149" s="17"/>
      <c r="C149" s="109" t="s">
        <v>203</v>
      </c>
      <c r="D149" s="111">
        <v>45434</v>
      </c>
      <c r="E149" s="60" t="s">
        <v>204</v>
      </c>
      <c r="F149" s="109" t="s">
        <v>93</v>
      </c>
      <c r="G149" s="109" t="s">
        <v>239</v>
      </c>
      <c r="H149" s="27"/>
      <c r="I149" s="27"/>
      <c r="J149" s="164"/>
      <c r="K149" s="122">
        <v>62315988</v>
      </c>
      <c r="L149" s="109" t="s">
        <v>240</v>
      </c>
      <c r="M149" s="91"/>
      <c r="N149" s="91"/>
      <c r="O149" s="91"/>
      <c r="P149" s="60"/>
      <c r="Q149" s="60"/>
      <c r="R149" s="91"/>
      <c r="S149" s="91"/>
      <c r="T149" s="91"/>
      <c r="U149" s="11">
        <f t="shared" ref="U149:U153" si="149">SUM(R149:T149)</f>
        <v>0</v>
      </c>
      <c r="V149" s="91"/>
      <c r="W149" s="53">
        <v>62315988</v>
      </c>
      <c r="X149" s="91"/>
      <c r="Y149" s="11">
        <f t="shared" ref="Y149:Y153" si="150">SUM(V149:X149)</f>
        <v>62315988</v>
      </c>
      <c r="Z149" s="91"/>
      <c r="AA149" s="116"/>
      <c r="AB149" s="91"/>
      <c r="AC149" s="11">
        <f t="shared" ref="AC149:AC153" si="151">SUM(Z149:AB149)</f>
        <v>0</v>
      </c>
      <c r="AD149" s="91"/>
      <c r="AE149" s="91"/>
      <c r="AF149" s="91"/>
      <c r="AG149" s="11">
        <f t="shared" ref="AG149:AG153" si="152">SUM(AD149:AF149)</f>
        <v>0</v>
      </c>
      <c r="AH149" s="11">
        <f t="shared" ref="AH149:AH153" si="153">SUM(U149,Y149,AC149,AG149)</f>
        <v>62315988</v>
      </c>
      <c r="AI149" s="24">
        <f t="shared" ref="AI149:AI153" si="154">IF(ISERROR(AH149/J149),0,AH149/J149)</f>
        <v>0</v>
      </c>
      <c r="AJ149" s="25">
        <f t="shared" si="142"/>
        <v>5.3283357130495569E-3</v>
      </c>
      <c r="AK149" s="96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</row>
    <row r="150" spans="1:106" ht="12.75" customHeight="1" outlineLevel="1" x14ac:dyDescent="0.25">
      <c r="A150" s="17">
        <v>7</v>
      </c>
      <c r="B150" s="17"/>
      <c r="C150" s="109" t="s">
        <v>205</v>
      </c>
      <c r="D150" s="111">
        <v>45418</v>
      </c>
      <c r="E150" s="60" t="s">
        <v>206</v>
      </c>
      <c r="F150" s="109" t="s">
        <v>93</v>
      </c>
      <c r="G150" s="109" t="s">
        <v>239</v>
      </c>
      <c r="H150" s="27"/>
      <c r="I150" s="27"/>
      <c r="J150" s="164"/>
      <c r="K150" s="116">
        <v>179713944</v>
      </c>
      <c r="L150" s="109" t="s">
        <v>240</v>
      </c>
      <c r="M150" s="91"/>
      <c r="N150" s="91"/>
      <c r="O150" s="91"/>
      <c r="P150" s="60"/>
      <c r="Q150" s="60"/>
      <c r="R150" s="91"/>
      <c r="S150" s="91"/>
      <c r="T150" s="91"/>
      <c r="U150" s="11">
        <f t="shared" si="149"/>
        <v>0</v>
      </c>
      <c r="V150" s="91"/>
      <c r="W150" s="116">
        <v>179713944</v>
      </c>
      <c r="X150" s="91"/>
      <c r="Y150" s="11">
        <f t="shared" si="150"/>
        <v>179713944</v>
      </c>
      <c r="Z150" s="91"/>
      <c r="AA150" s="116"/>
      <c r="AB150" s="91"/>
      <c r="AC150" s="11">
        <f t="shared" si="151"/>
        <v>0</v>
      </c>
      <c r="AD150" s="91"/>
      <c r="AE150" s="91"/>
      <c r="AF150" s="91"/>
      <c r="AG150" s="11">
        <f t="shared" si="152"/>
        <v>0</v>
      </c>
      <c r="AH150" s="11">
        <f t="shared" si="153"/>
        <v>179713944</v>
      </c>
      <c r="AI150" s="24">
        <f t="shared" si="154"/>
        <v>0</v>
      </c>
      <c r="AJ150" s="25">
        <f t="shared" si="142"/>
        <v>1.5366461427975564E-2</v>
      </c>
      <c r="AK150" s="96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</row>
    <row r="151" spans="1:106" ht="12.75" customHeight="1" outlineLevel="1" x14ac:dyDescent="0.25">
      <c r="A151" s="17">
        <v>8</v>
      </c>
      <c r="B151" s="17"/>
      <c r="C151" s="109" t="s">
        <v>207</v>
      </c>
      <c r="D151" s="111">
        <v>45418</v>
      </c>
      <c r="E151" s="60" t="s">
        <v>208</v>
      </c>
      <c r="F151" s="109" t="s">
        <v>93</v>
      </c>
      <c r="G151" s="109" t="s">
        <v>239</v>
      </c>
      <c r="H151" s="27"/>
      <c r="I151" s="27"/>
      <c r="J151" s="164"/>
      <c r="K151" s="122">
        <v>62315988</v>
      </c>
      <c r="L151" s="109" t="s">
        <v>240</v>
      </c>
      <c r="M151" s="91"/>
      <c r="N151" s="91"/>
      <c r="O151" s="91"/>
      <c r="P151" s="60"/>
      <c r="Q151" s="60"/>
      <c r="R151" s="91"/>
      <c r="S151" s="91"/>
      <c r="T151" s="91"/>
      <c r="U151" s="11">
        <f t="shared" si="149"/>
        <v>0</v>
      </c>
      <c r="V151" s="91"/>
      <c r="W151" s="53">
        <v>62315988</v>
      </c>
      <c r="X151" s="91"/>
      <c r="Y151" s="11">
        <f t="shared" si="150"/>
        <v>62315988</v>
      </c>
      <c r="Z151" s="91"/>
      <c r="AA151" s="116"/>
      <c r="AB151" s="91"/>
      <c r="AC151" s="11">
        <f t="shared" si="151"/>
        <v>0</v>
      </c>
      <c r="AD151" s="91"/>
      <c r="AE151" s="91"/>
      <c r="AF151" s="91"/>
      <c r="AG151" s="11">
        <f t="shared" si="152"/>
        <v>0</v>
      </c>
      <c r="AH151" s="11">
        <f t="shared" si="153"/>
        <v>62315988</v>
      </c>
      <c r="AI151" s="24">
        <f t="shared" si="154"/>
        <v>0</v>
      </c>
      <c r="AJ151" s="25">
        <f t="shared" si="142"/>
        <v>5.3283357130495569E-3</v>
      </c>
      <c r="AK151" s="96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</row>
    <row r="152" spans="1:106" ht="12.75" customHeight="1" outlineLevel="1" x14ac:dyDescent="0.25">
      <c r="A152" s="17">
        <v>9</v>
      </c>
      <c r="B152" s="17"/>
      <c r="C152" s="109" t="s">
        <v>209</v>
      </c>
      <c r="D152" s="111">
        <v>45418</v>
      </c>
      <c r="E152" s="60" t="s">
        <v>210</v>
      </c>
      <c r="F152" s="109" t="s">
        <v>93</v>
      </c>
      <c r="G152" s="109" t="s">
        <v>239</v>
      </c>
      <c r="H152" s="27"/>
      <c r="I152" s="27"/>
      <c r="J152" s="164"/>
      <c r="K152" s="122">
        <v>62315988</v>
      </c>
      <c r="L152" s="109" t="s">
        <v>240</v>
      </c>
      <c r="M152" s="91"/>
      <c r="N152" s="91"/>
      <c r="O152" s="91"/>
      <c r="P152" s="60"/>
      <c r="Q152" s="60"/>
      <c r="R152" s="91"/>
      <c r="S152" s="91"/>
      <c r="T152" s="91"/>
      <c r="U152" s="11">
        <f t="shared" si="149"/>
        <v>0</v>
      </c>
      <c r="V152" s="91"/>
      <c r="W152" s="53">
        <v>62315988</v>
      </c>
      <c r="X152" s="91"/>
      <c r="Y152" s="11">
        <f t="shared" si="150"/>
        <v>62315988</v>
      </c>
      <c r="Z152" s="91"/>
      <c r="AA152" s="116"/>
      <c r="AB152" s="91"/>
      <c r="AC152" s="11">
        <f t="shared" si="151"/>
        <v>0</v>
      </c>
      <c r="AD152" s="91"/>
      <c r="AE152" s="91"/>
      <c r="AF152" s="91"/>
      <c r="AG152" s="11">
        <f t="shared" si="152"/>
        <v>0</v>
      </c>
      <c r="AH152" s="11">
        <f t="shared" si="153"/>
        <v>62315988</v>
      </c>
      <c r="AI152" s="24">
        <f t="shared" si="154"/>
        <v>0</v>
      </c>
      <c r="AJ152" s="25">
        <f t="shared" si="142"/>
        <v>5.3283357130495569E-3</v>
      </c>
      <c r="AK152" s="96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</row>
    <row r="153" spans="1:106" ht="12.75" customHeight="1" outlineLevel="1" x14ac:dyDescent="0.25">
      <c r="A153" s="17">
        <v>10</v>
      </c>
      <c r="B153" s="17"/>
      <c r="C153" s="109" t="s">
        <v>211</v>
      </c>
      <c r="D153" s="111">
        <v>45426</v>
      </c>
      <c r="E153" s="60" t="s">
        <v>212</v>
      </c>
      <c r="F153" s="109" t="s">
        <v>93</v>
      </c>
      <c r="G153" s="109" t="s">
        <v>239</v>
      </c>
      <c r="H153" s="27"/>
      <c r="I153" s="27"/>
      <c r="J153" s="164"/>
      <c r="K153" s="116">
        <v>179713944</v>
      </c>
      <c r="L153" s="109" t="s">
        <v>240</v>
      </c>
      <c r="M153" s="91"/>
      <c r="N153" s="91"/>
      <c r="O153" s="91"/>
      <c r="P153" s="60"/>
      <c r="Q153" s="60"/>
      <c r="R153" s="91"/>
      <c r="S153" s="91"/>
      <c r="T153" s="91"/>
      <c r="U153" s="11">
        <f t="shared" si="149"/>
        <v>0</v>
      </c>
      <c r="V153" s="91"/>
      <c r="W153" s="116">
        <v>179713944</v>
      </c>
      <c r="X153" s="91"/>
      <c r="Y153" s="11">
        <f t="shared" si="150"/>
        <v>179713944</v>
      </c>
      <c r="Z153" s="91"/>
      <c r="AA153" s="116"/>
      <c r="AB153" s="91"/>
      <c r="AC153" s="11">
        <f t="shared" si="151"/>
        <v>0</v>
      </c>
      <c r="AD153" s="91"/>
      <c r="AE153" s="91"/>
      <c r="AF153" s="91"/>
      <c r="AG153" s="11">
        <f t="shared" si="152"/>
        <v>0</v>
      </c>
      <c r="AH153" s="11">
        <f t="shared" si="153"/>
        <v>179713944</v>
      </c>
      <c r="AI153" s="24">
        <f t="shared" si="154"/>
        <v>0</v>
      </c>
      <c r="AJ153" s="25">
        <f t="shared" si="142"/>
        <v>1.5366461427975564E-2</v>
      </c>
      <c r="AK153" s="96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</row>
    <row r="154" spans="1:106" ht="12.75" customHeight="1" outlineLevel="1" x14ac:dyDescent="0.25">
      <c r="A154" s="17">
        <v>11</v>
      </c>
      <c r="B154" s="17"/>
      <c r="C154" s="109" t="s">
        <v>213</v>
      </c>
      <c r="D154" s="111">
        <v>45434</v>
      </c>
      <c r="E154" s="60" t="s">
        <v>214</v>
      </c>
      <c r="F154" s="109" t="s">
        <v>93</v>
      </c>
      <c r="G154" s="109" t="s">
        <v>239</v>
      </c>
      <c r="H154" s="27"/>
      <c r="I154" s="27"/>
      <c r="J154" s="164"/>
      <c r="K154" s="122">
        <v>62315988</v>
      </c>
      <c r="L154" s="109" t="s">
        <v>240</v>
      </c>
      <c r="M154" s="91"/>
      <c r="N154" s="91"/>
      <c r="O154" s="91"/>
      <c r="P154" s="60"/>
      <c r="Q154" s="60"/>
      <c r="R154" s="91"/>
      <c r="S154" s="91"/>
      <c r="T154" s="91"/>
      <c r="U154" s="11">
        <f t="shared" si="143"/>
        <v>0</v>
      </c>
      <c r="V154" s="91"/>
      <c r="W154" s="53">
        <v>62315988</v>
      </c>
      <c r="X154" s="91"/>
      <c r="Y154" s="11">
        <f t="shared" si="144"/>
        <v>62315988</v>
      </c>
      <c r="Z154" s="91"/>
      <c r="AA154" s="91"/>
      <c r="AB154" s="116"/>
      <c r="AC154" s="11">
        <f t="shared" si="145"/>
        <v>0</v>
      </c>
      <c r="AD154" s="91"/>
      <c r="AE154" s="91"/>
      <c r="AF154" s="91"/>
      <c r="AG154" s="11">
        <f t="shared" si="146"/>
        <v>0</v>
      </c>
      <c r="AH154" s="11">
        <f t="shared" si="147"/>
        <v>62315988</v>
      </c>
      <c r="AI154" s="24">
        <f t="shared" si="148"/>
        <v>0</v>
      </c>
      <c r="AJ154" s="25">
        <f t="shared" si="142"/>
        <v>5.3283357130495569E-3</v>
      </c>
      <c r="AK154" s="96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</row>
    <row r="155" spans="1:106" ht="12.75" customHeight="1" outlineLevel="1" x14ac:dyDescent="0.25">
      <c r="A155" s="17">
        <v>12</v>
      </c>
      <c r="B155" s="17"/>
      <c r="C155" s="109" t="s">
        <v>215</v>
      </c>
      <c r="D155" s="111">
        <v>45418</v>
      </c>
      <c r="E155" s="60" t="s">
        <v>216</v>
      </c>
      <c r="F155" s="109" t="s">
        <v>93</v>
      </c>
      <c r="G155" s="109" t="s">
        <v>239</v>
      </c>
      <c r="H155" s="27"/>
      <c r="I155" s="27"/>
      <c r="J155" s="164"/>
      <c r="K155" s="116">
        <v>179713944</v>
      </c>
      <c r="L155" s="109" t="s">
        <v>240</v>
      </c>
      <c r="M155" s="91"/>
      <c r="N155" s="91"/>
      <c r="O155" s="91"/>
      <c r="P155" s="60"/>
      <c r="Q155" s="60"/>
      <c r="R155" s="91"/>
      <c r="S155" s="91"/>
      <c r="T155" s="91"/>
      <c r="U155" s="11">
        <f t="shared" si="143"/>
        <v>0</v>
      </c>
      <c r="V155" s="91"/>
      <c r="W155" s="116">
        <v>179713944</v>
      </c>
      <c r="X155" s="91"/>
      <c r="Y155" s="11">
        <f t="shared" si="144"/>
        <v>179713944</v>
      </c>
      <c r="Z155" s="91"/>
      <c r="AA155" s="116"/>
      <c r="AB155" s="91"/>
      <c r="AC155" s="11">
        <f t="shared" si="145"/>
        <v>0</v>
      </c>
      <c r="AD155" s="91"/>
      <c r="AE155" s="91"/>
      <c r="AF155" s="91"/>
      <c r="AG155" s="11">
        <f t="shared" si="146"/>
        <v>0</v>
      </c>
      <c r="AH155" s="11">
        <f t="shared" si="147"/>
        <v>179713944</v>
      </c>
      <c r="AI155" s="24">
        <f t="shared" si="148"/>
        <v>0</v>
      </c>
      <c r="AJ155" s="25">
        <f t="shared" si="142"/>
        <v>1.5366461427975564E-2</v>
      </c>
      <c r="AK155" s="96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</row>
    <row r="156" spans="1:106" ht="12.75" customHeight="1" outlineLevel="1" x14ac:dyDescent="0.25">
      <c r="A156" s="17">
        <v>13</v>
      </c>
      <c r="B156" s="17"/>
      <c r="C156" s="109" t="s">
        <v>217</v>
      </c>
      <c r="D156" s="111">
        <v>45418</v>
      </c>
      <c r="E156" s="60" t="s">
        <v>218</v>
      </c>
      <c r="F156" s="109" t="s">
        <v>93</v>
      </c>
      <c r="G156" s="109" t="s">
        <v>239</v>
      </c>
      <c r="H156" s="27"/>
      <c r="I156" s="27"/>
      <c r="J156" s="164"/>
      <c r="K156" s="122">
        <v>62315988</v>
      </c>
      <c r="L156" s="109" t="s">
        <v>240</v>
      </c>
      <c r="M156" s="91"/>
      <c r="N156" s="91"/>
      <c r="O156" s="91"/>
      <c r="P156" s="60"/>
      <c r="Q156" s="60"/>
      <c r="R156" s="91"/>
      <c r="S156" s="91"/>
      <c r="T156" s="91"/>
      <c r="U156" s="11">
        <f>SUM(R156:T156)</f>
        <v>0</v>
      </c>
      <c r="V156" s="91"/>
      <c r="W156" s="53">
        <v>62315988</v>
      </c>
      <c r="X156" s="91"/>
      <c r="Y156" s="11">
        <f>SUM(V156:X156)</f>
        <v>62315988</v>
      </c>
      <c r="Z156" s="91"/>
      <c r="AA156" s="91"/>
      <c r="AB156" s="91"/>
      <c r="AC156" s="11">
        <f>SUM(Z156:AB156)</f>
        <v>0</v>
      </c>
      <c r="AD156" s="91"/>
      <c r="AE156" s="91"/>
      <c r="AF156" s="91"/>
      <c r="AG156" s="11">
        <f>SUM(AD156:AF156)</f>
        <v>0</v>
      </c>
      <c r="AH156" s="11">
        <f>SUM(U156,Y156,AC156,AG156)</f>
        <v>62315988</v>
      </c>
      <c r="AI156" s="24">
        <f>IF(ISERROR(AH156/J156),0,AH156/J156)</f>
        <v>0</v>
      </c>
      <c r="AJ156" s="25">
        <f t="shared" si="142"/>
        <v>5.3283357130495569E-3</v>
      </c>
      <c r="AK156" s="96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</row>
    <row r="157" spans="1:106" ht="12.75" customHeight="1" outlineLevel="1" x14ac:dyDescent="0.25">
      <c r="A157" s="17">
        <v>14</v>
      </c>
      <c r="B157" s="17"/>
      <c r="C157" s="109" t="s">
        <v>219</v>
      </c>
      <c r="D157" s="111">
        <v>45419</v>
      </c>
      <c r="E157" s="60" t="s">
        <v>220</v>
      </c>
      <c r="F157" s="109" t="s">
        <v>93</v>
      </c>
      <c r="G157" s="109" t="s">
        <v>239</v>
      </c>
      <c r="H157" s="27"/>
      <c r="I157" s="27"/>
      <c r="J157" s="164"/>
      <c r="K157" s="116">
        <v>179713944</v>
      </c>
      <c r="L157" s="109" t="s">
        <v>240</v>
      </c>
      <c r="M157" s="91"/>
      <c r="N157" s="91"/>
      <c r="O157" s="91"/>
      <c r="P157" s="60"/>
      <c r="Q157" s="60"/>
      <c r="R157" s="91"/>
      <c r="S157" s="91"/>
      <c r="T157" s="91"/>
      <c r="U157" s="11">
        <f t="shared" ref="U157:U169" si="155">SUM(R157:T157)</f>
        <v>0</v>
      </c>
      <c r="V157" s="91"/>
      <c r="W157" s="116">
        <v>179713944</v>
      </c>
      <c r="X157" s="91"/>
      <c r="Y157" s="11">
        <f t="shared" ref="Y157:Y169" si="156">SUM(V157:X157)</f>
        <v>179713944</v>
      </c>
      <c r="Z157" s="91"/>
      <c r="AA157" s="91"/>
      <c r="AB157" s="91"/>
      <c r="AC157" s="11">
        <f t="shared" ref="AC157:AC169" si="157">SUM(Z157:AB157)</f>
        <v>0</v>
      </c>
      <c r="AD157" s="91"/>
      <c r="AE157" s="91"/>
      <c r="AF157" s="91"/>
      <c r="AG157" s="11">
        <f t="shared" ref="AG157:AG169" si="158">SUM(AD157:AF157)</f>
        <v>0</v>
      </c>
      <c r="AH157" s="11">
        <f t="shared" ref="AH157:AH169" si="159">SUM(U157,Y157,AC157,AG157)</f>
        <v>179713944</v>
      </c>
      <c r="AI157" s="24">
        <f t="shared" ref="AI157:AI169" si="160">IF(ISERROR(AH157/J157),0,AH157/J157)</f>
        <v>0</v>
      </c>
      <c r="AJ157" s="25">
        <f t="shared" si="142"/>
        <v>1.5366461427975564E-2</v>
      </c>
      <c r="AK157" s="96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</row>
    <row r="158" spans="1:106" ht="12.75" customHeight="1" outlineLevel="1" x14ac:dyDescent="0.25">
      <c r="A158" s="17">
        <v>15</v>
      </c>
      <c r="B158" s="17"/>
      <c r="C158" s="109" t="s">
        <v>338</v>
      </c>
      <c r="D158" s="111">
        <v>45491</v>
      </c>
      <c r="E158" s="60" t="s">
        <v>221</v>
      </c>
      <c r="F158" s="109" t="s">
        <v>93</v>
      </c>
      <c r="G158" s="109" t="s">
        <v>239</v>
      </c>
      <c r="H158" s="27"/>
      <c r="I158" s="27"/>
      <c r="J158" s="164"/>
      <c r="K158" s="116">
        <v>179713944</v>
      </c>
      <c r="L158" s="109" t="s">
        <v>240</v>
      </c>
      <c r="M158" s="91"/>
      <c r="N158" s="91"/>
      <c r="O158" s="91"/>
      <c r="P158" s="60"/>
      <c r="Q158" s="60"/>
      <c r="R158" s="91"/>
      <c r="S158" s="91"/>
      <c r="T158" s="91"/>
      <c r="U158" s="11">
        <f t="shared" si="155"/>
        <v>0</v>
      </c>
      <c r="V158" s="91"/>
      <c r="W158" s="91"/>
      <c r="X158" s="91"/>
      <c r="Y158" s="11">
        <f t="shared" si="156"/>
        <v>0</v>
      </c>
      <c r="Z158" s="91"/>
      <c r="AA158" s="91">
        <v>179713944</v>
      </c>
      <c r="AB158" s="91"/>
      <c r="AC158" s="11">
        <f t="shared" si="157"/>
        <v>179713944</v>
      </c>
      <c r="AD158" s="91"/>
      <c r="AE158" s="91"/>
      <c r="AF158" s="91"/>
      <c r="AG158" s="11">
        <f t="shared" si="158"/>
        <v>0</v>
      </c>
      <c r="AH158" s="11">
        <f t="shared" si="159"/>
        <v>179713944</v>
      </c>
      <c r="AI158" s="24">
        <f t="shared" si="160"/>
        <v>0</v>
      </c>
      <c r="AJ158" s="25">
        <f t="shared" si="142"/>
        <v>1.5366461427975564E-2</v>
      </c>
      <c r="AK158" s="96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</row>
    <row r="159" spans="1:106" ht="12.75" customHeight="1" outlineLevel="1" x14ac:dyDescent="0.25">
      <c r="A159" s="17">
        <v>16</v>
      </c>
      <c r="B159" s="17"/>
      <c r="C159" s="109" t="s">
        <v>222</v>
      </c>
      <c r="D159" s="111">
        <v>45428</v>
      </c>
      <c r="E159" s="60" t="s">
        <v>223</v>
      </c>
      <c r="F159" s="109" t="s">
        <v>93</v>
      </c>
      <c r="G159" s="109" t="s">
        <v>239</v>
      </c>
      <c r="H159" s="27"/>
      <c r="I159" s="27"/>
      <c r="J159" s="164"/>
      <c r="K159" s="122">
        <v>62315988</v>
      </c>
      <c r="L159" s="109" t="s">
        <v>240</v>
      </c>
      <c r="M159" s="91"/>
      <c r="N159" s="91"/>
      <c r="O159" s="91"/>
      <c r="P159" s="60"/>
      <c r="Q159" s="60"/>
      <c r="R159" s="91"/>
      <c r="S159" s="91"/>
      <c r="T159" s="91"/>
      <c r="U159" s="11">
        <f t="shared" si="155"/>
        <v>0</v>
      </c>
      <c r="V159" s="91"/>
      <c r="W159" s="53">
        <v>62315988</v>
      </c>
      <c r="X159" s="91"/>
      <c r="Y159" s="11">
        <f t="shared" si="156"/>
        <v>62315988</v>
      </c>
      <c r="Z159" s="91"/>
      <c r="AA159" s="91"/>
      <c r="AB159" s="91"/>
      <c r="AC159" s="11">
        <f t="shared" si="157"/>
        <v>0</v>
      </c>
      <c r="AD159" s="91"/>
      <c r="AE159" s="91"/>
      <c r="AF159" s="91"/>
      <c r="AG159" s="11">
        <f t="shared" si="158"/>
        <v>0</v>
      </c>
      <c r="AH159" s="11">
        <f t="shared" si="159"/>
        <v>62315988</v>
      </c>
      <c r="AI159" s="24">
        <f t="shared" si="160"/>
        <v>0</v>
      </c>
      <c r="AJ159" s="25">
        <f t="shared" si="142"/>
        <v>5.3283357130495569E-3</v>
      </c>
      <c r="AK159" s="96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</row>
    <row r="160" spans="1:106" ht="12.75" hidden="1" customHeight="1" outlineLevel="1" x14ac:dyDescent="0.25">
      <c r="A160" s="17">
        <v>17</v>
      </c>
      <c r="B160" s="17"/>
      <c r="C160" s="109"/>
      <c r="D160" s="111"/>
      <c r="E160" s="60" t="s">
        <v>327</v>
      </c>
      <c r="F160" s="109" t="s">
        <v>93</v>
      </c>
      <c r="G160" s="109" t="s">
        <v>239</v>
      </c>
      <c r="H160" s="27"/>
      <c r="I160" s="27"/>
      <c r="J160" s="164"/>
      <c r="K160" s="122"/>
      <c r="L160" s="55"/>
      <c r="M160" s="91"/>
      <c r="N160" s="91"/>
      <c r="O160" s="91"/>
      <c r="P160" s="60"/>
      <c r="Q160" s="60"/>
      <c r="R160" s="91"/>
      <c r="S160" s="91"/>
      <c r="T160" s="91"/>
      <c r="U160" s="11">
        <f t="shared" ref="U160:U168" si="161">SUM(R160:T160)</f>
        <v>0</v>
      </c>
      <c r="V160" s="91"/>
      <c r="W160" s="53"/>
      <c r="X160" s="91"/>
      <c r="Y160" s="11">
        <f t="shared" ref="Y160:Y168" si="162">SUM(V160:X160)</f>
        <v>0</v>
      </c>
      <c r="Z160" s="91"/>
      <c r="AA160" s="91"/>
      <c r="AB160" s="91"/>
      <c r="AC160" s="11">
        <f t="shared" ref="AC160:AC168" si="163">SUM(Z160:AB160)</f>
        <v>0</v>
      </c>
      <c r="AD160" s="91"/>
      <c r="AE160" s="91"/>
      <c r="AF160" s="91"/>
      <c r="AG160" s="11">
        <f t="shared" ref="AG160:AG168" si="164">SUM(AD160:AF160)</f>
        <v>0</v>
      </c>
      <c r="AH160" s="11">
        <f t="shared" ref="AH160:AH168" si="165">SUM(U160,Y160,AC160,AG160)</f>
        <v>0</v>
      </c>
      <c r="AI160" s="24">
        <f t="shared" ref="AI160:AI168" si="166">IF(ISERROR(AH160/J160),0,AH160/J160)</f>
        <v>0</v>
      </c>
      <c r="AJ160" s="25">
        <f t="shared" si="142"/>
        <v>0</v>
      </c>
      <c r="AK160" s="96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</row>
    <row r="161" spans="1:106" ht="12.75" customHeight="1" outlineLevel="1" x14ac:dyDescent="0.25">
      <c r="A161" s="17">
        <v>18</v>
      </c>
      <c r="B161" s="17"/>
      <c r="C161" s="109" t="s">
        <v>339</v>
      </c>
      <c r="D161" s="111">
        <v>45541</v>
      </c>
      <c r="E161" s="60" t="s">
        <v>328</v>
      </c>
      <c r="F161" s="109" t="s">
        <v>93</v>
      </c>
      <c r="G161" s="109" t="s">
        <v>239</v>
      </c>
      <c r="H161" s="27"/>
      <c r="I161" s="27"/>
      <c r="J161" s="164"/>
      <c r="K161" s="122">
        <v>214431434</v>
      </c>
      <c r="L161" s="109" t="s">
        <v>240</v>
      </c>
      <c r="M161" s="91"/>
      <c r="N161" s="91"/>
      <c r="O161" s="91"/>
      <c r="P161" s="60"/>
      <c r="Q161" s="60"/>
      <c r="R161" s="91"/>
      <c r="S161" s="91"/>
      <c r="T161" s="91"/>
      <c r="U161" s="11">
        <f t="shared" si="161"/>
        <v>0</v>
      </c>
      <c r="V161" s="91"/>
      <c r="W161" s="53"/>
      <c r="X161" s="91"/>
      <c r="Y161" s="11">
        <f t="shared" si="162"/>
        <v>0</v>
      </c>
      <c r="Z161" s="91"/>
      <c r="AA161" s="91"/>
      <c r="AB161" s="91">
        <v>214431434</v>
      </c>
      <c r="AC161" s="11">
        <f t="shared" si="163"/>
        <v>214431434</v>
      </c>
      <c r="AD161" s="91"/>
      <c r="AE161" s="91"/>
      <c r="AF161" s="91"/>
      <c r="AG161" s="11">
        <f t="shared" si="164"/>
        <v>0</v>
      </c>
      <c r="AH161" s="11">
        <f t="shared" si="165"/>
        <v>214431434</v>
      </c>
      <c r="AI161" s="24">
        <f t="shared" si="166"/>
        <v>0</v>
      </c>
      <c r="AJ161" s="25">
        <f t="shared" si="142"/>
        <v>1.833498439890946E-2</v>
      </c>
      <c r="AK161" s="96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</row>
    <row r="162" spans="1:106" ht="12.75" hidden="1" customHeight="1" outlineLevel="1" x14ac:dyDescent="0.25">
      <c r="A162" s="17">
        <v>19</v>
      </c>
      <c r="B162" s="17"/>
      <c r="C162" s="109"/>
      <c r="D162" s="111"/>
      <c r="E162" s="60" t="s">
        <v>329</v>
      </c>
      <c r="F162" s="109" t="s">
        <v>93</v>
      </c>
      <c r="G162" s="109" t="s">
        <v>239</v>
      </c>
      <c r="H162" s="27"/>
      <c r="I162" s="27"/>
      <c r="J162" s="164"/>
      <c r="K162" s="122"/>
      <c r="L162" s="109" t="s">
        <v>240</v>
      </c>
      <c r="M162" s="91"/>
      <c r="N162" s="91"/>
      <c r="O162" s="91"/>
      <c r="P162" s="60"/>
      <c r="Q162" s="60"/>
      <c r="R162" s="91"/>
      <c r="S162" s="91"/>
      <c r="T162" s="91"/>
      <c r="U162" s="11">
        <f t="shared" si="161"/>
        <v>0</v>
      </c>
      <c r="V162" s="91"/>
      <c r="W162" s="53"/>
      <c r="X162" s="91"/>
      <c r="Y162" s="11">
        <f t="shared" si="162"/>
        <v>0</v>
      </c>
      <c r="Z162" s="91"/>
      <c r="AA162" s="91"/>
      <c r="AB162" s="91"/>
      <c r="AC162" s="11">
        <f t="shared" si="163"/>
        <v>0</v>
      </c>
      <c r="AD162" s="91"/>
      <c r="AE162" s="91"/>
      <c r="AF162" s="91"/>
      <c r="AG162" s="11">
        <f t="shared" si="164"/>
        <v>0</v>
      </c>
      <c r="AH162" s="11">
        <f t="shared" si="165"/>
        <v>0</v>
      </c>
      <c r="AI162" s="24">
        <f t="shared" si="166"/>
        <v>0</v>
      </c>
      <c r="AJ162" s="25">
        <f t="shared" si="142"/>
        <v>0</v>
      </c>
      <c r="AK162" s="96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</row>
    <row r="163" spans="1:106" ht="12.75" hidden="1" customHeight="1" outlineLevel="1" x14ac:dyDescent="0.25">
      <c r="A163" s="17">
        <v>20</v>
      </c>
      <c r="B163" s="17"/>
      <c r="C163" s="109"/>
      <c r="D163" s="111"/>
      <c r="E163" s="60" t="s">
        <v>330</v>
      </c>
      <c r="F163" s="109" t="s">
        <v>93</v>
      </c>
      <c r="G163" s="109" t="s">
        <v>239</v>
      </c>
      <c r="H163" s="27"/>
      <c r="I163" s="27"/>
      <c r="J163" s="164"/>
      <c r="K163" s="122"/>
      <c r="L163" s="109" t="s">
        <v>240</v>
      </c>
      <c r="M163" s="91"/>
      <c r="N163" s="91"/>
      <c r="O163" s="91"/>
      <c r="P163" s="60"/>
      <c r="Q163" s="60"/>
      <c r="R163" s="91"/>
      <c r="S163" s="91"/>
      <c r="T163" s="91"/>
      <c r="U163" s="11">
        <f t="shared" si="161"/>
        <v>0</v>
      </c>
      <c r="V163" s="91"/>
      <c r="W163" s="53"/>
      <c r="X163" s="91"/>
      <c r="Y163" s="11">
        <f t="shared" si="162"/>
        <v>0</v>
      </c>
      <c r="Z163" s="91"/>
      <c r="AA163" s="91"/>
      <c r="AB163" s="91"/>
      <c r="AC163" s="11">
        <f t="shared" si="163"/>
        <v>0</v>
      </c>
      <c r="AD163" s="91"/>
      <c r="AE163" s="91"/>
      <c r="AF163" s="91"/>
      <c r="AG163" s="11">
        <f t="shared" si="164"/>
        <v>0</v>
      </c>
      <c r="AH163" s="11">
        <f t="shared" si="165"/>
        <v>0</v>
      </c>
      <c r="AI163" s="24">
        <f t="shared" si="166"/>
        <v>0</v>
      </c>
      <c r="AJ163" s="25">
        <f t="shared" si="142"/>
        <v>0</v>
      </c>
      <c r="AK163" s="96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</row>
    <row r="164" spans="1:106" ht="12.75" customHeight="1" outlineLevel="1" x14ac:dyDescent="0.25">
      <c r="A164" s="17">
        <v>21</v>
      </c>
      <c r="B164" s="17"/>
      <c r="C164" s="109" t="s">
        <v>340</v>
      </c>
      <c r="D164" s="111">
        <v>45530</v>
      </c>
      <c r="E164" s="60" t="s">
        <v>331</v>
      </c>
      <c r="F164" s="109" t="s">
        <v>93</v>
      </c>
      <c r="G164" s="109" t="s">
        <v>239</v>
      </c>
      <c r="H164" s="27"/>
      <c r="I164" s="27"/>
      <c r="J164" s="164"/>
      <c r="K164" s="122">
        <v>214431434</v>
      </c>
      <c r="L164" s="109" t="s">
        <v>240</v>
      </c>
      <c r="M164" s="91"/>
      <c r="N164" s="91"/>
      <c r="O164" s="91"/>
      <c r="P164" s="60"/>
      <c r="Q164" s="60"/>
      <c r="R164" s="91"/>
      <c r="S164" s="91"/>
      <c r="T164" s="91"/>
      <c r="U164" s="11">
        <f t="shared" si="161"/>
        <v>0</v>
      </c>
      <c r="V164" s="91"/>
      <c r="W164" s="53"/>
      <c r="X164" s="91"/>
      <c r="Y164" s="11">
        <f t="shared" si="162"/>
        <v>0</v>
      </c>
      <c r="Z164" s="91"/>
      <c r="AA164" s="91"/>
      <c r="AB164" s="91">
        <v>214431434</v>
      </c>
      <c r="AC164" s="11">
        <f t="shared" si="163"/>
        <v>214431434</v>
      </c>
      <c r="AD164" s="91"/>
      <c r="AE164" s="91"/>
      <c r="AF164" s="91"/>
      <c r="AG164" s="11">
        <f t="shared" si="164"/>
        <v>0</v>
      </c>
      <c r="AH164" s="11">
        <f t="shared" si="165"/>
        <v>214431434</v>
      </c>
      <c r="AI164" s="24">
        <f t="shared" si="166"/>
        <v>0</v>
      </c>
      <c r="AJ164" s="25">
        <f t="shared" si="142"/>
        <v>1.833498439890946E-2</v>
      </c>
      <c r="AK164" s="96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</row>
    <row r="165" spans="1:106" ht="12.75" customHeight="1" outlineLevel="1" x14ac:dyDescent="0.25">
      <c r="A165" s="17">
        <v>22</v>
      </c>
      <c r="B165" s="17"/>
      <c r="C165" s="109" t="s">
        <v>341</v>
      </c>
      <c r="D165" s="111">
        <v>45530</v>
      </c>
      <c r="E165" s="60" t="s">
        <v>332</v>
      </c>
      <c r="F165" s="109" t="s">
        <v>93</v>
      </c>
      <c r="G165" s="109" t="s">
        <v>239</v>
      </c>
      <c r="H165" s="27"/>
      <c r="I165" s="27"/>
      <c r="J165" s="164"/>
      <c r="K165" s="122">
        <v>271720778</v>
      </c>
      <c r="L165" s="109" t="s">
        <v>240</v>
      </c>
      <c r="M165" s="91"/>
      <c r="N165" s="91"/>
      <c r="O165" s="91"/>
      <c r="P165" s="60"/>
      <c r="Q165" s="60"/>
      <c r="R165" s="91"/>
      <c r="S165" s="91"/>
      <c r="T165" s="91"/>
      <c r="U165" s="11">
        <f t="shared" si="161"/>
        <v>0</v>
      </c>
      <c r="V165" s="91"/>
      <c r="W165" s="53"/>
      <c r="X165" s="91"/>
      <c r="Y165" s="11">
        <f t="shared" si="162"/>
        <v>0</v>
      </c>
      <c r="Z165" s="91"/>
      <c r="AA165" s="91"/>
      <c r="AB165" s="122">
        <v>271720778</v>
      </c>
      <c r="AC165" s="11">
        <f t="shared" si="163"/>
        <v>271720778</v>
      </c>
      <c r="AD165" s="91"/>
      <c r="AE165" s="91"/>
      <c r="AF165" s="91"/>
      <c r="AG165" s="11">
        <f t="shared" si="164"/>
        <v>0</v>
      </c>
      <c r="AH165" s="11">
        <f t="shared" si="165"/>
        <v>271720778</v>
      </c>
      <c r="AI165" s="24">
        <f t="shared" si="166"/>
        <v>0</v>
      </c>
      <c r="AJ165" s="25">
        <f t="shared" si="142"/>
        <v>2.3233516339258079E-2</v>
      </c>
      <c r="AK165" s="96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</row>
    <row r="166" spans="1:106" ht="12.75" customHeight="1" outlineLevel="1" x14ac:dyDescent="0.25">
      <c r="A166" s="17">
        <v>23</v>
      </c>
      <c r="B166" s="17"/>
      <c r="C166" s="109" t="s">
        <v>342</v>
      </c>
      <c r="D166" s="111">
        <v>45540</v>
      </c>
      <c r="E166" s="60" t="s">
        <v>333</v>
      </c>
      <c r="F166" s="109" t="s">
        <v>93</v>
      </c>
      <c r="G166" s="109" t="s">
        <v>239</v>
      </c>
      <c r="H166" s="27"/>
      <c r="I166" s="27"/>
      <c r="J166" s="164"/>
      <c r="K166" s="122">
        <v>271720778</v>
      </c>
      <c r="L166" s="109" t="s">
        <v>240</v>
      </c>
      <c r="M166" s="91"/>
      <c r="N166" s="91"/>
      <c r="O166" s="91"/>
      <c r="P166" s="60"/>
      <c r="Q166" s="60"/>
      <c r="R166" s="91"/>
      <c r="S166" s="91"/>
      <c r="T166" s="91"/>
      <c r="U166" s="11">
        <f t="shared" si="161"/>
        <v>0</v>
      </c>
      <c r="V166" s="91"/>
      <c r="W166" s="53"/>
      <c r="X166" s="91"/>
      <c r="Y166" s="11">
        <f t="shared" si="162"/>
        <v>0</v>
      </c>
      <c r="Z166" s="91"/>
      <c r="AA166" s="91"/>
      <c r="AB166" s="122">
        <v>271720778</v>
      </c>
      <c r="AC166" s="11">
        <f t="shared" si="163"/>
        <v>271720778</v>
      </c>
      <c r="AD166" s="91"/>
      <c r="AE166" s="91"/>
      <c r="AF166" s="91"/>
      <c r="AG166" s="11">
        <f t="shared" si="164"/>
        <v>0</v>
      </c>
      <c r="AH166" s="11">
        <f t="shared" si="165"/>
        <v>271720778</v>
      </c>
      <c r="AI166" s="24">
        <f t="shared" si="166"/>
        <v>0</v>
      </c>
      <c r="AJ166" s="25">
        <f t="shared" si="142"/>
        <v>2.3233516339258079E-2</v>
      </c>
      <c r="AK166" s="96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</row>
    <row r="167" spans="1:106" ht="12.75" hidden="1" customHeight="1" outlineLevel="1" x14ac:dyDescent="0.25">
      <c r="A167" s="17">
        <v>17</v>
      </c>
      <c r="B167" s="17"/>
      <c r="C167" s="109"/>
      <c r="D167" s="111"/>
      <c r="E167" s="60" t="s">
        <v>334</v>
      </c>
      <c r="F167" s="109" t="s">
        <v>93</v>
      </c>
      <c r="G167" s="109" t="s">
        <v>239</v>
      </c>
      <c r="H167" s="27"/>
      <c r="I167" s="27"/>
      <c r="J167" s="164"/>
      <c r="K167" s="53"/>
      <c r="L167" s="55"/>
      <c r="M167" s="91"/>
      <c r="N167" s="91"/>
      <c r="O167" s="91"/>
      <c r="P167" s="60"/>
      <c r="Q167" s="60"/>
      <c r="R167" s="91"/>
      <c r="S167" s="91"/>
      <c r="T167" s="91"/>
      <c r="U167" s="11">
        <f t="shared" si="161"/>
        <v>0</v>
      </c>
      <c r="V167" s="91"/>
      <c r="W167" s="53"/>
      <c r="X167" s="91"/>
      <c r="Y167" s="11">
        <f t="shared" si="162"/>
        <v>0</v>
      </c>
      <c r="Z167" s="91"/>
      <c r="AA167" s="91"/>
      <c r="AB167" s="91"/>
      <c r="AC167" s="11">
        <f t="shared" si="163"/>
        <v>0</v>
      </c>
      <c r="AD167" s="91"/>
      <c r="AE167" s="91"/>
      <c r="AF167" s="91"/>
      <c r="AG167" s="11">
        <f t="shared" si="164"/>
        <v>0</v>
      </c>
      <c r="AH167" s="11">
        <f t="shared" si="165"/>
        <v>0</v>
      </c>
      <c r="AI167" s="24">
        <f t="shared" si="166"/>
        <v>0</v>
      </c>
      <c r="AJ167" s="25">
        <f t="shared" si="142"/>
        <v>0</v>
      </c>
      <c r="AK167" s="96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</row>
    <row r="168" spans="1:106" ht="12.75" hidden="1" customHeight="1" outlineLevel="1" x14ac:dyDescent="0.25">
      <c r="A168" s="17">
        <v>17</v>
      </c>
      <c r="B168" s="17"/>
      <c r="C168" s="109"/>
      <c r="D168" s="111"/>
      <c r="E168" s="60" t="s">
        <v>335</v>
      </c>
      <c r="F168" s="109" t="s">
        <v>93</v>
      </c>
      <c r="G168" s="109" t="s">
        <v>239</v>
      </c>
      <c r="H168" s="27"/>
      <c r="I168" s="27"/>
      <c r="J168" s="164"/>
      <c r="K168" s="53"/>
      <c r="L168" s="55"/>
      <c r="M168" s="91"/>
      <c r="N168" s="91"/>
      <c r="O168" s="91"/>
      <c r="P168" s="60"/>
      <c r="Q168" s="60"/>
      <c r="R168" s="91"/>
      <c r="S168" s="91"/>
      <c r="T168" s="91"/>
      <c r="U168" s="11">
        <f t="shared" si="161"/>
        <v>0</v>
      </c>
      <c r="V168" s="91"/>
      <c r="W168" s="53"/>
      <c r="X168" s="91"/>
      <c r="Y168" s="11">
        <f t="shared" si="162"/>
        <v>0</v>
      </c>
      <c r="Z168" s="91"/>
      <c r="AA168" s="91"/>
      <c r="AB168" s="91"/>
      <c r="AC168" s="11">
        <f t="shared" si="163"/>
        <v>0</v>
      </c>
      <c r="AD168" s="91"/>
      <c r="AE168" s="91"/>
      <c r="AF168" s="91"/>
      <c r="AG168" s="11">
        <f t="shared" si="164"/>
        <v>0</v>
      </c>
      <c r="AH168" s="11">
        <f t="shared" si="165"/>
        <v>0</v>
      </c>
      <c r="AI168" s="24">
        <f t="shared" si="166"/>
        <v>0</v>
      </c>
      <c r="AJ168" s="25">
        <f t="shared" si="142"/>
        <v>0</v>
      </c>
      <c r="AK168" s="96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</row>
    <row r="169" spans="1:106" ht="12.75" hidden="1" customHeight="1" outlineLevel="1" x14ac:dyDescent="0.25">
      <c r="A169" s="17">
        <v>17</v>
      </c>
      <c r="B169" s="17"/>
      <c r="C169" s="109"/>
      <c r="D169" s="111"/>
      <c r="E169" s="60" t="s">
        <v>336</v>
      </c>
      <c r="F169" s="109" t="s">
        <v>93</v>
      </c>
      <c r="G169" s="109" t="s">
        <v>239</v>
      </c>
      <c r="H169" s="27"/>
      <c r="I169" s="27"/>
      <c r="J169" s="164"/>
      <c r="K169" s="53"/>
      <c r="L169" s="55"/>
      <c r="M169" s="91"/>
      <c r="N169" s="91"/>
      <c r="O169" s="91"/>
      <c r="P169" s="60"/>
      <c r="Q169" s="60"/>
      <c r="R169" s="91"/>
      <c r="S169" s="91"/>
      <c r="T169" s="91"/>
      <c r="U169" s="11">
        <f t="shared" si="155"/>
        <v>0</v>
      </c>
      <c r="V169" s="91"/>
      <c r="W169" s="53"/>
      <c r="X169" s="91"/>
      <c r="Y169" s="11">
        <f t="shared" si="156"/>
        <v>0</v>
      </c>
      <c r="Z169" s="91"/>
      <c r="AA169" s="91"/>
      <c r="AB169" s="91"/>
      <c r="AC169" s="11">
        <f t="shared" si="157"/>
        <v>0</v>
      </c>
      <c r="AD169" s="91"/>
      <c r="AE169" s="91"/>
      <c r="AF169" s="91"/>
      <c r="AG169" s="11">
        <f t="shared" si="158"/>
        <v>0</v>
      </c>
      <c r="AH169" s="11">
        <f t="shared" si="159"/>
        <v>0</v>
      </c>
      <c r="AI169" s="24">
        <f t="shared" si="160"/>
        <v>0</v>
      </c>
      <c r="AJ169" s="25">
        <f t="shared" si="142"/>
        <v>0</v>
      </c>
      <c r="AK169" s="96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</row>
    <row r="170" spans="1:106" s="34" customFormat="1" ht="12.75" customHeight="1" x14ac:dyDescent="0.25">
      <c r="A170" s="151" t="s">
        <v>74</v>
      </c>
      <c r="B170" s="151"/>
      <c r="C170" s="151"/>
      <c r="D170" s="151"/>
      <c r="E170" s="151"/>
      <c r="F170" s="151"/>
      <c r="G170" s="151"/>
      <c r="H170" s="151"/>
      <c r="I170" s="151"/>
      <c r="J170" s="30">
        <f>SUM(J144:J156)</f>
        <v>3394401945</v>
      </c>
      <c r="K170" s="30">
        <f>SUM(K144:K169)</f>
        <v>2851930790</v>
      </c>
      <c r="L170" s="104"/>
      <c r="M170" s="30">
        <f>SUM(M144:M156)</f>
        <v>0</v>
      </c>
      <c r="N170" s="30">
        <f>SUM(N144:N156)</f>
        <v>0</v>
      </c>
      <c r="O170" s="30">
        <f>SUM(O144:O156)</f>
        <v>0</v>
      </c>
      <c r="P170" s="113"/>
      <c r="Q170" s="114"/>
      <c r="R170" s="30">
        <f>SUM(R144:R156)</f>
        <v>0</v>
      </c>
      <c r="S170" s="30">
        <f>SUM(S144:S156)</f>
        <v>0</v>
      </c>
      <c r="T170" s="30">
        <f>SUM(T144:T156)</f>
        <v>0</v>
      </c>
      <c r="U170" s="30">
        <f>SUM(U144:U156)</f>
        <v>0</v>
      </c>
      <c r="V170" s="30">
        <f>SUM(V144:V156)</f>
        <v>0</v>
      </c>
      <c r="W170" s="30">
        <f t="shared" ref="W170:AH170" si="167">SUM(W144:W169)</f>
        <v>1428191644</v>
      </c>
      <c r="X170" s="30">
        <f t="shared" si="167"/>
        <v>0</v>
      </c>
      <c r="Y170" s="30">
        <f t="shared" si="167"/>
        <v>1428191644</v>
      </c>
      <c r="Z170" s="30">
        <f t="shared" si="167"/>
        <v>0</v>
      </c>
      <c r="AA170" s="30">
        <f t="shared" si="167"/>
        <v>451434722</v>
      </c>
      <c r="AB170" s="30">
        <f t="shared" si="167"/>
        <v>972304424</v>
      </c>
      <c r="AC170" s="30">
        <f t="shared" si="167"/>
        <v>1423739146</v>
      </c>
      <c r="AD170" s="30">
        <f t="shared" si="167"/>
        <v>0</v>
      </c>
      <c r="AE170" s="30">
        <f t="shared" si="167"/>
        <v>0</v>
      </c>
      <c r="AF170" s="30">
        <f t="shared" si="167"/>
        <v>0</v>
      </c>
      <c r="AG170" s="30">
        <f t="shared" si="167"/>
        <v>0</v>
      </c>
      <c r="AH170" s="30">
        <f t="shared" si="167"/>
        <v>2851930790</v>
      </c>
      <c r="AI170" s="33">
        <f>IF(ISERROR(AH170/J170),0,AH170/J170)</f>
        <v>0.84018652953016737</v>
      </c>
      <c r="AJ170" s="33">
        <f>IF(ISERROR(AH170/$AH$183),0,AH170/$AH$183)</f>
        <v>0.2438546698401482</v>
      </c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</row>
    <row r="171" spans="1:106" ht="12.75" customHeight="1" x14ac:dyDescent="0.25">
      <c r="A171" s="167"/>
      <c r="B171" s="167"/>
      <c r="C171" s="167"/>
      <c r="D171" s="167"/>
      <c r="E171" s="167"/>
      <c r="F171" s="7"/>
      <c r="G171" s="8"/>
      <c r="H171" s="9"/>
      <c r="I171" s="9"/>
      <c r="J171" s="164">
        <v>5143326405</v>
      </c>
      <c r="K171" s="11"/>
      <c r="L171" s="12"/>
      <c r="M171" s="13"/>
      <c r="N171" s="13"/>
      <c r="O171" s="13"/>
      <c r="P171" s="8"/>
      <c r="Q171" s="14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5"/>
      <c r="AJ171" s="15"/>
    </row>
    <row r="172" spans="1:106" outlineLevel="1" x14ac:dyDescent="0.25">
      <c r="A172" s="17">
        <v>1</v>
      </c>
      <c r="B172" s="17"/>
      <c r="C172" s="46"/>
      <c r="D172" s="47"/>
      <c r="E172" s="65"/>
      <c r="F172" s="109" t="s">
        <v>93</v>
      </c>
      <c r="G172" s="66"/>
      <c r="H172" s="49"/>
      <c r="I172" s="51"/>
      <c r="J172" s="164"/>
      <c r="K172" s="88">
        <f>50166601+19700003</f>
        <v>69866604</v>
      </c>
      <c r="L172" s="55" t="s">
        <v>224</v>
      </c>
      <c r="M172" s="89"/>
      <c r="N172" s="68"/>
      <c r="O172" s="89"/>
      <c r="P172" s="90"/>
      <c r="Q172" s="90"/>
      <c r="R172" s="91"/>
      <c r="S172" s="91"/>
      <c r="T172" s="91"/>
      <c r="U172" s="11">
        <f>SUM(R172:T172)</f>
        <v>0</v>
      </c>
      <c r="V172" s="91"/>
      <c r="W172" s="91">
        <v>6360431</v>
      </c>
      <c r="X172" s="91">
        <v>12007303</v>
      </c>
      <c r="Y172" s="11">
        <f>SUM(V172:X172)</f>
        <v>18367734</v>
      </c>
      <c r="Z172" s="91">
        <v>809200</v>
      </c>
      <c r="AA172" s="91">
        <v>7310000</v>
      </c>
      <c r="AB172" s="91">
        <f>3655084+416500</f>
        <v>4071584</v>
      </c>
      <c r="AC172" s="11">
        <f>SUM(Z172:AB172)</f>
        <v>12190784</v>
      </c>
      <c r="AD172" s="91"/>
      <c r="AE172" s="91"/>
      <c r="AF172" s="91"/>
      <c r="AG172" s="11">
        <f>SUM(AD172:AF172)</f>
        <v>0</v>
      </c>
      <c r="AH172" s="11">
        <f>SUM(U172,Y172,AC172,AG172)</f>
        <v>30558518</v>
      </c>
      <c r="AI172" s="24">
        <f>IF(ISERROR(AH172/J171),0,AH172/J171)</f>
        <v>5.9413919307732526E-3</v>
      </c>
      <c r="AJ172" s="25">
        <f>IF(ISERROR(AH172/$AH$183),"-",AH172/$AH$183)</f>
        <v>2.6129095922745819E-3</v>
      </c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</row>
    <row r="173" spans="1:106" ht="14.25" customHeight="1" outlineLevel="1" x14ac:dyDescent="0.25">
      <c r="A173" s="17">
        <v>2</v>
      </c>
      <c r="B173" s="17"/>
      <c r="C173" s="46" t="s">
        <v>225</v>
      </c>
      <c r="D173" s="47">
        <v>45390</v>
      </c>
      <c r="E173" s="65" t="s">
        <v>226</v>
      </c>
      <c r="F173" s="109" t="s">
        <v>93</v>
      </c>
      <c r="G173" s="66" t="s">
        <v>239</v>
      </c>
      <c r="H173" s="49"/>
      <c r="I173" s="51"/>
      <c r="J173" s="164"/>
      <c r="K173" s="88">
        <v>57900000</v>
      </c>
      <c r="L173" s="109" t="s">
        <v>240</v>
      </c>
      <c r="M173" s="89"/>
      <c r="N173" s="68"/>
      <c r="O173" s="89"/>
      <c r="P173" s="90"/>
      <c r="Q173" s="90"/>
      <c r="R173" s="91"/>
      <c r="S173" s="91"/>
      <c r="T173" s="91"/>
      <c r="U173" s="11">
        <f>SUM(R173:T173)</f>
        <v>0</v>
      </c>
      <c r="V173" s="91">
        <v>23160000</v>
      </c>
      <c r="W173" s="91">
        <v>34740000</v>
      </c>
      <c r="X173" s="91"/>
      <c r="Y173" s="11">
        <f>SUM(V173:X173)</f>
        <v>57900000</v>
      </c>
      <c r="Z173" s="91"/>
      <c r="AA173" s="91"/>
      <c r="AB173" s="91"/>
      <c r="AC173" s="11">
        <f t="shared" ref="AC173:AC174" si="168">SUM(Z173:AB173)</f>
        <v>0</v>
      </c>
      <c r="AD173" s="91"/>
      <c r="AE173" s="91">
        <v>0</v>
      </c>
      <c r="AF173" s="91"/>
      <c r="AG173" s="11">
        <f t="shared" ref="AG173:AG174" si="169">SUM(AD173:AF173)</f>
        <v>0</v>
      </c>
      <c r="AH173" s="11">
        <f>SUM(U173,Y173,AC173,AG173)</f>
        <v>57900000</v>
      </c>
      <c r="AI173" s="24">
        <f>IF(ISERROR(AH173/J171),0,AH173/J171)</f>
        <v>1.1257306155742608E-2</v>
      </c>
      <c r="AJ173" s="25">
        <f>IF(ISERROR(AH173/$AH$183),"-",AH173/$AH$183)</f>
        <v>4.9507461517832203E-3</v>
      </c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</row>
    <row r="174" spans="1:106" ht="12" customHeight="1" outlineLevel="1" x14ac:dyDescent="0.25">
      <c r="A174" s="17">
        <v>3</v>
      </c>
      <c r="B174" s="17"/>
      <c r="C174" s="46" t="s">
        <v>227</v>
      </c>
      <c r="D174" s="47">
        <v>45401</v>
      </c>
      <c r="E174" s="65" t="s">
        <v>228</v>
      </c>
      <c r="F174" s="109" t="s">
        <v>93</v>
      </c>
      <c r="G174" s="66" t="s">
        <v>239</v>
      </c>
      <c r="H174" s="49"/>
      <c r="I174" s="51"/>
      <c r="J174" s="164"/>
      <c r="K174" s="88">
        <v>70000000</v>
      </c>
      <c r="L174" s="109" t="s">
        <v>240</v>
      </c>
      <c r="M174" s="89"/>
      <c r="N174" s="68"/>
      <c r="O174" s="89"/>
      <c r="P174" s="90"/>
      <c r="Q174" s="90"/>
      <c r="R174" s="91"/>
      <c r="S174" s="91"/>
      <c r="T174" s="91"/>
      <c r="U174" s="11">
        <f t="shared" ref="U174" si="170">SUM(R174:T174)</f>
        <v>0</v>
      </c>
      <c r="V174" s="91">
        <v>28000000</v>
      </c>
      <c r="W174" s="91">
        <v>42000000</v>
      </c>
      <c r="X174" s="91"/>
      <c r="Y174" s="11">
        <f t="shared" ref="Y174:Y181" si="171">SUM(V174:X174)</f>
        <v>70000000</v>
      </c>
      <c r="Z174" s="91"/>
      <c r="AA174" s="91"/>
      <c r="AB174" s="91"/>
      <c r="AC174" s="11">
        <f t="shared" si="168"/>
        <v>0</v>
      </c>
      <c r="AD174" s="91"/>
      <c r="AE174" s="91"/>
      <c r="AF174" s="91"/>
      <c r="AG174" s="11">
        <f t="shared" si="169"/>
        <v>0</v>
      </c>
      <c r="AH174" s="11">
        <f t="shared" ref="AH174" si="172">SUM(U174,Y174,AC174,AG174)</f>
        <v>70000000</v>
      </c>
      <c r="AI174" s="24">
        <f>IF(ISERROR(AH174/J171),0,AH174/J171)</f>
        <v>1.3609869272918525E-2</v>
      </c>
      <c r="AJ174" s="25">
        <f>IF(ISERROR(AH174/$AH$183),"-",AH174/$AH$183)</f>
        <v>5.9853580418795412E-3</v>
      </c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</row>
    <row r="175" spans="1:106" ht="12.75" customHeight="1" outlineLevel="1" x14ac:dyDescent="0.25">
      <c r="A175" s="17">
        <v>4</v>
      </c>
      <c r="B175" s="17"/>
      <c r="C175" s="46" t="s">
        <v>229</v>
      </c>
      <c r="D175" s="47">
        <v>45415</v>
      </c>
      <c r="E175" s="65" t="s">
        <v>230</v>
      </c>
      <c r="F175" s="109" t="s">
        <v>93</v>
      </c>
      <c r="G175" s="66" t="s">
        <v>239</v>
      </c>
      <c r="H175" s="49"/>
      <c r="I175" s="51"/>
      <c r="J175" s="164"/>
      <c r="K175" s="88">
        <v>70000000</v>
      </c>
      <c r="L175" s="109" t="s">
        <v>240</v>
      </c>
      <c r="M175" s="89"/>
      <c r="N175" s="68"/>
      <c r="O175" s="89"/>
      <c r="P175" s="90"/>
      <c r="Q175" s="90"/>
      <c r="R175" s="91"/>
      <c r="S175" s="91"/>
      <c r="T175" s="91"/>
      <c r="U175" s="11">
        <f t="shared" ref="U175:U181" si="173">SUM(R175:T175)</f>
        <v>0</v>
      </c>
      <c r="V175" s="91"/>
      <c r="W175" s="91">
        <v>28000000</v>
      </c>
      <c r="X175" s="91">
        <v>42000000</v>
      </c>
      <c r="Y175" s="11">
        <f t="shared" si="171"/>
        <v>70000000</v>
      </c>
      <c r="Z175" s="91"/>
      <c r="AA175" s="91"/>
      <c r="AB175" s="91"/>
      <c r="AC175" s="11">
        <f t="shared" ref="AC175:AC181" si="174">SUM(Z175:AB175)</f>
        <v>0</v>
      </c>
      <c r="AD175" s="91"/>
      <c r="AE175" s="91"/>
      <c r="AF175" s="91"/>
      <c r="AG175" s="11">
        <f t="shared" ref="AG175:AG181" si="175">SUM(AD175:AF175)</f>
        <v>0</v>
      </c>
      <c r="AH175" s="11">
        <f t="shared" ref="AH175:AH181" si="176">SUM(U175,Y175,AC175,AG175)</f>
        <v>70000000</v>
      </c>
      <c r="AI175" s="24">
        <f t="shared" ref="AI175:AI181" si="177">IF(ISERROR(AH175/J172),0,AH175/J172)</f>
        <v>0</v>
      </c>
      <c r="AJ175" s="25">
        <f t="shared" ref="AJ175:AJ181" si="178">IF(ISERROR(AH175/$AH$183),"-",AH175/$AH$183)</f>
        <v>5.9853580418795412E-3</v>
      </c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</row>
    <row r="176" spans="1:106" ht="12" customHeight="1" outlineLevel="1" x14ac:dyDescent="0.25">
      <c r="A176" s="17">
        <v>5</v>
      </c>
      <c r="B176" s="17"/>
      <c r="C176" s="46" t="s">
        <v>231</v>
      </c>
      <c r="D176" s="47">
        <v>45446</v>
      </c>
      <c r="E176" s="65" t="s">
        <v>232</v>
      </c>
      <c r="F176" s="109" t="s">
        <v>93</v>
      </c>
      <c r="G176" s="66" t="s">
        <v>239</v>
      </c>
      <c r="H176" s="49"/>
      <c r="I176" s="51"/>
      <c r="J176" s="164"/>
      <c r="K176" s="88">
        <v>57900000</v>
      </c>
      <c r="L176" s="109" t="s">
        <v>240</v>
      </c>
      <c r="M176" s="89"/>
      <c r="N176" s="68"/>
      <c r="O176" s="89"/>
      <c r="P176" s="90"/>
      <c r="Q176" s="90"/>
      <c r="R176" s="91"/>
      <c r="S176" s="91"/>
      <c r="T176" s="91"/>
      <c r="U176" s="11">
        <f t="shared" si="173"/>
        <v>0</v>
      </c>
      <c r="V176" s="91"/>
      <c r="W176" s="91"/>
      <c r="X176" s="91">
        <f>23160000+34740000</f>
        <v>57900000</v>
      </c>
      <c r="Y176" s="11">
        <f t="shared" si="171"/>
        <v>57900000</v>
      </c>
      <c r="Z176" s="91"/>
      <c r="AA176" s="91"/>
      <c r="AB176" s="91"/>
      <c r="AC176" s="11">
        <f t="shared" si="174"/>
        <v>0</v>
      </c>
      <c r="AD176" s="91"/>
      <c r="AE176" s="91"/>
      <c r="AF176" s="91"/>
      <c r="AG176" s="11">
        <f t="shared" si="175"/>
        <v>0</v>
      </c>
      <c r="AH176" s="11">
        <f t="shared" si="176"/>
        <v>57900000</v>
      </c>
      <c r="AI176" s="24">
        <f t="shared" si="177"/>
        <v>0</v>
      </c>
      <c r="AJ176" s="25">
        <f t="shared" si="178"/>
        <v>4.9507461517832203E-3</v>
      </c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</row>
    <row r="177" spans="1:106" ht="12" customHeight="1" outlineLevel="1" x14ac:dyDescent="0.25">
      <c r="A177" s="17">
        <v>6</v>
      </c>
      <c r="B177" s="17"/>
      <c r="C177" s="46" t="s">
        <v>343</v>
      </c>
      <c r="D177" s="47">
        <v>45506</v>
      </c>
      <c r="E177" s="65" t="s">
        <v>197</v>
      </c>
      <c r="F177" s="109" t="s">
        <v>93</v>
      </c>
      <c r="G177" s="66" t="s">
        <v>239</v>
      </c>
      <c r="H177" s="49"/>
      <c r="I177" s="51"/>
      <c r="J177" s="164"/>
      <c r="K177" s="88">
        <v>70000000</v>
      </c>
      <c r="L177" s="109" t="s">
        <v>240</v>
      </c>
      <c r="M177" s="89"/>
      <c r="N177" s="68"/>
      <c r="O177" s="89"/>
      <c r="P177" s="90"/>
      <c r="Q177" s="90"/>
      <c r="R177" s="91"/>
      <c r="S177" s="91"/>
      <c r="T177" s="91"/>
      <c r="U177" s="11">
        <f t="shared" si="173"/>
        <v>0</v>
      </c>
      <c r="V177" s="91"/>
      <c r="W177" s="91"/>
      <c r="X177" s="91"/>
      <c r="Y177" s="11">
        <f t="shared" si="171"/>
        <v>0</v>
      </c>
      <c r="Z177" s="91"/>
      <c r="AA177" s="91">
        <v>70000000</v>
      </c>
      <c r="AB177" s="91"/>
      <c r="AC177" s="11">
        <f t="shared" si="174"/>
        <v>70000000</v>
      </c>
      <c r="AD177" s="91"/>
      <c r="AE177" s="91"/>
      <c r="AF177" s="91"/>
      <c r="AG177" s="11">
        <f t="shared" si="175"/>
        <v>0</v>
      </c>
      <c r="AH177" s="11">
        <f t="shared" si="176"/>
        <v>70000000</v>
      </c>
      <c r="AI177" s="24">
        <f t="shared" si="177"/>
        <v>0</v>
      </c>
      <c r="AJ177" s="25">
        <f t="shared" si="178"/>
        <v>5.9853580418795412E-3</v>
      </c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</row>
    <row r="178" spans="1:106" ht="15.75" customHeight="1" outlineLevel="1" x14ac:dyDescent="0.25">
      <c r="A178" s="17">
        <v>7</v>
      </c>
      <c r="B178" s="17"/>
      <c r="C178" s="46" t="s">
        <v>344</v>
      </c>
      <c r="D178" s="47">
        <v>45518</v>
      </c>
      <c r="E178" s="65" t="s">
        <v>287</v>
      </c>
      <c r="F178" s="109" t="s">
        <v>93</v>
      </c>
      <c r="G178" s="66" t="s">
        <v>239</v>
      </c>
      <c r="H178" s="49"/>
      <c r="I178" s="51"/>
      <c r="J178" s="164"/>
      <c r="K178" s="88">
        <v>70000000</v>
      </c>
      <c r="L178" s="109" t="s">
        <v>240</v>
      </c>
      <c r="M178" s="89"/>
      <c r="N178" s="68"/>
      <c r="O178" s="89"/>
      <c r="P178" s="90"/>
      <c r="Q178" s="90"/>
      <c r="R178" s="91"/>
      <c r="S178" s="91"/>
      <c r="T178" s="91"/>
      <c r="U178" s="11">
        <f t="shared" si="173"/>
        <v>0</v>
      </c>
      <c r="V178" s="91"/>
      <c r="W178" s="91"/>
      <c r="X178" s="91"/>
      <c r="Y178" s="11">
        <f t="shared" si="171"/>
        <v>0</v>
      </c>
      <c r="Z178" s="91"/>
      <c r="AA178" s="91"/>
      <c r="AB178" s="91">
        <v>28000000</v>
      </c>
      <c r="AC178" s="11">
        <f t="shared" si="174"/>
        <v>28000000</v>
      </c>
      <c r="AD178" s="91"/>
      <c r="AE178" s="91"/>
      <c r="AF178" s="91"/>
      <c r="AG178" s="11">
        <f t="shared" si="175"/>
        <v>0</v>
      </c>
      <c r="AH178" s="11">
        <f t="shared" si="176"/>
        <v>28000000</v>
      </c>
      <c r="AI178" s="24">
        <f t="shared" si="177"/>
        <v>0</v>
      </c>
      <c r="AJ178" s="25">
        <f t="shared" si="178"/>
        <v>2.3941432167518166E-3</v>
      </c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</row>
    <row r="179" spans="1:106" ht="15.75" customHeight="1" outlineLevel="1" x14ac:dyDescent="0.25">
      <c r="A179" s="17">
        <v>8</v>
      </c>
      <c r="B179" s="17"/>
      <c r="C179" s="46" t="s">
        <v>345</v>
      </c>
      <c r="D179" s="47">
        <v>45505</v>
      </c>
      <c r="E179" s="65" t="s">
        <v>248</v>
      </c>
      <c r="F179" s="109" t="s">
        <v>93</v>
      </c>
      <c r="G179" s="66" t="s">
        <v>239</v>
      </c>
      <c r="H179" s="49"/>
      <c r="I179" s="51"/>
      <c r="J179" s="164"/>
      <c r="K179" s="88">
        <v>57900000</v>
      </c>
      <c r="L179" s="109" t="s">
        <v>240</v>
      </c>
      <c r="M179" s="89"/>
      <c r="N179" s="68"/>
      <c r="O179" s="89"/>
      <c r="P179" s="90"/>
      <c r="Q179" s="90"/>
      <c r="R179" s="91"/>
      <c r="S179" s="91"/>
      <c r="T179" s="91"/>
      <c r="U179" s="11">
        <f t="shared" si="173"/>
        <v>0</v>
      </c>
      <c r="V179" s="91"/>
      <c r="W179" s="91"/>
      <c r="X179" s="91"/>
      <c r="Y179" s="11">
        <f t="shared" si="171"/>
        <v>0</v>
      </c>
      <c r="Z179" s="91"/>
      <c r="AA179" s="91">
        <v>23160000</v>
      </c>
      <c r="AB179" s="91">
        <v>34740000</v>
      </c>
      <c r="AC179" s="11">
        <f t="shared" si="174"/>
        <v>57900000</v>
      </c>
      <c r="AD179" s="91"/>
      <c r="AE179" s="91"/>
      <c r="AF179" s="91"/>
      <c r="AG179" s="11">
        <f t="shared" si="175"/>
        <v>0</v>
      </c>
      <c r="AH179" s="11">
        <f t="shared" si="176"/>
        <v>57900000</v>
      </c>
      <c r="AI179" s="24">
        <f t="shared" si="177"/>
        <v>0</v>
      </c>
      <c r="AJ179" s="25">
        <f t="shared" si="178"/>
        <v>4.9507461517832203E-3</v>
      </c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</row>
    <row r="180" spans="1:106" ht="15.75" customHeight="1" outlineLevel="1" x14ac:dyDescent="0.25">
      <c r="A180" s="17">
        <v>9</v>
      </c>
      <c r="B180" s="17"/>
      <c r="C180" s="46" t="s">
        <v>346</v>
      </c>
      <c r="D180" s="47">
        <v>45484</v>
      </c>
      <c r="E180" s="65" t="s">
        <v>114</v>
      </c>
      <c r="F180" s="109" t="s">
        <v>93</v>
      </c>
      <c r="G180" s="66" t="s">
        <v>239</v>
      </c>
      <c r="H180" s="49"/>
      <c r="I180" s="51"/>
      <c r="J180" s="164"/>
      <c r="K180" s="88">
        <v>57900000</v>
      </c>
      <c r="L180" s="109" t="s">
        <v>240</v>
      </c>
      <c r="M180" s="89"/>
      <c r="N180" s="68"/>
      <c r="O180" s="89"/>
      <c r="P180" s="90"/>
      <c r="Q180" s="90"/>
      <c r="R180" s="91"/>
      <c r="S180" s="91"/>
      <c r="T180" s="91"/>
      <c r="U180" s="11">
        <f t="shared" si="173"/>
        <v>0</v>
      </c>
      <c r="V180" s="91"/>
      <c r="W180" s="91"/>
      <c r="X180" s="91"/>
      <c r="Y180" s="11">
        <f t="shared" si="171"/>
        <v>0</v>
      </c>
      <c r="Z180" s="91"/>
      <c r="AA180" s="91">
        <v>23160000</v>
      </c>
      <c r="AB180" s="91">
        <v>34740000</v>
      </c>
      <c r="AC180" s="11">
        <f t="shared" si="174"/>
        <v>57900000</v>
      </c>
      <c r="AD180" s="91"/>
      <c r="AE180" s="91"/>
      <c r="AF180" s="91"/>
      <c r="AG180" s="11">
        <f t="shared" si="175"/>
        <v>0</v>
      </c>
      <c r="AH180" s="11">
        <f t="shared" si="176"/>
        <v>57900000</v>
      </c>
      <c r="AI180" s="24">
        <f t="shared" si="177"/>
        <v>0</v>
      </c>
      <c r="AJ180" s="25">
        <f t="shared" si="178"/>
        <v>4.9507461517832203E-3</v>
      </c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</row>
    <row r="181" spans="1:106" ht="15.75" customHeight="1" outlineLevel="1" x14ac:dyDescent="0.25">
      <c r="A181" s="17"/>
      <c r="B181" s="17"/>
      <c r="C181" s="46"/>
      <c r="D181" s="47"/>
      <c r="E181" s="65"/>
      <c r="F181" s="65" t="s">
        <v>77</v>
      </c>
      <c r="G181" s="66" t="s">
        <v>94</v>
      </c>
      <c r="H181" s="49"/>
      <c r="I181" s="51"/>
      <c r="J181" s="164"/>
      <c r="K181" s="88">
        <f>2027667080-SUM(K172:K180)</f>
        <v>1446200476</v>
      </c>
      <c r="L181" s="55"/>
      <c r="M181" s="89"/>
      <c r="N181" s="68"/>
      <c r="O181" s="89"/>
      <c r="P181" s="90"/>
      <c r="Q181" s="90"/>
      <c r="R181" s="91"/>
      <c r="S181" s="91"/>
      <c r="T181" s="91"/>
      <c r="U181" s="11">
        <f t="shared" si="173"/>
        <v>0</v>
      </c>
      <c r="V181" s="91"/>
      <c r="W181" s="91"/>
      <c r="X181" s="91"/>
      <c r="Y181" s="11">
        <f t="shared" si="171"/>
        <v>0</v>
      </c>
      <c r="Z181" s="91"/>
      <c r="AA181" s="91"/>
      <c r="AB181" s="91"/>
      <c r="AC181" s="11">
        <f t="shared" si="174"/>
        <v>0</v>
      </c>
      <c r="AD181" s="91"/>
      <c r="AE181" s="91"/>
      <c r="AF181" s="91"/>
      <c r="AG181" s="11">
        <f t="shared" si="175"/>
        <v>0</v>
      </c>
      <c r="AH181" s="11">
        <f t="shared" si="176"/>
        <v>0</v>
      </c>
      <c r="AI181" s="24">
        <f t="shared" si="177"/>
        <v>0</v>
      </c>
      <c r="AJ181" s="25">
        <f t="shared" si="178"/>
        <v>0</v>
      </c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</row>
    <row r="182" spans="1:106" s="34" customFormat="1" ht="12.75" customHeight="1" x14ac:dyDescent="0.25">
      <c r="A182" s="167" t="s">
        <v>80</v>
      </c>
      <c r="B182" s="167"/>
      <c r="C182" s="167"/>
      <c r="D182" s="167"/>
      <c r="E182" s="167"/>
      <c r="F182" s="167"/>
      <c r="G182" s="167"/>
      <c r="H182" s="167"/>
      <c r="I182" s="167"/>
      <c r="J182" s="70">
        <f>J171</f>
        <v>5143326405</v>
      </c>
      <c r="K182" s="70">
        <f>SUM(K172:K181)</f>
        <v>2027667080</v>
      </c>
      <c r="L182" s="117"/>
      <c r="M182" s="70">
        <f>SUM(M172:M172)</f>
        <v>0</v>
      </c>
      <c r="N182" s="70">
        <f>SUM(N172:N172)</f>
        <v>0</v>
      </c>
      <c r="O182" s="70">
        <f>SUM(O172:O172)</f>
        <v>0</v>
      </c>
      <c r="P182" s="118"/>
      <c r="Q182" s="108"/>
      <c r="R182" s="70">
        <f>SUM(R172:R172)</f>
        <v>0</v>
      </c>
      <c r="S182" s="70">
        <f>SUM(S172:S172)</f>
        <v>0</v>
      </c>
      <c r="T182" s="70">
        <f>SUM(T172:T172)</f>
        <v>0</v>
      </c>
      <c r="U182" s="70">
        <f>SUM(U172:U172)</f>
        <v>0</v>
      </c>
      <c r="V182" s="70">
        <f>SUM(V172:V181)</f>
        <v>51160000</v>
      </c>
      <c r="W182" s="70">
        <f t="shared" ref="W182:X182" si="179">SUM(W172:W181)</f>
        <v>111100431</v>
      </c>
      <c r="X182" s="70">
        <f t="shared" si="179"/>
        <v>111907303</v>
      </c>
      <c r="Y182" s="70">
        <f>SUM(Y172:Y181)</f>
        <v>274167734</v>
      </c>
      <c r="Z182" s="70">
        <f t="shared" ref="Z182:AH182" si="180">SUM(Z172:Z181)</f>
        <v>809200</v>
      </c>
      <c r="AA182" s="70">
        <f t="shared" si="180"/>
        <v>123630000</v>
      </c>
      <c r="AB182" s="70">
        <f t="shared" si="180"/>
        <v>101551584</v>
      </c>
      <c r="AC182" s="70">
        <f t="shared" si="180"/>
        <v>225990784</v>
      </c>
      <c r="AD182" s="70">
        <f t="shared" si="180"/>
        <v>0</v>
      </c>
      <c r="AE182" s="70">
        <f t="shared" si="180"/>
        <v>0</v>
      </c>
      <c r="AF182" s="70">
        <f t="shared" si="180"/>
        <v>0</v>
      </c>
      <c r="AG182" s="70">
        <f t="shared" si="180"/>
        <v>0</v>
      </c>
      <c r="AH182" s="70">
        <f t="shared" si="180"/>
        <v>500158518</v>
      </c>
      <c r="AI182" s="73">
        <f>IF(ISERROR(AH182/J182),0,AH182/J182)</f>
        <v>9.7244172081666663E-2</v>
      </c>
      <c r="AJ182" s="73">
        <f>IF(ISERROR(AH182/$AH$183),0,AH182/$AH$183)</f>
        <v>4.2766111541797908E-2</v>
      </c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</row>
    <row r="183" spans="1:106" s="74" customFormat="1" ht="21" customHeight="1" x14ac:dyDescent="0.25">
      <c r="A183" s="165" t="str">
        <f>+A5</f>
        <v>SISTEMA NACIONAL DE CUIDADOS</v>
      </c>
      <c r="B183" s="166"/>
      <c r="C183" s="166"/>
      <c r="D183" s="166"/>
      <c r="E183" s="166"/>
      <c r="F183" s="166"/>
      <c r="G183" s="166"/>
      <c r="H183" s="166"/>
      <c r="I183" s="166"/>
      <c r="J183" s="30">
        <f>SUM(J14,J20,J25,J32,J48,J59,J73,J85,J100,J109,J116,J121,J129,J133,J170,J182,J142)</f>
        <v>18600006000</v>
      </c>
      <c r="K183" s="30">
        <f>+K14+K20+K25+K32+K48+K59+K73+K85+K100+K109+K116+K121+K170+K129+K133+K182+K142</f>
        <v>13761857182</v>
      </c>
      <c r="L183" s="104"/>
      <c r="M183" s="30">
        <f>+M14+M20+M25+M32+M48+M59+M73+M85+M100+M109+M116+M121+M170+M129+M133+M182</f>
        <v>0</v>
      </c>
      <c r="N183" s="30">
        <f>+N14+N20+N25+N32+N48+N59+N73+N85+N100+N109+N116+N121+N170+N129+N133+N182</f>
        <v>0</v>
      </c>
      <c r="O183" s="30">
        <f>+O14+O20+O25+O32+O48+O59+O73+O85+O100+O109+O116+O121+O170+O129+O133+O182</f>
        <v>0</v>
      </c>
      <c r="P183" s="113"/>
      <c r="Q183" s="114"/>
      <c r="R183" s="30">
        <f>+R14+R20+R25+R32+R48+R59+R73+R85+R100+R109+R116+R121+R170+R129+R133+R182</f>
        <v>0</v>
      </c>
      <c r="S183" s="30">
        <f>+S14+S20+S25+S32+S48+S59+S73+S85+S100+S109+S116+S121+S170+S129+S133+S182</f>
        <v>0</v>
      </c>
      <c r="T183" s="30">
        <f>+T14+T20+T25+T32+T48+T59+T73+T85+T100+T109+T116+T121+T170+T129+T133+T182</f>
        <v>0</v>
      </c>
      <c r="U183" s="30">
        <f>+U14+U20+U25+U32+U48+U59+U73+U85+U100+U109+U116+U121+U170+U129+U133+U182</f>
        <v>0</v>
      </c>
      <c r="V183" s="30">
        <f t="shared" ref="V183:AH183" si="181">+V14+V20+V25+V32+V48+V59+V73+V85+V100+V109+V116+V121+V170+V129+V133+V182+V142</f>
        <v>51160000</v>
      </c>
      <c r="W183" s="30">
        <f t="shared" si="181"/>
        <v>3886476019</v>
      </c>
      <c r="X183" s="30">
        <f t="shared" si="181"/>
        <v>111907303</v>
      </c>
      <c r="Y183" s="30">
        <f t="shared" si="181"/>
        <v>4049543322</v>
      </c>
      <c r="Z183" s="30">
        <f t="shared" si="181"/>
        <v>665128331</v>
      </c>
      <c r="AA183" s="30">
        <f t="shared" si="181"/>
        <v>4023689907</v>
      </c>
      <c r="AB183" s="30">
        <f t="shared" si="181"/>
        <v>2587655216</v>
      </c>
      <c r="AC183" s="30">
        <f t="shared" si="181"/>
        <v>7276473454</v>
      </c>
      <c r="AD183" s="30">
        <f t="shared" si="181"/>
        <v>0</v>
      </c>
      <c r="AE183" s="30">
        <f t="shared" si="181"/>
        <v>0</v>
      </c>
      <c r="AF183" s="30">
        <f t="shared" si="181"/>
        <v>0</v>
      </c>
      <c r="AG183" s="30">
        <f t="shared" si="181"/>
        <v>0</v>
      </c>
      <c r="AH183" s="30">
        <f t="shared" si="181"/>
        <v>11695206788</v>
      </c>
      <c r="AI183" s="33">
        <f>IF(ISERROR(AH183/J183),0,AH183/J183)</f>
        <v>0.62877435566418638</v>
      </c>
      <c r="AJ183" s="33">
        <f>IF(ISERROR(AH183/$AH$183),0,AH183/$AH$183)</f>
        <v>1</v>
      </c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</row>
    <row r="184" spans="1:106" ht="3" customHeight="1" x14ac:dyDescent="0.25">
      <c r="J184" s="76"/>
      <c r="R184" s="76"/>
      <c r="S184" s="76"/>
      <c r="T184" s="76"/>
      <c r="V184" s="76"/>
      <c r="W184" s="76"/>
      <c r="X184" s="76"/>
      <c r="Z184" s="76"/>
      <c r="AA184" s="76"/>
      <c r="AB184" s="76"/>
      <c r="AD184" s="76"/>
      <c r="AE184" s="76"/>
      <c r="AF184" s="76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</row>
    <row r="185" spans="1:106" x14ac:dyDescent="0.25">
      <c r="J185" s="76"/>
      <c r="R185" s="76"/>
      <c r="S185" s="76"/>
      <c r="T185" s="76"/>
      <c r="V185" s="76"/>
      <c r="W185" s="76"/>
      <c r="X185" s="76"/>
      <c r="Z185" s="76"/>
      <c r="AA185" s="76"/>
      <c r="AB185" s="76"/>
      <c r="AD185" s="76"/>
      <c r="AE185" s="76"/>
      <c r="AF185" s="76"/>
    </row>
    <row r="186" spans="1:106" x14ac:dyDescent="0.25">
      <c r="J186" s="76"/>
      <c r="R186" s="76"/>
      <c r="S186" s="76"/>
      <c r="T186" s="76"/>
      <c r="V186" s="76"/>
      <c r="W186" s="76"/>
      <c r="X186" s="76"/>
      <c r="Z186" s="76"/>
      <c r="AA186" s="76"/>
      <c r="AB186" s="76"/>
      <c r="AD186" s="76"/>
      <c r="AE186" s="76"/>
      <c r="AF186" s="76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</row>
    <row r="187" spans="1:106" x14ac:dyDescent="0.25">
      <c r="J187" s="76"/>
      <c r="R187" s="76"/>
      <c r="S187" s="76"/>
      <c r="T187" s="76"/>
      <c r="V187" s="76"/>
      <c r="W187" s="76"/>
      <c r="X187" s="76"/>
      <c r="Z187" s="76"/>
      <c r="AA187" s="76"/>
      <c r="AB187" s="76"/>
      <c r="AD187" s="76"/>
      <c r="AE187" s="76"/>
      <c r="AF187" s="76"/>
    </row>
    <row r="188" spans="1:106" x14ac:dyDescent="0.25">
      <c r="J188" s="76"/>
      <c r="R188" s="76"/>
      <c r="S188" s="76"/>
      <c r="T188" s="76"/>
      <c r="V188" s="76"/>
      <c r="W188" s="76"/>
      <c r="X188" s="76"/>
      <c r="Z188" s="76"/>
      <c r="AA188" s="76"/>
      <c r="AB188" s="76"/>
      <c r="AD188" s="76"/>
      <c r="AE188" s="76"/>
      <c r="AF188" s="76"/>
    </row>
    <row r="189" spans="1:106" x14ac:dyDescent="0.25">
      <c r="J189" s="76"/>
      <c r="K189" s="78"/>
      <c r="R189" s="76"/>
      <c r="S189" s="76"/>
      <c r="T189" s="76"/>
      <c r="V189" s="76"/>
      <c r="W189" s="76"/>
      <c r="X189" s="76"/>
      <c r="Z189" s="76"/>
      <c r="AA189" s="76"/>
      <c r="AB189" s="76"/>
      <c r="AD189" s="76"/>
      <c r="AE189" s="76"/>
      <c r="AF189" s="76"/>
    </row>
    <row r="190" spans="1:106" x14ac:dyDescent="0.25">
      <c r="J190" s="76"/>
      <c r="R190" s="76"/>
      <c r="S190" s="76"/>
      <c r="T190" s="76"/>
      <c r="V190" s="76"/>
      <c r="W190" s="76"/>
      <c r="X190" s="76"/>
      <c r="Z190" s="76"/>
      <c r="AA190" s="76"/>
      <c r="AB190" s="76"/>
      <c r="AD190" s="76"/>
      <c r="AE190" s="76"/>
      <c r="AF190" s="76"/>
    </row>
    <row r="191" spans="1:106" x14ac:dyDescent="0.25">
      <c r="A191" s="4"/>
      <c r="J191" s="76"/>
      <c r="K191" s="78"/>
      <c r="R191" s="76"/>
      <c r="S191" s="76"/>
      <c r="T191" s="76"/>
      <c r="V191" s="76"/>
      <c r="W191" s="76"/>
      <c r="X191" s="76"/>
      <c r="Z191" s="76"/>
      <c r="AA191" s="76"/>
      <c r="AB191" s="76"/>
      <c r="AD191" s="76"/>
      <c r="AE191" s="76"/>
      <c r="AF191" s="76"/>
    </row>
    <row r="192" spans="1:106" x14ac:dyDescent="0.25">
      <c r="A192" s="4"/>
      <c r="J192" s="76"/>
      <c r="R192" s="76"/>
      <c r="S192" s="76"/>
      <c r="T192" s="76"/>
      <c r="V192" s="76"/>
      <c r="W192" s="76"/>
      <c r="X192" s="76"/>
      <c r="Z192" s="76"/>
      <c r="AA192" s="76"/>
      <c r="AB192" s="76"/>
      <c r="AD192" s="76"/>
      <c r="AE192" s="76"/>
      <c r="AF192" s="76"/>
    </row>
    <row r="193" spans="1:32" x14ac:dyDescent="0.25">
      <c r="A193" s="4"/>
      <c r="J193" s="76"/>
      <c r="R193" s="76"/>
      <c r="S193" s="76"/>
      <c r="T193" s="76"/>
      <c r="V193" s="76"/>
      <c r="W193" s="76"/>
      <c r="X193" s="76"/>
      <c r="Z193" s="76"/>
      <c r="AA193" s="76"/>
      <c r="AB193" s="76"/>
      <c r="AD193" s="76"/>
      <c r="AE193" s="76"/>
      <c r="AF193" s="76"/>
    </row>
    <row r="194" spans="1:32" x14ac:dyDescent="0.25">
      <c r="A194" s="4"/>
      <c r="J194" s="76"/>
      <c r="R194" s="76"/>
      <c r="S194" s="76"/>
      <c r="T194" s="76"/>
      <c r="V194" s="76"/>
      <c r="W194" s="76"/>
      <c r="X194" s="76"/>
      <c r="Z194" s="76"/>
      <c r="AA194" s="76"/>
      <c r="AB194" s="76"/>
      <c r="AD194" s="76"/>
      <c r="AE194" s="76"/>
      <c r="AF194" s="76"/>
    </row>
    <row r="195" spans="1:32" x14ac:dyDescent="0.25">
      <c r="A195" s="4"/>
      <c r="J195" s="76"/>
      <c r="R195" s="76"/>
      <c r="S195" s="76"/>
      <c r="T195" s="76"/>
      <c r="V195" s="76"/>
      <c r="W195" s="76"/>
      <c r="X195" s="76"/>
      <c r="Z195" s="76"/>
      <c r="AA195" s="76"/>
      <c r="AB195" s="76"/>
      <c r="AD195" s="76"/>
      <c r="AE195" s="76"/>
      <c r="AF195" s="76"/>
    </row>
    <row r="196" spans="1:32" x14ac:dyDescent="0.25">
      <c r="A196" s="4"/>
      <c r="E196" s="76"/>
      <c r="F196" s="76"/>
      <c r="G196" s="76"/>
      <c r="J196" s="76"/>
      <c r="R196" s="76"/>
      <c r="S196" s="76"/>
      <c r="T196" s="76"/>
      <c r="V196" s="76"/>
      <c r="W196" s="76"/>
      <c r="X196" s="76"/>
      <c r="Z196" s="76"/>
      <c r="AA196" s="76"/>
      <c r="AB196" s="76"/>
      <c r="AD196" s="76"/>
      <c r="AE196" s="76"/>
      <c r="AF196" s="76"/>
    </row>
    <row r="197" spans="1:32" x14ac:dyDescent="0.25">
      <c r="A197" s="4"/>
      <c r="E197" s="76"/>
      <c r="F197" s="76"/>
      <c r="G197" s="76"/>
      <c r="J197" s="76"/>
      <c r="R197" s="76"/>
      <c r="S197" s="76"/>
      <c r="T197" s="76"/>
      <c r="V197" s="76"/>
      <c r="W197" s="76"/>
      <c r="X197" s="76"/>
      <c r="Z197" s="76"/>
      <c r="AA197" s="76"/>
      <c r="AB197" s="76"/>
      <c r="AD197" s="76"/>
      <c r="AE197" s="76"/>
      <c r="AF197" s="76"/>
    </row>
    <row r="198" spans="1:32" x14ac:dyDescent="0.25">
      <c r="A198" s="4"/>
      <c r="E198" s="76"/>
      <c r="F198" s="76"/>
      <c r="G198" s="76"/>
      <c r="J198" s="76"/>
      <c r="R198" s="76"/>
      <c r="S198" s="76"/>
      <c r="T198" s="76"/>
      <c r="V198" s="76"/>
      <c r="W198" s="76"/>
      <c r="X198" s="76"/>
      <c r="Z198" s="76"/>
      <c r="AA198" s="76"/>
      <c r="AB198" s="76"/>
      <c r="AD198" s="76"/>
      <c r="AE198" s="76"/>
      <c r="AF198" s="76"/>
    </row>
    <row r="199" spans="1:32" x14ac:dyDescent="0.25">
      <c r="A199" s="4"/>
      <c r="E199" s="76"/>
      <c r="F199" s="76"/>
      <c r="G199" s="76"/>
      <c r="J199" s="76"/>
      <c r="R199" s="76"/>
      <c r="S199" s="76"/>
      <c r="T199" s="76"/>
      <c r="V199" s="76"/>
      <c r="W199" s="76"/>
      <c r="X199" s="76"/>
      <c r="Z199" s="76"/>
      <c r="AA199" s="76"/>
      <c r="AB199" s="76"/>
      <c r="AD199" s="76"/>
      <c r="AE199" s="76"/>
      <c r="AF199" s="76"/>
    </row>
    <row r="200" spans="1:32" x14ac:dyDescent="0.25">
      <c r="E200" s="76"/>
      <c r="F200" s="76"/>
      <c r="G200" s="76"/>
    </row>
    <row r="201" spans="1:32" x14ac:dyDescent="0.25">
      <c r="E201" s="76"/>
      <c r="F201" s="76"/>
      <c r="G201" s="76"/>
    </row>
    <row r="202" spans="1:32" x14ac:dyDescent="0.25">
      <c r="E202" s="76"/>
      <c r="F202" s="76"/>
      <c r="G202" s="76"/>
    </row>
    <row r="203" spans="1:32" x14ac:dyDescent="0.25">
      <c r="E203" s="76"/>
      <c r="F203" s="76"/>
      <c r="G203" s="76"/>
    </row>
    <row r="204" spans="1:32" x14ac:dyDescent="0.25">
      <c r="E204" s="76"/>
      <c r="F204" s="76"/>
      <c r="G204" s="76"/>
    </row>
    <row r="205" spans="1:32" x14ac:dyDescent="0.25">
      <c r="E205" s="76"/>
      <c r="F205" s="76"/>
      <c r="G205" s="76"/>
    </row>
    <row r="206" spans="1:32" x14ac:dyDescent="0.25">
      <c r="E206" s="76"/>
      <c r="F206" s="76"/>
      <c r="G206" s="76"/>
    </row>
    <row r="207" spans="1:32" x14ac:dyDescent="0.25">
      <c r="E207" s="76"/>
      <c r="F207" s="76"/>
      <c r="G207" s="76"/>
    </row>
    <row r="208" spans="1:32" x14ac:dyDescent="0.25">
      <c r="E208" s="76"/>
      <c r="F208" s="76"/>
      <c r="G208" s="76"/>
    </row>
    <row r="209" spans="5:7" x14ac:dyDescent="0.25">
      <c r="E209" s="76"/>
      <c r="F209" s="76"/>
      <c r="G209" s="76"/>
    </row>
    <row r="210" spans="5:7" x14ac:dyDescent="0.25">
      <c r="E210" s="76"/>
      <c r="F210" s="76"/>
      <c r="G210" s="76"/>
    </row>
    <row r="211" spans="5:7" x14ac:dyDescent="0.25">
      <c r="E211" s="76"/>
      <c r="F211" s="76"/>
      <c r="G211" s="76"/>
    </row>
    <row r="212" spans="5:7" x14ac:dyDescent="0.25">
      <c r="E212" s="76"/>
      <c r="F212" s="76"/>
      <c r="G212" s="76"/>
    </row>
  </sheetData>
  <mergeCells count="80">
    <mergeCell ref="A134:E134"/>
    <mergeCell ref="J135:J141"/>
    <mergeCell ref="A142:I142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  <mergeCell ref="A20:I20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6:A7"/>
    <mergeCell ref="B6:B7"/>
    <mergeCell ref="D6:D7"/>
    <mergeCell ref="E6:E7"/>
    <mergeCell ref="F6:F7"/>
    <mergeCell ref="A8:E8"/>
    <mergeCell ref="A14:I14"/>
    <mergeCell ref="A15:E15"/>
    <mergeCell ref="J16:J19"/>
    <mergeCell ref="J9:J13"/>
    <mergeCell ref="A59:I59"/>
    <mergeCell ref="A21:E21"/>
    <mergeCell ref="J22:J24"/>
    <mergeCell ref="A25:I25"/>
    <mergeCell ref="A26:E26"/>
    <mergeCell ref="J27:J31"/>
    <mergeCell ref="A32:I32"/>
    <mergeCell ref="A33:E33"/>
    <mergeCell ref="J34:J47"/>
    <mergeCell ref="A48:I48"/>
    <mergeCell ref="A49:E49"/>
    <mergeCell ref="J50:J58"/>
    <mergeCell ref="A109:I109"/>
    <mergeCell ref="A60:E60"/>
    <mergeCell ref="J61:J72"/>
    <mergeCell ref="A73:I73"/>
    <mergeCell ref="A74:E74"/>
    <mergeCell ref="J75:J84"/>
    <mergeCell ref="A85:I85"/>
    <mergeCell ref="A86:E86"/>
    <mergeCell ref="A100:I100"/>
    <mergeCell ref="A101:E101"/>
    <mergeCell ref="J87:J99"/>
    <mergeCell ref="J102:J108"/>
    <mergeCell ref="A133:I133"/>
    <mergeCell ref="A110:E110"/>
    <mergeCell ref="A116:I116"/>
    <mergeCell ref="A117:E117"/>
    <mergeCell ref="A121:I121"/>
    <mergeCell ref="A122:E122"/>
    <mergeCell ref="J123:J128"/>
    <mergeCell ref="A129:I129"/>
    <mergeCell ref="A130:E130"/>
    <mergeCell ref="J111:J115"/>
    <mergeCell ref="J117:J120"/>
    <mergeCell ref="J130:J132"/>
    <mergeCell ref="J144:J169"/>
    <mergeCell ref="A183:I183"/>
    <mergeCell ref="A143:E143"/>
    <mergeCell ref="A170:I170"/>
    <mergeCell ref="A171:E171"/>
    <mergeCell ref="A182:E182"/>
    <mergeCell ref="F182:I182"/>
    <mergeCell ref="J171:J181"/>
  </mergeCells>
  <phoneticPr fontId="91" type="noConversion"/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4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4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123:D128 D131:D132 D118:D120 D135:D141 D27:D31 D9:D13 D103:D108 D75:D84 D16:D19 D22:D24 D87:D99 D50:D58 D61:D72 D111:D115 D144:D169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35:I141 H131:I132 H118:I120 H27:I31 H50:I58 H22:I24 H103:I108 H16:I19 H10:I13 H88:I99 H61:I72 H75:I84 H111:I115 H123:I128 H144:I169" xr:uid="{00000000-0002-0000-0400-000003000000}">
      <formula1>42005</formula1>
    </dataValidation>
    <dataValidation allowBlank="1" showInputMessage="1" showErrorMessage="1" errorTitle="Sólo números" error="Sólo ingresar números sin letras_x000a_" sqref="O26:O31 O130:O132 O117:O120 O74:O84 O33:O47 O49:O58 O21:O24 O122:O128 O171:O181 O15:O19 O8:O13 O134:O141 O60:O72 O86:O99 P111 O101:O108 O110:O115 O143:O169" xr:uid="{00000000-0002-0000-0400-000004000000}"/>
    <dataValidation type="textLength" operator="lessThanOrEqual" allowBlank="1" showInputMessage="1" showErrorMessage="1" errorTitle="MÁXIMO DE CARACTERES SOBREPASADO" error="Sólo 255 caracteres por celdas" sqref="P131:Q132 E87:G99 C131:C132 P118:Q120 C103:C108 C118:C120 N102 P9:Q13 C22:C24 P172:Q181 C16:C19 E131:G132 N87 E102:G108 Q111 P102:Q108 N172:N181 P16:Q19 E16:G19 P22:Q24 E9:G13 E22:G24 E123:G128 N34:N47 E50:G58 C61:C72 P144:Q169 E118:G120 E111:G115 C9:C13 C75:C84 C27:C31 E135:G141 E34:G47 P27:Q31 E27:G31 P34:Q47 P50:Q58 C50:C58 E61:G72 P61:Q72 P75:Q84 E75:G84 C88:C99 P87:Q99 C111:C115 P112:Q115 P123:Q128 C123:C128 C135:C141 P135:Q141 E144:G169 C144:C169 E172:G181" xr:uid="{00000000-0002-0000-0400-000005000000}">
      <formula1>255</formula1>
    </dataValidation>
    <dataValidation type="textLength" operator="lessThanOrEqual" allowBlank="1" showInputMessage="1" showErrorMessage="1" sqref="AB154 AE120 W102:W104 AA90:AB90 Z64:AA64 AB24 K172:K181 K16:K19 K24 K111:K113 K189 W61 K9:K13 AB141 AA17:AA19 W27:W28 K50:K51 AA57 K53:K58 AA50 AB53:AB58 W53 W93 K102:K104 W118:W119 AB123:AB124 AA155 AB146:AB147 W131 Z140:AA140 Z136 AA135:AB135 AA54:AA55 K75 W63:W64 K93 W141 AA9 W35:W36 W40:W43 Z27:Z30 AA44 AB51 W79:W80 AB61:AB72 W91 K78:K84 AA91:AA99 K115 W111 W115 AA111:AA115 W124:W125 AB120 K131 W136 Z127:AB128 AA147:AA153 W144:W146 W148:W157 AB138 K27:K31 AB31 K34:K44 AA37:AA39 AA62 AA69 K61:K72 AB82:AB83 AF81:AF84 AB75:AB80 AA75 AA77:AA80 K95 K87:K91 AA87:AA89 K118:K120 K123:K128 Z123:AA123 Z126:AA126 K135:K141 AA137:AA139 W159:W169 K144:K169 AB165:AB166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131:N132 R131:T132 AD131:AF132 Z131:AB132 K132 M118:N120 R118:T120 W112:W114 AB22:AB23 AD172:AF181 AA10:AA13 M87 K114 AB105:AB108 R172:T181 AB167:AB169 V172:X181 M172:M181 M16:N19 V16:X19 AD16:AF19 R16:T19 Z16:Z19 AB16:AB19 R22:T24 AD22:AF24 M22:N24 K22:K23 Z22:AA24 V22:X24 M50:N58 K52 AA56 AA58 W54:W58 AB50 W65:W72 K76:K77 AB87:AB89 AD102:AF108 M103:N108 R102:T108 M102 Z102:AA108 AB102:AB103 W120 AB125:AB126 V144:V169 AA154 AB148:AB153 AA144:AA146 AB144:AB145 W132 Z137:Z139 Z135 AD135:AF141 Z141:AA141 AB9:AB13 W34 AF75:AF80 K92 X102:X108 W105:W108 AD118:AD120 AF118:AF120 AE118:AE119 Z9:Z13 M9:N13 V9:X13 R9:T13 AD9:AF13 W158 AA16 M27:N31 W37:W39 AA40:AA43 W50:W52 AB52 W62 AA70:AA72 W75:W78 AB84 W87:W90 W92 V102:V108 AA90 V118:V120 X118:X120 AB118:AB119 W123 V131:V132 X131:X132 M123:N128 W135 AB139:AB140 W147 X27:X31 V27:V31 W29:W31 AA27:AB31 AD27:AF31 R27:T31 W44:W47 X34:X47 K45:K47 AD34:AF47 M34:M47 R34:T47 V34:V47 Z34:Z47 AB34:AB47 AA34:AA36 AA45:AA47 X50:X58 V50:V58 AA51:AA53 Z50:Z58 R50:T58 AD50:AF58 X61:X72 V61:V72 AD61:AF72 R61:T72 M61:N72 Z63 AA61:AA63 Z61 Z65:Z72 AA65:AA68 X75:X84 V75:V84 AD75:AE84 Z75:Z84 R75:T84 M75:N84 AA76 W81:W84 AA81:AA84 AB81 X87:X99 V87:V99 AD87:AF99 M88:N99 R87:T99 AB91:AB99 W94:W99 K94 K96:K99 AA87:AA88 Z88:Z99 V111:V115 Z111:Z115 AB111:AB115 M111:N115 R111:T115 AD111:AF115 X111:X115 Z118:AA120 X123:X128 V123:V128 Z124:AA125 W126:W128 AD123:AF128 R123:T128 X135:X141 V135:V141 W137:W140 AA136 M135:N141 R135:T141 AB136:AB137 M144:N169 AA156:AA169 R144:T169 AD144:AF169 Z144:Z169 X144:X169 AB155:AB164 Z172:AB181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30" orientation="landscape" r:id="rId1"/>
  <ignoredErrors>
    <ignoredError sqref="AB172 K172 K18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topLeftCell="A9" zoomScaleNormal="100" workbookViewId="0">
      <selection activeCell="W27" sqref="W27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9" t="s">
        <v>81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</row>
    <row r="2" spans="1:36" s="1" customFormat="1" ht="1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</row>
    <row r="3" spans="1:36" s="1" customFormat="1" ht="1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</row>
    <row r="5" spans="1:36" ht="18" customHeight="1" x14ac:dyDescent="0.25">
      <c r="A5" s="170" t="s">
        <v>233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2"/>
    </row>
    <row r="6" spans="1:36" s="75" customFormat="1" x14ac:dyDescent="0.25">
      <c r="A6" s="127" t="s">
        <v>6</v>
      </c>
      <c r="B6" s="131" t="s">
        <v>12</v>
      </c>
      <c r="C6" s="131" t="s">
        <v>82</v>
      </c>
      <c r="D6" s="148" t="s">
        <v>15</v>
      </c>
      <c r="E6" s="149"/>
      <c r="F6" s="150"/>
      <c r="G6" s="133" t="s">
        <v>18</v>
      </c>
      <c r="H6" s="133"/>
      <c r="I6" s="133"/>
      <c r="J6" s="131" t="s">
        <v>19</v>
      </c>
      <c r="K6" s="133" t="s">
        <v>18</v>
      </c>
      <c r="L6" s="133"/>
      <c r="M6" s="133"/>
      <c r="N6" s="131" t="s">
        <v>20</v>
      </c>
      <c r="O6" s="133" t="s">
        <v>18</v>
      </c>
      <c r="P6" s="133"/>
      <c r="Q6" s="133"/>
      <c r="R6" s="131" t="s">
        <v>21</v>
      </c>
      <c r="S6" s="133" t="s">
        <v>18</v>
      </c>
      <c r="T6" s="133"/>
      <c r="U6" s="133"/>
      <c r="V6" s="131" t="s">
        <v>22</v>
      </c>
      <c r="W6" s="131" t="s">
        <v>23</v>
      </c>
      <c r="X6" s="130" t="s">
        <v>83</v>
      </c>
      <c r="Y6" s="130"/>
    </row>
    <row r="7" spans="1:36" s="75" customFormat="1" ht="25.5" x14ac:dyDescent="0.25">
      <c r="A7" s="127"/>
      <c r="B7" s="132"/>
      <c r="C7" s="132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32"/>
      <c r="K7" s="102" t="s">
        <v>34</v>
      </c>
      <c r="L7" s="102" t="s">
        <v>35</v>
      </c>
      <c r="M7" s="102" t="s">
        <v>36</v>
      </c>
      <c r="N7" s="132"/>
      <c r="O7" s="102" t="s">
        <v>37</v>
      </c>
      <c r="P7" s="102" t="s">
        <v>38</v>
      </c>
      <c r="Q7" s="102" t="s">
        <v>39</v>
      </c>
      <c r="R7" s="132"/>
      <c r="S7" s="102" t="s">
        <v>40</v>
      </c>
      <c r="T7" s="102" t="s">
        <v>41</v>
      </c>
      <c r="U7" s="102" t="s">
        <v>84</v>
      </c>
      <c r="V7" s="132"/>
      <c r="W7" s="132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+'24-03-351 Ind. SNAC'!J14</f>
        <v>242575255</v>
      </c>
      <c r="C8" s="59">
        <f>+'24-03-351 Ind. SNAC'!K14</f>
        <v>242575255</v>
      </c>
      <c r="D8" s="59">
        <f>+'24-03-351 Ind. SNAC'!M14</f>
        <v>0</v>
      </c>
      <c r="E8" s="59">
        <f>+'24-03-351 Ind. SNAC'!N14</f>
        <v>0</v>
      </c>
      <c r="F8" s="59">
        <f>+'24-03-351 Ind. SNAC'!O14</f>
        <v>0</v>
      </c>
      <c r="G8" s="59">
        <f>+'24-03-351 Ind. SNAC'!R14</f>
        <v>0</v>
      </c>
      <c r="H8" s="59">
        <f>+'24-03-351 Ind. SNAC'!S14</f>
        <v>0</v>
      </c>
      <c r="I8" s="59">
        <f>+'24-03-351 Ind. SNAC'!T14</f>
        <v>0</v>
      </c>
      <c r="J8" s="59">
        <f>+'24-03-351 Ind. SNAC'!U14</f>
        <v>0</v>
      </c>
      <c r="K8" s="59">
        <f>+'24-03-351 Ind. SNAC'!V14</f>
        <v>0</v>
      </c>
      <c r="L8" s="59">
        <f>+'24-03-351 Ind. SNAC'!W14</f>
        <v>62315988</v>
      </c>
      <c r="M8" s="59">
        <f>+'24-03-351 Ind. SNAC'!X14</f>
        <v>0</v>
      </c>
      <c r="N8" s="59">
        <f>+'24-03-351 Ind. SNAC'!Y14</f>
        <v>62315988</v>
      </c>
      <c r="O8" s="59">
        <f>+'24-03-351 Ind. SNAC'!Z14</f>
        <v>0</v>
      </c>
      <c r="P8" s="59">
        <f>+'24-03-351 Ind. SNAC'!AA14</f>
        <v>180259267</v>
      </c>
      <c r="Q8" s="59">
        <f>+'24-03-351 Ind. SNAC'!AB14</f>
        <v>0</v>
      </c>
      <c r="R8" s="59">
        <f>+'24-03-351 Ind. SNAC'!AC14</f>
        <v>180259267</v>
      </c>
      <c r="S8" s="59">
        <f>+'24-03-351 Ind. SNAC'!AD14</f>
        <v>0</v>
      </c>
      <c r="T8" s="59">
        <f>+'24-03-351 Ind. SNAC'!AE14</f>
        <v>0</v>
      </c>
      <c r="U8" s="59">
        <f>+'24-03-351 Ind. SNAC'!AF14</f>
        <v>0</v>
      </c>
      <c r="V8" s="59">
        <f>+'24-03-351 Ind. SNAC'!AG14</f>
        <v>0</v>
      </c>
      <c r="W8" s="59">
        <f>+'24-03-351 Ind. SNAC'!AH14</f>
        <v>242575255</v>
      </c>
      <c r="X8" s="82">
        <f>+'24-03-351 Ind. SNAC'!AI14</f>
        <v>1</v>
      </c>
      <c r="Y8" s="82">
        <f>+'24-03-351 Ind. SNAC'!AJ14</f>
        <v>2.0741425046789008E-2</v>
      </c>
      <c r="Z8" s="95"/>
      <c r="AA8" s="95"/>
    </row>
    <row r="9" spans="1:36" ht="24.75" customHeight="1" x14ac:dyDescent="0.25">
      <c r="A9" s="81" t="s">
        <v>47</v>
      </c>
      <c r="B9" s="59">
        <f>+'24-03-351 Ind. SNAC'!J20</f>
        <v>304217972</v>
      </c>
      <c r="C9" s="59">
        <f>+'24-03-351 Ind. SNAC'!K20</f>
        <v>304217972</v>
      </c>
      <c r="D9" s="59">
        <f>+'24-03-351 Ind. SNAC'!M20</f>
        <v>0</v>
      </c>
      <c r="E9" s="59">
        <f>+'24-03-351 Ind. SNAC'!N20</f>
        <v>0</v>
      </c>
      <c r="F9" s="59">
        <f>+'24-03-351 Ind. SNAC'!O20</f>
        <v>0</v>
      </c>
      <c r="G9" s="59">
        <f>+'24-03-351 Ind. SNAC'!R20</f>
        <v>0</v>
      </c>
      <c r="H9" s="59">
        <f>+'24-03-351 Ind. SNAC'!S20</f>
        <v>0</v>
      </c>
      <c r="I9" s="59">
        <f>+'24-03-351 Ind. SNAC'!T20</f>
        <v>0</v>
      </c>
      <c r="J9" s="59">
        <f>+'24-03-351 Ind. SNAC'!U20</f>
        <v>0</v>
      </c>
      <c r="K9" s="59">
        <f>+'24-03-351 Ind. SNAC'!V20</f>
        <v>0</v>
      </c>
      <c r="L9" s="59">
        <f>+'24-03-351 Ind. SNAC'!W20</f>
        <v>210807964</v>
      </c>
      <c r="M9" s="59">
        <f>+'24-03-351 Ind. SNAC'!X20</f>
        <v>0</v>
      </c>
      <c r="N9" s="59">
        <f>+'24-03-351 Ind. SNAC'!Y20</f>
        <v>210807964</v>
      </c>
      <c r="O9" s="59">
        <f>+'24-03-351 Ind. SNAC'!Z20</f>
        <v>0</v>
      </c>
      <c r="P9" s="59">
        <f>+'24-03-351 Ind. SNAC'!AA20</f>
        <v>93410008</v>
      </c>
      <c r="Q9" s="59">
        <f>+'24-03-351 Ind. SNAC'!AB20</f>
        <v>0</v>
      </c>
      <c r="R9" s="59">
        <f>+'24-03-351 Ind. SNAC'!AC20</f>
        <v>93410008</v>
      </c>
      <c r="S9" s="59">
        <f>+'24-03-351 Ind. SNAC'!AD20</f>
        <v>0</v>
      </c>
      <c r="T9" s="59">
        <f>+'24-03-351 Ind. SNAC'!AE20</f>
        <v>0</v>
      </c>
      <c r="U9" s="59">
        <f>+'24-03-351 Ind. SNAC'!AF20</f>
        <v>0</v>
      </c>
      <c r="V9" s="59">
        <f>+'24-03-351 Ind. SNAC'!AG20</f>
        <v>0</v>
      </c>
      <c r="W9" s="59">
        <f>+'24-03-351 Ind. SNAC'!AH20</f>
        <v>304217972</v>
      </c>
      <c r="X9" s="82">
        <f>+'24-03-351 Ind. SNAC'!AI20</f>
        <v>1</v>
      </c>
      <c r="Y9" s="82">
        <f>+'24-03-351 Ind. SNAC'!AJ20</f>
        <v>2.6012192645635503E-2</v>
      </c>
      <c r="Z9" s="95"/>
      <c r="AA9" s="95"/>
    </row>
    <row r="10" spans="1:36" ht="24.75" customHeight="1" x14ac:dyDescent="0.25">
      <c r="A10" s="81" t="s">
        <v>49</v>
      </c>
      <c r="B10" s="59">
        <f>+'24-03-351 Ind. SNAC'!J25</f>
        <v>367079283</v>
      </c>
      <c r="C10" s="59">
        <f>+'24-03-351 Ind. SNAC'!K25</f>
        <v>242447307</v>
      </c>
      <c r="D10" s="59">
        <f>+'24-03-351 Ind. SNAC'!M25</f>
        <v>0</v>
      </c>
      <c r="E10" s="59">
        <f>+'24-03-351 Ind. SNAC'!N25</f>
        <v>0</v>
      </c>
      <c r="F10" s="59">
        <f>+'24-03-351 Ind. SNAC'!O25</f>
        <v>0</v>
      </c>
      <c r="G10" s="59">
        <f>+'24-03-351 Ind. SNAC'!R25</f>
        <v>0</v>
      </c>
      <c r="H10" s="59">
        <f>+'24-03-351 Ind. SNAC'!S25</f>
        <v>0</v>
      </c>
      <c r="I10" s="59">
        <f>+'24-03-351 Ind. SNAC'!T25</f>
        <v>0</v>
      </c>
      <c r="J10" s="59">
        <f>+'24-03-351 Ind. SNAC'!U25</f>
        <v>0</v>
      </c>
      <c r="K10" s="59">
        <f>+'24-03-351 Ind. SNAC'!V25</f>
        <v>0</v>
      </c>
      <c r="L10" s="59">
        <f>+'24-03-351 Ind. SNAC'!W25</f>
        <v>62188040</v>
      </c>
      <c r="M10" s="59">
        <f>+'24-03-351 Ind. SNAC'!X25</f>
        <v>0</v>
      </c>
      <c r="N10" s="59">
        <f>+'24-03-351 Ind. SNAC'!Y25</f>
        <v>62188040</v>
      </c>
      <c r="O10" s="59">
        <f>+'24-03-351 Ind. SNAC'!Z25</f>
        <v>0</v>
      </c>
      <c r="P10" s="59">
        <f>+'24-03-351 Ind. SNAC'!AA25</f>
        <v>0</v>
      </c>
      <c r="Q10" s="59">
        <f>+'24-03-351 Ind. SNAC'!AB25</f>
        <v>180259267</v>
      </c>
      <c r="R10" s="59">
        <f>+'24-03-351 Ind. SNAC'!AC25</f>
        <v>180259267</v>
      </c>
      <c r="S10" s="59">
        <f>+'24-03-351 Ind. SNAC'!AD25</f>
        <v>0</v>
      </c>
      <c r="T10" s="59">
        <f>+'24-03-351 Ind. SNAC'!AE25</f>
        <v>0</v>
      </c>
      <c r="U10" s="59">
        <f>+'24-03-351 Ind. SNAC'!AF25</f>
        <v>0</v>
      </c>
      <c r="V10" s="59">
        <f>+'24-03-351 Ind. SNAC'!AG25</f>
        <v>0</v>
      </c>
      <c r="W10" s="59">
        <f>+'24-03-351 Ind. SNAC'!AH25</f>
        <v>242447307</v>
      </c>
      <c r="X10" s="82">
        <f>+'24-03-351 Ind. SNAC'!AI25</f>
        <v>0.66047668236292156</v>
      </c>
      <c r="Y10" s="82">
        <f>+'24-03-351 Ind. SNAC'!AJ25</f>
        <v>2.0730484838349827E-2</v>
      </c>
      <c r="Z10" s="95"/>
      <c r="AA10" s="95"/>
    </row>
    <row r="11" spans="1:36" ht="24.75" customHeight="1" x14ac:dyDescent="0.25">
      <c r="A11" s="81" t="s">
        <v>51</v>
      </c>
      <c r="B11" s="59">
        <f>+'24-03-351 Ind. SNAC'!J32</f>
        <v>664191183</v>
      </c>
      <c r="C11" s="59">
        <f>+'24-03-351 Ind. SNAC'!K32</f>
        <v>601875195</v>
      </c>
      <c r="D11" s="59">
        <f>+'24-03-351 Ind. SNAC'!M32</f>
        <v>0</v>
      </c>
      <c r="E11" s="59">
        <f>+'24-03-351 Ind. SNAC'!N32</f>
        <v>0</v>
      </c>
      <c r="F11" s="59">
        <f>+'24-03-351 Ind. SNAC'!O32</f>
        <v>0</v>
      </c>
      <c r="G11" s="59">
        <f>+'24-03-351 Ind. SNAC'!R32</f>
        <v>0</v>
      </c>
      <c r="H11" s="59">
        <f>+'24-03-351 Ind. SNAC'!S32</f>
        <v>0</v>
      </c>
      <c r="I11" s="59">
        <f>+'24-03-351 Ind. SNAC'!T32</f>
        <v>0</v>
      </c>
      <c r="J11" s="59">
        <f>+'24-03-351 Ind. SNAC'!U32</f>
        <v>0</v>
      </c>
      <c r="K11" s="59">
        <f>+'24-03-351 Ind. SNAC'!V32</f>
        <v>0</v>
      </c>
      <c r="L11" s="59">
        <f>+'24-03-351 Ind. SNAC'!W32</f>
        <v>210807964</v>
      </c>
      <c r="M11" s="59">
        <f>+'24-03-351 Ind. SNAC'!X32</f>
        <v>0</v>
      </c>
      <c r="N11" s="59">
        <f>+'24-03-351 Ind. SNAC'!Y32</f>
        <v>210807964</v>
      </c>
      <c r="O11" s="59">
        <f>+'24-03-351 Ind. SNAC'!Z32</f>
        <v>359973211</v>
      </c>
      <c r="P11" s="59">
        <f>+'24-03-351 Ind. SNAC'!AA32</f>
        <v>0</v>
      </c>
      <c r="Q11" s="59">
        <f>+'24-03-351 Ind. SNAC'!AB32</f>
        <v>31094020</v>
      </c>
      <c r="R11" s="59">
        <f>+'24-03-351 Ind. SNAC'!AC32</f>
        <v>391067231</v>
      </c>
      <c r="S11" s="59">
        <f>+'24-03-351 Ind. SNAC'!AD32</f>
        <v>0</v>
      </c>
      <c r="T11" s="59">
        <f>+'24-03-351 Ind. SNAC'!AE32</f>
        <v>0</v>
      </c>
      <c r="U11" s="59">
        <f>+'24-03-351 Ind. SNAC'!AF32</f>
        <v>0</v>
      </c>
      <c r="V11" s="59">
        <f>+'24-03-351 Ind. SNAC'!AG32</f>
        <v>0</v>
      </c>
      <c r="W11" s="59">
        <f>+'24-03-351 Ind. SNAC'!AH32</f>
        <v>601875195</v>
      </c>
      <c r="X11" s="82">
        <f>+'24-03-351 Ind. SNAC'!AI32</f>
        <v>0.90617763439958221</v>
      </c>
      <c r="Y11" s="82">
        <f>+'24-03-351 Ind. SNAC'!AJ32</f>
        <v>5.146340769430096E-2</v>
      </c>
      <c r="Z11" s="95"/>
      <c r="AA11" s="95"/>
    </row>
    <row r="12" spans="1:36" ht="24.75" customHeight="1" x14ac:dyDescent="0.25">
      <c r="A12" s="81" t="s">
        <v>53</v>
      </c>
      <c r="B12" s="59">
        <f>+'24-03-351 Ind. SNAC'!J48</f>
        <v>1513246935</v>
      </c>
      <c r="C12" s="59">
        <f>+'24-03-351 Ind. SNAC'!K48</f>
        <v>1513246935</v>
      </c>
      <c r="D12" s="59">
        <f>+'24-03-351 Ind. SNAC'!M48</f>
        <v>0</v>
      </c>
      <c r="E12" s="59">
        <f>+'24-03-351 Ind. SNAC'!N48</f>
        <v>0</v>
      </c>
      <c r="F12" s="59">
        <f>+'24-03-351 Ind. SNAC'!O48</f>
        <v>0</v>
      </c>
      <c r="G12" s="59">
        <f>+'24-03-351 Ind. SNAC'!R48</f>
        <v>0</v>
      </c>
      <c r="H12" s="59">
        <f>+'24-03-351 Ind. SNAC'!S48</f>
        <v>0</v>
      </c>
      <c r="I12" s="59">
        <f>+'24-03-351 Ind. SNAC'!T48</f>
        <v>0</v>
      </c>
      <c r="J12" s="59">
        <f>+'24-03-351 Ind. SNAC'!U48</f>
        <v>0</v>
      </c>
      <c r="K12" s="59">
        <f>+'24-03-351 Ind. SNAC'!V48</f>
        <v>0</v>
      </c>
      <c r="L12" s="59">
        <f>+'24-03-351 Ind. SNAC'!W48</f>
        <v>546247904</v>
      </c>
      <c r="M12" s="59">
        <f>+'24-03-351 Ind. SNAC'!X48</f>
        <v>0</v>
      </c>
      <c r="N12" s="59">
        <f>+'24-03-351 Ind. SNAC'!Y48</f>
        <v>546247904</v>
      </c>
      <c r="O12" s="59">
        <f>+'24-03-351 Ind. SNAC'!Z48</f>
        <v>0</v>
      </c>
      <c r="P12" s="59">
        <f>+'24-03-351 Ind. SNAC'!AA48</f>
        <v>966999031</v>
      </c>
      <c r="Q12" s="59">
        <f>+'24-03-351 Ind. SNAC'!AB48</f>
        <v>0</v>
      </c>
      <c r="R12" s="59">
        <f>+'24-03-351 Ind. SNAC'!AC48</f>
        <v>966999031</v>
      </c>
      <c r="S12" s="59">
        <f>+'24-03-351 Ind. SNAC'!AD48</f>
        <v>0</v>
      </c>
      <c r="T12" s="59">
        <f>+'24-03-351 Ind. SNAC'!AE48</f>
        <v>0</v>
      </c>
      <c r="U12" s="59">
        <f>+'24-03-351 Ind. SNAC'!AF48</f>
        <v>0</v>
      </c>
      <c r="V12" s="59">
        <f>+'24-03-351 Ind. SNAC'!AG48</f>
        <v>0</v>
      </c>
      <c r="W12" s="59">
        <f>+'24-03-351 Ind. SNAC'!AH48</f>
        <v>1513246935</v>
      </c>
      <c r="X12" s="82">
        <f>+'24-03-351 Ind. SNAC'!AI48</f>
        <v>1</v>
      </c>
      <c r="Y12" s="82">
        <f>+'24-03-351 Ind. SNAC'!AJ48</f>
        <v>0.12939035302502597</v>
      </c>
      <c r="Z12" s="95"/>
      <c r="AA12" s="95"/>
    </row>
    <row r="13" spans="1:36" ht="24.75" customHeight="1" x14ac:dyDescent="0.25">
      <c r="A13" s="81" t="s">
        <v>55</v>
      </c>
      <c r="B13" s="59">
        <f>+'24-03-351 Ind. SNAC'!J59</f>
        <v>966588606</v>
      </c>
      <c r="C13" s="59">
        <f>+'24-03-351 Ind. SNAC'!K59</f>
        <v>966588606</v>
      </c>
      <c r="D13" s="59">
        <f>+'24-03-351 Ind. SNAC'!M59</f>
        <v>0</v>
      </c>
      <c r="E13" s="59">
        <f>+'24-03-351 Ind. SNAC'!N59</f>
        <v>0</v>
      </c>
      <c r="F13" s="59">
        <f>+'24-03-351 Ind. SNAC'!O59</f>
        <v>0</v>
      </c>
      <c r="G13" s="59">
        <f>+'24-03-351 Ind. SNAC'!R59</f>
        <v>0</v>
      </c>
      <c r="H13" s="59">
        <f>+'24-03-351 Ind. SNAC'!S59</f>
        <v>0</v>
      </c>
      <c r="I13" s="59">
        <f>+'24-03-351 Ind. SNAC'!T59</f>
        <v>0</v>
      </c>
      <c r="J13" s="59">
        <f>+'24-03-351 Ind. SNAC'!U59</f>
        <v>0</v>
      </c>
      <c r="K13" s="59">
        <f>+'24-03-351 Ind. SNAC'!V59</f>
        <v>0</v>
      </c>
      <c r="L13" s="59">
        <f>+'24-03-351 Ind. SNAC'!W59</f>
        <v>93410008</v>
      </c>
      <c r="M13" s="59">
        <f>+'24-03-351 Ind. SNAC'!X59</f>
        <v>0</v>
      </c>
      <c r="N13" s="59">
        <f>+'24-03-351 Ind. SNAC'!Y59</f>
        <v>93410008</v>
      </c>
      <c r="O13" s="59">
        <f>+'24-03-351 Ind. SNAC'!Z59</f>
        <v>0</v>
      </c>
      <c r="P13" s="59">
        <f>+'24-03-351 Ind. SNAC'!AA59</f>
        <v>179713944</v>
      </c>
      <c r="Q13" s="59">
        <f>+'24-03-351 Ind. SNAC'!AB59</f>
        <v>513750710</v>
      </c>
      <c r="R13" s="59">
        <f>+'24-03-351 Ind. SNAC'!AC59</f>
        <v>693464654</v>
      </c>
      <c r="S13" s="59">
        <f>+'24-03-351 Ind. SNAC'!AD59</f>
        <v>0</v>
      </c>
      <c r="T13" s="59">
        <f>+'24-03-351 Ind. SNAC'!AE59</f>
        <v>0</v>
      </c>
      <c r="U13" s="59">
        <f>+'24-03-351 Ind. SNAC'!AF59</f>
        <v>0</v>
      </c>
      <c r="V13" s="59">
        <f>+'24-03-351 Ind. SNAC'!AG59</f>
        <v>0</v>
      </c>
      <c r="W13" s="59">
        <f>+'24-03-351 Ind. SNAC'!AH59</f>
        <v>786874662</v>
      </c>
      <c r="X13" s="82">
        <f>+'24-03-351 Ind. SNAC'!AI59</f>
        <v>0.81407400947575415</v>
      </c>
      <c r="Y13" s="82">
        <f>+'24-03-351 Ind. SNAC'!AJ59</f>
        <v>6.7281808373613514E-2</v>
      </c>
      <c r="Z13" s="95"/>
      <c r="AA13" s="95"/>
    </row>
    <row r="14" spans="1:36" ht="24.75" customHeight="1" x14ac:dyDescent="0.25">
      <c r="A14" s="81" t="s">
        <v>57</v>
      </c>
      <c r="B14" s="59">
        <f>+'24-03-351 Ind. SNAC'!J73</f>
        <v>819789231</v>
      </c>
      <c r="C14" s="59">
        <f>+'24-03-351 Ind. SNAC'!K73</f>
        <v>819789231</v>
      </c>
      <c r="D14" s="59">
        <f>+'24-03-351 Ind. SNAC'!M73</f>
        <v>0</v>
      </c>
      <c r="E14" s="59">
        <f>+'24-03-351 Ind. SNAC'!N73</f>
        <v>0</v>
      </c>
      <c r="F14" s="59">
        <f>+'24-03-351 Ind. SNAC'!O73</f>
        <v>0</v>
      </c>
      <c r="G14" s="59">
        <f>+'24-03-351 Ind. SNAC'!R73</f>
        <v>0</v>
      </c>
      <c r="H14" s="59">
        <f>+'24-03-351 Ind. SNAC'!S73</f>
        <v>0</v>
      </c>
      <c r="I14" s="59">
        <f>+'24-03-351 Ind. SNAC'!T73</f>
        <v>0</v>
      </c>
      <c r="J14" s="59">
        <f>+'24-03-351 Ind. SNAC'!U73</f>
        <v>0</v>
      </c>
      <c r="K14" s="59">
        <f>+'24-03-351 Ind. SNAC'!V73</f>
        <v>0</v>
      </c>
      <c r="L14" s="59">
        <f>+'24-03-351 Ind. SNAC'!W73</f>
        <v>124504028</v>
      </c>
      <c r="M14" s="59">
        <f>+'24-03-351 Ind. SNAC'!X73</f>
        <v>0</v>
      </c>
      <c r="N14" s="59">
        <f>+'24-03-351 Ind. SNAC'!Y73</f>
        <v>124504028</v>
      </c>
      <c r="O14" s="59">
        <f>+'24-03-351 Ind. SNAC'!Z73</f>
        <v>0</v>
      </c>
      <c r="P14" s="59">
        <f>+'24-03-351 Ind. SNAC'!AA73</f>
        <v>210807964</v>
      </c>
      <c r="Q14" s="59">
        <f>+'24-03-351 Ind. SNAC'!AB73</f>
        <v>484477239</v>
      </c>
      <c r="R14" s="59">
        <f>+'24-03-351 Ind. SNAC'!AC73</f>
        <v>695285203</v>
      </c>
      <c r="S14" s="59">
        <f>+'24-03-351 Ind. SNAC'!AD73</f>
        <v>0</v>
      </c>
      <c r="T14" s="59">
        <f>+'24-03-351 Ind. SNAC'!AE73</f>
        <v>0</v>
      </c>
      <c r="U14" s="59">
        <f>+'24-03-351 Ind. SNAC'!AF73</f>
        <v>0</v>
      </c>
      <c r="V14" s="59">
        <f>+'24-03-351 Ind. SNAC'!AG73</f>
        <v>0</v>
      </c>
      <c r="W14" s="59">
        <f>+'24-03-351 Ind. SNAC'!AH73</f>
        <v>819789231</v>
      </c>
      <c r="X14" s="82">
        <f>+'24-03-351 Ind. SNAC'!AI73</f>
        <v>1</v>
      </c>
      <c r="Y14" s="82">
        <f>+'24-03-351 Ind. SNAC'!AJ73</f>
        <v>7.0096172377315649E-2</v>
      </c>
      <c r="Z14" s="95"/>
      <c r="AA14" s="95"/>
    </row>
    <row r="15" spans="1:36" ht="24.75" customHeight="1" x14ac:dyDescent="0.25">
      <c r="A15" s="81" t="s">
        <v>59</v>
      </c>
      <c r="B15" s="59">
        <f>+'24-03-351 Ind. SNAC'!J85</f>
        <v>969233103</v>
      </c>
      <c r="C15" s="59">
        <f>+'24-03-351 Ind. SNAC'!K85</f>
        <v>969233103</v>
      </c>
      <c r="D15" s="59">
        <f>+'24-03-351 Ind. SNAC'!M85</f>
        <v>0</v>
      </c>
      <c r="E15" s="59">
        <f>+'24-03-351 Ind. SNAC'!N85</f>
        <v>0</v>
      </c>
      <c r="F15" s="59">
        <f>+'24-03-351 Ind. SNAC'!O85</f>
        <v>0</v>
      </c>
      <c r="G15" s="59">
        <f>+'24-03-351 Ind. SNAC'!R85</f>
        <v>0</v>
      </c>
      <c r="H15" s="59">
        <f>+'24-03-351 Ind. SNAC'!S85</f>
        <v>0</v>
      </c>
      <c r="I15" s="59">
        <f>+'24-03-351 Ind. SNAC'!T85</f>
        <v>0</v>
      </c>
      <c r="J15" s="59">
        <f>+'24-03-351 Ind. SNAC'!U85</f>
        <v>0</v>
      </c>
      <c r="K15" s="59">
        <f>+'24-03-351 Ind. SNAC'!V85</f>
        <v>0</v>
      </c>
      <c r="L15" s="59">
        <f>+'24-03-351 Ind. SNAC'!W85</f>
        <v>273123952</v>
      </c>
      <c r="M15" s="59">
        <f>+'24-03-351 Ind. SNAC'!X85</f>
        <v>0</v>
      </c>
      <c r="N15" s="59">
        <f>+'24-03-351 Ind. SNAC'!Y85</f>
        <v>273123952</v>
      </c>
      <c r="O15" s="59">
        <f>+'24-03-351 Ind. SNAC'!Z85</f>
        <v>0</v>
      </c>
      <c r="P15" s="59">
        <f>+'24-03-351 Ind. SNAC'!AA85</f>
        <v>422985199</v>
      </c>
      <c r="Q15" s="59">
        <f>+'24-03-351 Ind. SNAC'!AB85</f>
        <v>93410008</v>
      </c>
      <c r="R15" s="59">
        <f>+'24-03-351 Ind. SNAC'!AC85</f>
        <v>516395207</v>
      </c>
      <c r="S15" s="59">
        <f>+'24-03-351 Ind. SNAC'!AD85</f>
        <v>0</v>
      </c>
      <c r="T15" s="59">
        <f>+'24-03-351 Ind. SNAC'!AE85</f>
        <v>0</v>
      </c>
      <c r="U15" s="59">
        <f>+'24-03-351 Ind. SNAC'!AF85</f>
        <v>0</v>
      </c>
      <c r="V15" s="59">
        <f>+'24-03-351 Ind. SNAC'!AG85</f>
        <v>0</v>
      </c>
      <c r="W15" s="59">
        <f>+'24-03-351 Ind. SNAC'!AH85</f>
        <v>789519159</v>
      </c>
      <c r="X15" s="82">
        <f>+'24-03-351 Ind. SNAC'!AI85</f>
        <v>0.81458129789031775</v>
      </c>
      <c r="Y15" s="82">
        <f>+'24-03-351 Ind. SNAC'!AJ85</f>
        <v>6.7507926393408885E-2</v>
      </c>
      <c r="Z15" s="95"/>
      <c r="AA15" s="95"/>
    </row>
    <row r="16" spans="1:36" ht="24.75" customHeight="1" x14ac:dyDescent="0.25">
      <c r="A16" s="81" t="s">
        <v>61</v>
      </c>
      <c r="B16" s="59">
        <f>+'24-03-351 Ind. SNAC'!J100</f>
        <v>1157595796</v>
      </c>
      <c r="C16" s="59">
        <f>+'24-03-351 Ind. SNAC'!K100</f>
        <v>977881852</v>
      </c>
      <c r="D16" s="59">
        <f>+'24-03-351 Ind. SNAC'!M100</f>
        <v>0</v>
      </c>
      <c r="E16" s="59">
        <f>+'24-03-351 Ind. SNAC'!N100</f>
        <v>0</v>
      </c>
      <c r="F16" s="59">
        <f>+'24-03-351 Ind. SNAC'!O100</f>
        <v>0</v>
      </c>
      <c r="G16" s="59">
        <f>+'24-03-351 Ind. SNAC'!R100</f>
        <v>0</v>
      </c>
      <c r="H16" s="59">
        <f>+'24-03-351 Ind. SNAC'!S100</f>
        <v>0</v>
      </c>
      <c r="I16" s="59">
        <f>+'24-03-351 Ind. SNAC'!T100</f>
        <v>0</v>
      </c>
      <c r="J16" s="59">
        <f>+'24-03-351 Ind. SNAC'!U100</f>
        <v>0</v>
      </c>
      <c r="K16" s="59">
        <f>+'24-03-351 Ind. SNAC'!V100</f>
        <v>0</v>
      </c>
      <c r="L16" s="59">
        <f>+'24-03-351 Ind. SNAC'!W100</f>
        <v>210807964</v>
      </c>
      <c r="M16" s="59">
        <f>+'24-03-351 Ind. SNAC'!X100</f>
        <v>0</v>
      </c>
      <c r="N16" s="59">
        <f>+'24-03-351 Ind. SNAC'!Y100</f>
        <v>210807964</v>
      </c>
      <c r="O16" s="59">
        <f>+'24-03-351 Ind. SNAC'!Z100</f>
        <v>62315988</v>
      </c>
      <c r="P16" s="59">
        <f>+'24-03-351 Ind. SNAC'!AA100</f>
        <v>366661908</v>
      </c>
      <c r="Q16" s="59">
        <f>+'24-03-351 Ind. SNAC'!AB100</f>
        <v>0</v>
      </c>
      <c r="R16" s="59">
        <f>+'24-03-351 Ind. SNAC'!AC100</f>
        <v>428977896</v>
      </c>
      <c r="S16" s="59">
        <f>+'24-03-351 Ind. SNAC'!AD100</f>
        <v>0</v>
      </c>
      <c r="T16" s="59">
        <f>+'24-03-351 Ind. SNAC'!AE100</f>
        <v>0</v>
      </c>
      <c r="U16" s="59">
        <f>+'24-03-351 Ind. SNAC'!AF100</f>
        <v>0</v>
      </c>
      <c r="V16" s="59">
        <f>+'24-03-351 Ind. SNAC'!AG100</f>
        <v>0</v>
      </c>
      <c r="W16" s="59">
        <f>+'24-03-351 Ind. SNAC'!AH100</f>
        <v>977881852</v>
      </c>
      <c r="X16" s="82">
        <f>+'24-03-351 Ind. SNAC'!AI100</f>
        <v>0.84475242168208431</v>
      </c>
      <c r="Y16" s="82">
        <f>+'24-03-351 Ind. SNAC'!AJ100</f>
        <v>8.3613900098232274E-2</v>
      </c>
      <c r="Z16" s="95"/>
      <c r="AA16" s="95"/>
    </row>
    <row r="17" spans="1:27" ht="24.75" customHeight="1" x14ac:dyDescent="0.25">
      <c r="A17" s="81" t="s">
        <v>63</v>
      </c>
      <c r="B17" s="59">
        <f>+'24-03-351 Ind. SNAC'!J109</f>
        <v>906221115</v>
      </c>
      <c r="C17" s="59">
        <f>+'24-03-351 Ind. SNAC'!K109</f>
        <v>304217972</v>
      </c>
      <c r="D17" s="59">
        <f>+'24-03-351 Ind. SNAC'!M109</f>
        <v>0</v>
      </c>
      <c r="E17" s="59">
        <f>+'24-03-351 Ind. SNAC'!N109</f>
        <v>0</v>
      </c>
      <c r="F17" s="59">
        <f>+'24-03-351 Ind. SNAC'!O109</f>
        <v>0</v>
      </c>
      <c r="G17" s="59">
        <f>+'24-03-351 Ind. SNAC'!R109</f>
        <v>0</v>
      </c>
      <c r="H17" s="59">
        <f>+'24-03-351 Ind. SNAC'!S109</f>
        <v>0</v>
      </c>
      <c r="I17" s="59">
        <f>+'24-03-351 Ind. SNAC'!T109</f>
        <v>0</v>
      </c>
      <c r="J17" s="59">
        <f>+'24-03-351 Ind. SNAC'!U109</f>
        <v>0</v>
      </c>
      <c r="K17" s="59">
        <f>+'24-03-351 Ind. SNAC'!V109</f>
        <v>0</v>
      </c>
      <c r="L17" s="59">
        <f>+'24-03-351 Ind. SNAC'!W109</f>
        <v>273123952</v>
      </c>
      <c r="M17" s="59">
        <f>+'24-03-351 Ind. SNAC'!X109</f>
        <v>0</v>
      </c>
      <c r="N17" s="59">
        <f>+'24-03-351 Ind. SNAC'!Y109</f>
        <v>273123952</v>
      </c>
      <c r="O17" s="59">
        <f>+'24-03-351 Ind. SNAC'!Z109</f>
        <v>0</v>
      </c>
      <c r="P17" s="59">
        <f>+'24-03-351 Ind. SNAC'!AA109</f>
        <v>0</v>
      </c>
      <c r="Q17" s="59">
        <f>+'24-03-351 Ind. SNAC'!AB109</f>
        <v>31094020</v>
      </c>
      <c r="R17" s="59">
        <f>+'24-03-351 Ind. SNAC'!AC109</f>
        <v>31094020</v>
      </c>
      <c r="S17" s="59">
        <f>+'24-03-351 Ind. SNAC'!AD109</f>
        <v>0</v>
      </c>
      <c r="T17" s="59">
        <f>+'24-03-351 Ind. SNAC'!AE109</f>
        <v>0</v>
      </c>
      <c r="U17" s="59">
        <f>+'24-03-351 Ind. SNAC'!AF109</f>
        <v>0</v>
      </c>
      <c r="V17" s="59">
        <f>+'24-03-351 Ind. SNAC'!AG109</f>
        <v>0</v>
      </c>
      <c r="W17" s="59">
        <f>+'24-03-351 Ind. SNAC'!AH109</f>
        <v>304217972</v>
      </c>
      <c r="X17" s="82">
        <f>+'24-03-351 Ind. SNAC'!AI109</f>
        <v>0.33569949647443381</v>
      </c>
      <c r="Y17" s="82">
        <f>+'24-03-351 Ind. SNAC'!AJ101</f>
        <v>0</v>
      </c>
      <c r="Z17" s="95"/>
      <c r="AA17" s="95"/>
    </row>
    <row r="18" spans="1:27" ht="24.75" customHeight="1" x14ac:dyDescent="0.25">
      <c r="A18" s="81" t="s">
        <v>65</v>
      </c>
      <c r="B18" s="59">
        <f>+'24-03-351 Ind. SNAC'!J116</f>
        <v>304635347</v>
      </c>
      <c r="C18" s="59">
        <f>+'24-03-351 Ind. SNAC'!K116</f>
        <v>273541327</v>
      </c>
      <c r="D18" s="59">
        <f>+'24-03-351 Ind. SNAC'!M116</f>
        <v>0</v>
      </c>
      <c r="E18" s="59">
        <f>+'24-03-351 Ind. SNAC'!N116</f>
        <v>0</v>
      </c>
      <c r="F18" s="59">
        <f>+'24-03-351 Ind. SNAC'!O116</f>
        <v>0</v>
      </c>
      <c r="G18" s="59">
        <f>+'24-03-351 Ind. SNAC'!R116</f>
        <v>0</v>
      </c>
      <c r="H18" s="59">
        <f>+'24-03-351 Ind. SNAC'!S116</f>
        <v>0</v>
      </c>
      <c r="I18" s="59">
        <f>+'24-03-351 Ind. SNAC'!T116</f>
        <v>0</v>
      </c>
      <c r="J18" s="59">
        <f>+'24-03-351 Ind. SNAC'!U116</f>
        <v>0</v>
      </c>
      <c r="K18" s="59">
        <f>+'24-03-351 Ind. SNAC'!V116</f>
        <v>0</v>
      </c>
      <c r="L18" s="59">
        <f>+'24-03-351 Ind. SNAC'!W116</f>
        <v>62188040</v>
      </c>
      <c r="M18" s="59">
        <f>+'24-03-351 Ind. SNAC'!X116</f>
        <v>0</v>
      </c>
      <c r="N18" s="59">
        <f>+'24-03-351 Ind. SNAC'!Y116</f>
        <v>62188040</v>
      </c>
      <c r="O18" s="59">
        <f>+'24-03-351 Ind. SNAC'!Z116</f>
        <v>0</v>
      </c>
      <c r="P18" s="59">
        <f>+'24-03-351 Ind. SNAC'!AA116</f>
        <v>211353287</v>
      </c>
      <c r="Q18" s="59">
        <f>+'24-03-351 Ind. SNAC'!AB116</f>
        <v>0</v>
      </c>
      <c r="R18" s="59">
        <f>+'24-03-351 Ind. SNAC'!AC116</f>
        <v>211353287</v>
      </c>
      <c r="S18" s="59">
        <f>+'24-03-351 Ind. SNAC'!AD116</f>
        <v>0</v>
      </c>
      <c r="T18" s="59">
        <f>+'24-03-351 Ind. SNAC'!AE116</f>
        <v>0</v>
      </c>
      <c r="U18" s="59">
        <f>+'24-03-351 Ind. SNAC'!AF116</f>
        <v>0</v>
      </c>
      <c r="V18" s="59">
        <f>+'24-03-351 Ind. SNAC'!AG116</f>
        <v>0</v>
      </c>
      <c r="W18" s="59">
        <f>+'24-03-351 Ind. SNAC'!AH116</f>
        <v>273541327</v>
      </c>
      <c r="X18" s="82">
        <f>+'24-03-351 Ind. SNAC'!AI116</f>
        <v>0.89793036065509491</v>
      </c>
      <c r="Y18" s="82">
        <f>+'24-03-351 Ind. SNAC'!AJ116</f>
        <v>2.3389182590655019E-2</v>
      </c>
      <c r="Z18" s="95"/>
      <c r="AA18" s="95"/>
    </row>
    <row r="19" spans="1:27" ht="24.75" customHeight="1" x14ac:dyDescent="0.25">
      <c r="A19" s="81" t="s">
        <v>67</v>
      </c>
      <c r="B19" s="59">
        <f>+'24-03-351 Ind. SNAC'!J121</f>
        <v>273541327</v>
      </c>
      <c r="C19" s="59">
        <f>+'24-03-351 Ind. SNAC'!K121</f>
        <v>93282060</v>
      </c>
      <c r="D19" s="59">
        <f>+'24-03-351 Ind. SNAC'!M121</f>
        <v>0</v>
      </c>
      <c r="E19" s="59">
        <f>+'24-03-351 Ind. SNAC'!N121</f>
        <v>0</v>
      </c>
      <c r="F19" s="59">
        <f>+'24-03-351 Ind. SNAC'!O121</f>
        <v>0</v>
      </c>
      <c r="G19" s="59">
        <f>+'24-03-351 Ind. SNAC'!R121</f>
        <v>0</v>
      </c>
      <c r="H19" s="59">
        <f>+'24-03-351 Ind. SNAC'!S121</f>
        <v>0</v>
      </c>
      <c r="I19" s="59">
        <f>+'24-03-351 Ind. SNAC'!T121</f>
        <v>0</v>
      </c>
      <c r="J19" s="59">
        <f>+'24-03-351 Ind. SNAC'!U121</f>
        <v>0</v>
      </c>
      <c r="K19" s="59">
        <f>+'24-03-351 Ind. SNAC'!V121</f>
        <v>0</v>
      </c>
      <c r="L19" s="59">
        <f>+'24-03-351 Ind. SNAC'!W121</f>
        <v>62188040</v>
      </c>
      <c r="M19" s="59">
        <f>+'24-03-351 Ind. SNAC'!X121</f>
        <v>0</v>
      </c>
      <c r="N19" s="59">
        <f>+'24-03-351 Ind. SNAC'!Y121</f>
        <v>62188040</v>
      </c>
      <c r="O19" s="59">
        <f>+'24-03-351 Ind. SNAC'!Z121</f>
        <v>0</v>
      </c>
      <c r="P19" s="59">
        <f>+'24-03-351 Ind. SNAC'!AA121</f>
        <v>0</v>
      </c>
      <c r="Q19" s="59">
        <f>+'24-03-351 Ind. SNAC'!AB121</f>
        <v>0</v>
      </c>
      <c r="R19" s="59">
        <f>+'24-03-351 Ind. SNAC'!AC121</f>
        <v>0</v>
      </c>
      <c r="S19" s="59">
        <f>+'24-03-351 Ind. SNAC'!AD121</f>
        <v>0</v>
      </c>
      <c r="T19" s="59">
        <f>+'24-03-351 Ind. SNAC'!AE121</f>
        <v>0</v>
      </c>
      <c r="U19" s="59">
        <f>+'24-03-351 Ind. SNAC'!AF121</f>
        <v>0</v>
      </c>
      <c r="V19" s="59">
        <f>+'24-03-351 Ind. SNAC'!AG121</f>
        <v>0</v>
      </c>
      <c r="W19" s="59">
        <f>+'24-03-351 Ind. SNAC'!AH121</f>
        <v>93282060</v>
      </c>
      <c r="X19" s="82">
        <f>+'24-03-351 Ind. SNAC'!AI121</f>
        <v>0.34101633205866549</v>
      </c>
      <c r="Y19" s="82">
        <f>+'24-03-351 Ind. SNAC'!AJ121</f>
        <v>7.9760932569155705E-3</v>
      </c>
      <c r="Z19" s="95"/>
      <c r="AA19" s="95"/>
    </row>
    <row r="20" spans="1:27" ht="24.75" customHeight="1" x14ac:dyDescent="0.25">
      <c r="A20" s="83" t="s">
        <v>69</v>
      </c>
      <c r="B20" s="59">
        <f>+'24-03-351 Ind. SNAC'!J129</f>
        <v>664191183</v>
      </c>
      <c r="C20" s="59">
        <f>+'24-03-351 Ind. SNAC'!K129</f>
        <v>664191183</v>
      </c>
      <c r="D20" s="59">
        <f>+'24-03-351 Ind. SNAC'!M129</f>
        <v>0</v>
      </c>
      <c r="E20" s="59">
        <f>+'24-03-351 Ind. SNAC'!N129</f>
        <v>0</v>
      </c>
      <c r="F20" s="59">
        <f>+'24-03-351 Ind. SNAC'!O129</f>
        <v>0</v>
      </c>
      <c r="G20" s="59">
        <f>+'24-03-351 Ind. SNAC'!R129</f>
        <v>0</v>
      </c>
      <c r="H20" s="59">
        <f>+'24-03-351 Ind. SNAC'!S129</f>
        <v>0</v>
      </c>
      <c r="I20" s="59">
        <f>+'24-03-351 Ind. SNAC'!T129</f>
        <v>0</v>
      </c>
      <c r="J20" s="59">
        <f>+'24-03-351 Ind. SNAC'!U129</f>
        <v>0</v>
      </c>
      <c r="K20" s="59">
        <f>+'24-03-351 Ind. SNAC'!V129</f>
        <v>0</v>
      </c>
      <c r="L20" s="59">
        <f>+'24-03-351 Ind. SNAC'!W129</f>
        <v>62188040</v>
      </c>
      <c r="M20" s="59">
        <f>+'24-03-351 Ind. SNAC'!X129</f>
        <v>0</v>
      </c>
      <c r="N20" s="59">
        <f>+'24-03-351 Ind. SNAC'!Y129</f>
        <v>62188040</v>
      </c>
      <c r="O20" s="59">
        <f>+'24-03-351 Ind. SNAC'!Z129</f>
        <v>242029932</v>
      </c>
      <c r="P20" s="59">
        <f>+'24-03-351 Ind. SNAC'!AA129</f>
        <v>359973211</v>
      </c>
      <c r="Q20" s="59">
        <f>+'24-03-351 Ind. SNAC'!AB129</f>
        <v>0</v>
      </c>
      <c r="R20" s="59">
        <f>+'24-03-351 Ind. SNAC'!AC129</f>
        <v>602003143</v>
      </c>
      <c r="S20" s="59">
        <f>+'24-03-351 Ind. SNAC'!AD129</f>
        <v>0</v>
      </c>
      <c r="T20" s="59">
        <f>+'24-03-351 Ind. SNAC'!AE129</f>
        <v>0</v>
      </c>
      <c r="U20" s="59">
        <f>+'24-03-351 Ind. SNAC'!AF129</f>
        <v>0</v>
      </c>
      <c r="V20" s="59">
        <f>+'24-03-351 Ind. SNAC'!AG129</f>
        <v>0</v>
      </c>
      <c r="W20" s="59">
        <f>+'24-03-351 Ind. SNAC'!AH129</f>
        <v>664191183</v>
      </c>
      <c r="X20" s="82">
        <f>+'24-03-351 Ind. SNAC'!AI129</f>
        <v>1</v>
      </c>
      <c r="Y20" s="82">
        <f>+'24-03-351 Ind. SNAC'!AJ129</f>
        <v>5.6791743407350513E-2</v>
      </c>
      <c r="Z20" s="95"/>
      <c r="AA20" s="95"/>
    </row>
    <row r="21" spans="1:27" ht="24.75" customHeight="1" x14ac:dyDescent="0.25">
      <c r="A21" s="83" t="s">
        <v>71</v>
      </c>
      <c r="B21" s="59">
        <f>+'24-03-351 Ind. SNAC'!J133</f>
        <v>31094020</v>
      </c>
      <c r="C21" s="59">
        <f>+'24-03-351 Ind. SNAC'!K133</f>
        <v>31094020</v>
      </c>
      <c r="D21" s="59">
        <f>+'24-03-351 Ind. SNAC'!M133</f>
        <v>0</v>
      </c>
      <c r="E21" s="59">
        <f>+'24-03-351 Ind. SNAC'!N133</f>
        <v>0</v>
      </c>
      <c r="F21" s="59">
        <f>+'24-03-351 Ind. SNAC'!O133</f>
        <v>0</v>
      </c>
      <c r="G21" s="59">
        <f>+'24-03-351 Ind. SNAC'!R133</f>
        <v>0</v>
      </c>
      <c r="H21" s="59">
        <f>+'24-03-351 Ind. SNAC'!S133</f>
        <v>0</v>
      </c>
      <c r="I21" s="59">
        <f>+'24-03-351 Ind. SNAC'!T133</f>
        <v>0</v>
      </c>
      <c r="J21" s="59">
        <f>+'24-03-351 Ind. SNAC'!U133</f>
        <v>0</v>
      </c>
      <c r="K21" s="59">
        <f>+'24-03-351 Ind. SNAC'!V133</f>
        <v>0</v>
      </c>
      <c r="L21" s="59">
        <f>+'24-03-351 Ind. SNAC'!W133</f>
        <v>31094020</v>
      </c>
      <c r="M21" s="59">
        <f>+'24-03-351 Ind. SNAC'!X133</f>
        <v>0</v>
      </c>
      <c r="N21" s="59">
        <f>+'24-03-351 Ind. SNAC'!Y133</f>
        <v>31094020</v>
      </c>
      <c r="O21" s="59">
        <f>+'24-03-351 Ind. SNAC'!Z133</f>
        <v>0</v>
      </c>
      <c r="P21" s="59">
        <f>+'24-03-351 Ind. SNAC'!AA133</f>
        <v>0</v>
      </c>
      <c r="Q21" s="59">
        <f>+'24-03-351 Ind. SNAC'!AB133</f>
        <v>0</v>
      </c>
      <c r="R21" s="59">
        <f>+'24-03-351 Ind. SNAC'!AC133</f>
        <v>0</v>
      </c>
      <c r="S21" s="59">
        <f>+'24-03-351 Ind. SNAC'!AD133</f>
        <v>0</v>
      </c>
      <c r="T21" s="59">
        <f>+'24-03-351 Ind. SNAC'!AE133</f>
        <v>0</v>
      </c>
      <c r="U21" s="59">
        <f>+'24-03-351 Ind. SNAC'!AF133</f>
        <v>0</v>
      </c>
      <c r="V21" s="59">
        <f>+'24-03-351 Ind. SNAC'!AG133</f>
        <v>0</v>
      </c>
      <c r="W21" s="59">
        <f>+'24-03-351 Ind. SNAC'!AH133</f>
        <v>31094020</v>
      </c>
      <c r="X21" s="82">
        <f>+'24-03-351 Ind. SNAC'!AI133</f>
        <v>1</v>
      </c>
      <c r="Y21" s="82">
        <f>+'24-03-351 Ind. SNAC'!AJ133</f>
        <v>2.6586977523051897E-3</v>
      </c>
      <c r="Z21" s="95"/>
      <c r="AA21" s="95"/>
    </row>
    <row r="22" spans="1:27" ht="24.75" customHeight="1" x14ac:dyDescent="0.25">
      <c r="A22" s="83" t="s">
        <v>185</v>
      </c>
      <c r="B22" s="59">
        <f>+'24-03-351 Ind. SNAC'!J142</f>
        <v>878077294</v>
      </c>
      <c r="C22" s="59">
        <f>+'24-03-351 Ind. SNAC'!K142</f>
        <v>878077294</v>
      </c>
      <c r="D22" s="59">
        <f>+'24-03-351 Ind. SNAC'!M134</f>
        <v>0</v>
      </c>
      <c r="E22" s="59">
        <f>+'24-03-351 Ind. SNAC'!N134</f>
        <v>0</v>
      </c>
      <c r="F22" s="59">
        <f>+'24-03-351 Ind. SNAC'!O134</f>
        <v>0</v>
      </c>
      <c r="G22" s="59">
        <f>+'24-03-351 Ind. SNAC'!R134</f>
        <v>0</v>
      </c>
      <c r="H22" s="59">
        <f>+'24-03-351 Ind. SNAC'!S134</f>
        <v>0</v>
      </c>
      <c r="I22" s="59">
        <f>+'24-03-351 Ind. SNAC'!T134</f>
        <v>0</v>
      </c>
      <c r="J22" s="59">
        <f>+'24-03-351 Ind. SNAC'!U134</f>
        <v>0</v>
      </c>
      <c r="K22" s="59">
        <f>+'24-03-351 Ind. SNAC'!V134</f>
        <v>0</v>
      </c>
      <c r="L22" s="59">
        <f>+'24-03-351 Ind. SNAC'!W134</f>
        <v>0</v>
      </c>
      <c r="M22" s="59">
        <f>+'24-03-351 Ind. SNAC'!X134</f>
        <v>0</v>
      </c>
      <c r="N22" s="59">
        <f>+'24-03-351 Ind. SNAC'!Y134</f>
        <v>0</v>
      </c>
      <c r="O22" s="59">
        <f>+'24-03-351 Ind. SNAC'!Z134</f>
        <v>0</v>
      </c>
      <c r="P22" s="59">
        <f>+'24-03-351 Ind. SNAC'!AA134</f>
        <v>0</v>
      </c>
      <c r="Q22" s="59">
        <f>+'24-03-351 Ind. SNAC'!AB134</f>
        <v>0</v>
      </c>
      <c r="R22" s="59">
        <f>+'24-03-351 Ind. SNAC'!AC142</f>
        <v>636175310</v>
      </c>
      <c r="S22" s="59">
        <f>+'24-03-351 Ind. SNAC'!AD134</f>
        <v>0</v>
      </c>
      <c r="T22" s="59">
        <f>+'24-03-351 Ind. SNAC'!AE134</f>
        <v>0</v>
      </c>
      <c r="U22" s="59">
        <f>+'24-03-351 Ind. SNAC'!AF134</f>
        <v>0</v>
      </c>
      <c r="V22" s="59">
        <f>+'24-03-351 Ind. SNAC'!AG142</f>
        <v>0</v>
      </c>
      <c r="W22" s="59">
        <f>+'24-03-351 Ind. SNAC'!AH142</f>
        <v>698363350</v>
      </c>
      <c r="X22" s="82">
        <f>+'24-03-351 Ind. SNAC'!AI134</f>
        <v>0</v>
      </c>
      <c r="Y22" s="82">
        <f>+'24-03-351 Ind. SNAC'!AJ134</f>
        <v>0</v>
      </c>
      <c r="Z22" s="95"/>
      <c r="AA22" s="95"/>
    </row>
    <row r="23" spans="1:27" ht="24.75" customHeight="1" x14ac:dyDescent="0.25">
      <c r="A23" s="83" t="s">
        <v>73</v>
      </c>
      <c r="B23" s="59">
        <f>+'24-03-351 Ind. SNAC'!J170</f>
        <v>3394401945</v>
      </c>
      <c r="C23" s="59">
        <f>+'24-03-351 Ind. SNAC'!K170</f>
        <v>2851930790</v>
      </c>
      <c r="D23" s="59">
        <f>+'24-03-351 Ind. SNAC'!M170</f>
        <v>0</v>
      </c>
      <c r="E23" s="59">
        <f>+'24-03-351 Ind. SNAC'!N170</f>
        <v>0</v>
      </c>
      <c r="F23" s="59">
        <f>+'24-03-351 Ind. SNAC'!O170</f>
        <v>0</v>
      </c>
      <c r="G23" s="59">
        <f>+'24-03-351 Ind. SNAC'!R170</f>
        <v>0</v>
      </c>
      <c r="H23" s="59">
        <f>+'24-03-351 Ind. SNAC'!S170</f>
        <v>0</v>
      </c>
      <c r="I23" s="59">
        <f>+'24-03-351 Ind. SNAC'!T170</f>
        <v>0</v>
      </c>
      <c r="J23" s="59">
        <f>+'24-03-351 Ind. SNAC'!U170</f>
        <v>0</v>
      </c>
      <c r="K23" s="59">
        <f>+'24-03-351 Ind. SNAC'!V170</f>
        <v>0</v>
      </c>
      <c r="L23" s="59">
        <f>+'24-03-351 Ind. SNAC'!W170</f>
        <v>1428191644</v>
      </c>
      <c r="M23" s="59">
        <f>+'24-03-351 Ind. SNAC'!X170</f>
        <v>0</v>
      </c>
      <c r="N23" s="59">
        <f>+'24-03-351 Ind. SNAC'!Y170</f>
        <v>1428191644</v>
      </c>
      <c r="O23" s="59">
        <f>+'24-03-351 Ind. SNAC'!Z170</f>
        <v>0</v>
      </c>
      <c r="P23" s="59">
        <f>+'24-03-351 Ind. SNAC'!AA170</f>
        <v>451434722</v>
      </c>
      <c r="Q23" s="59">
        <f>+'24-03-351 Ind. SNAC'!AB170</f>
        <v>972304424</v>
      </c>
      <c r="R23" s="59">
        <f>+'24-03-351 Ind. SNAC'!AC170</f>
        <v>1423739146</v>
      </c>
      <c r="S23" s="59">
        <f>+'24-03-351 Ind. SNAC'!AD170</f>
        <v>0</v>
      </c>
      <c r="T23" s="59">
        <f>+'24-03-351 Ind. SNAC'!AE170</f>
        <v>0</v>
      </c>
      <c r="U23" s="59">
        <f>+'24-03-351 Ind. SNAC'!AF170</f>
        <v>0</v>
      </c>
      <c r="V23" s="59">
        <f>+'24-03-351 Ind. SNAC'!AG170</f>
        <v>0</v>
      </c>
      <c r="W23" s="59">
        <f>+'24-03-351 Ind. SNAC'!AH170</f>
        <v>2851930790</v>
      </c>
      <c r="X23" s="82">
        <f>+'24-03-351 Ind. SNAC'!AI170</f>
        <v>0.84018652953016737</v>
      </c>
      <c r="Y23" s="82">
        <f>+'24-03-351 Ind. SNAC'!AJ170</f>
        <v>0.2438546698401482</v>
      </c>
      <c r="Z23" s="95"/>
      <c r="AA23" s="95"/>
    </row>
    <row r="24" spans="1:27" ht="24.75" customHeight="1" x14ac:dyDescent="0.25">
      <c r="A24" s="84" t="s">
        <v>86</v>
      </c>
      <c r="B24" s="59">
        <f>+'24-03-351 Ind. SNAC'!J182</f>
        <v>5143326405</v>
      </c>
      <c r="C24" s="59">
        <f>+'24-03-351 Ind. SNAC'!K182</f>
        <v>2027667080</v>
      </c>
      <c r="D24" s="59">
        <f>+'24-03-351 Ind. SNAC'!M182</f>
        <v>0</v>
      </c>
      <c r="E24" s="59">
        <f>+'24-03-351 Ind. SNAC'!N182</f>
        <v>0</v>
      </c>
      <c r="F24" s="59">
        <f>+'24-03-351 Ind. SNAC'!O182</f>
        <v>0</v>
      </c>
      <c r="G24" s="59">
        <f>+'24-03-351 Ind. SNAC'!R182</f>
        <v>0</v>
      </c>
      <c r="H24" s="59">
        <f>+'24-03-351 Ind. SNAC'!S182</f>
        <v>0</v>
      </c>
      <c r="I24" s="59">
        <f>+'24-03-351 Ind. SNAC'!T182</f>
        <v>0</v>
      </c>
      <c r="J24" s="59">
        <f>+'24-03-351 Ind. SNAC'!U182</f>
        <v>0</v>
      </c>
      <c r="K24" s="59">
        <f>+'24-03-351 Ind. SNAC'!V182</f>
        <v>51160000</v>
      </c>
      <c r="L24" s="59">
        <f>+'24-03-351 Ind. SNAC'!W182</f>
        <v>111100431</v>
      </c>
      <c r="M24" s="59">
        <f>+'24-03-351 Ind. SNAC'!X182</f>
        <v>111907303</v>
      </c>
      <c r="N24" s="59">
        <f>+'24-03-351 Ind. SNAC'!Y182</f>
        <v>274167734</v>
      </c>
      <c r="O24" s="59">
        <f>+'24-03-351 Ind. SNAC'!Z182</f>
        <v>809200</v>
      </c>
      <c r="P24" s="59">
        <f>+'24-03-351 Ind. SNAC'!AA182</f>
        <v>123630000</v>
      </c>
      <c r="Q24" s="59">
        <f>+'24-03-351 Ind. SNAC'!AB182</f>
        <v>101551584</v>
      </c>
      <c r="R24" s="59">
        <f>+'24-03-351 Ind. SNAC'!AC182</f>
        <v>225990784</v>
      </c>
      <c r="S24" s="59">
        <f>+'24-03-351 Ind. SNAC'!AD182</f>
        <v>0</v>
      </c>
      <c r="T24" s="59">
        <f>+'24-03-351 Ind. SNAC'!AE182</f>
        <v>0</v>
      </c>
      <c r="U24" s="59">
        <f>+'24-03-351 Ind. SNAC'!AF182</f>
        <v>0</v>
      </c>
      <c r="V24" s="59">
        <f>+'24-03-351 Ind. SNAC'!AG182</f>
        <v>0</v>
      </c>
      <c r="W24" s="59">
        <f>+'24-03-351 Ind. SNAC'!AH182</f>
        <v>500158518</v>
      </c>
      <c r="X24" s="82">
        <f>+'24-03-351 Ind. SNAC'!AI182</f>
        <v>9.7244172081666663E-2</v>
      </c>
      <c r="Y24" s="82">
        <f>+'24-03-351 Ind. SNAC'!AJ182</f>
        <v>4.2766111541797908E-2</v>
      </c>
    </row>
    <row r="25" spans="1:27" ht="24" customHeight="1" x14ac:dyDescent="0.25">
      <c r="A25" s="105" t="str">
        <f>"TOTAL ASIG."&amp;" "&amp;$A$5</f>
        <v>TOTAL ASIG. SISTEMA ANCIONAL DE CUIDADOS</v>
      </c>
      <c r="B25" s="106">
        <f>SUM(B8:B24)</f>
        <v>18600006000</v>
      </c>
      <c r="C25" s="106">
        <f>SUM(C8:C24)</f>
        <v>13761857182</v>
      </c>
      <c r="D25" s="106">
        <f t="shared" ref="D25:V25" si="0">SUM(D8:D24)</f>
        <v>0</v>
      </c>
      <c r="E25" s="106">
        <f>SUM(E8:E24)</f>
        <v>0</v>
      </c>
      <c r="F25" s="106">
        <f t="shared" si="0"/>
        <v>0</v>
      </c>
      <c r="G25" s="106">
        <f t="shared" si="0"/>
        <v>0</v>
      </c>
      <c r="H25" s="106">
        <f t="shared" si="0"/>
        <v>0</v>
      </c>
      <c r="I25" s="106">
        <f t="shared" si="0"/>
        <v>0</v>
      </c>
      <c r="J25" s="106">
        <f t="shared" si="0"/>
        <v>0</v>
      </c>
      <c r="K25" s="106">
        <f t="shared" si="0"/>
        <v>51160000</v>
      </c>
      <c r="L25" s="106">
        <f t="shared" si="0"/>
        <v>3824287979</v>
      </c>
      <c r="M25" s="106">
        <f t="shared" si="0"/>
        <v>111907303</v>
      </c>
      <c r="N25" s="106">
        <f t="shared" si="0"/>
        <v>3987355282</v>
      </c>
      <c r="O25" s="106">
        <f t="shared" si="0"/>
        <v>665128331</v>
      </c>
      <c r="P25" s="106">
        <f t="shared" si="0"/>
        <v>3567228541</v>
      </c>
      <c r="Q25" s="106">
        <f t="shared" si="0"/>
        <v>2407941272</v>
      </c>
      <c r="R25" s="106">
        <f t="shared" si="0"/>
        <v>7276473454</v>
      </c>
      <c r="S25" s="106">
        <f t="shared" si="0"/>
        <v>0</v>
      </c>
      <c r="T25" s="106">
        <f t="shared" si="0"/>
        <v>0</v>
      </c>
      <c r="U25" s="106">
        <f t="shared" si="0"/>
        <v>0</v>
      </c>
      <c r="V25" s="106">
        <f t="shared" si="0"/>
        <v>0</v>
      </c>
      <c r="W25" s="106">
        <f>SUM(W8:W24)</f>
        <v>11695206788</v>
      </c>
      <c r="X25" s="107">
        <f>+'24-03-351 Ind. SNAC'!AI183</f>
        <v>0.62877435566418638</v>
      </c>
      <c r="Y25" s="107">
        <f>'24-03-351 Ind. SNAC'!AJ183</f>
        <v>1</v>
      </c>
    </row>
    <row r="26" spans="1:27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7" x14ac:dyDescent="0.25">
      <c r="C27" s="78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7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7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7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7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7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1:25" x14ac:dyDescent="0.25">
      <c r="B33" s="76"/>
      <c r="G33" s="76"/>
      <c r="H33" s="76"/>
      <c r="I33" s="76"/>
      <c r="K33" s="76"/>
      <c r="L33" s="76"/>
      <c r="M33" s="76"/>
      <c r="O33" s="76"/>
      <c r="P33" s="76"/>
      <c r="Q33" s="76"/>
      <c r="S33" s="76"/>
      <c r="T33" s="76"/>
      <c r="U33" s="76"/>
    </row>
    <row r="34" spans="1:25" x14ac:dyDescent="0.25">
      <c r="A34" s="4"/>
      <c r="B34" s="76"/>
      <c r="G34" s="76"/>
      <c r="H34" s="76"/>
      <c r="I34" s="76"/>
      <c r="K34" s="76"/>
      <c r="L34" s="76"/>
      <c r="M34" s="76"/>
      <c r="O34" s="76"/>
      <c r="P34" s="76"/>
      <c r="Q34" s="76"/>
      <c r="S34" s="76"/>
      <c r="T34" s="76"/>
      <c r="U34" s="76"/>
      <c r="V34" s="4"/>
      <c r="W34" s="4"/>
      <c r="X34" s="75"/>
      <c r="Y34" s="75"/>
    </row>
    <row r="35" spans="1:25" x14ac:dyDescent="0.25">
      <c r="A35" s="4"/>
      <c r="B35" s="76"/>
      <c r="G35" s="76"/>
      <c r="H35" s="76"/>
      <c r="I35" s="76"/>
      <c r="K35" s="76"/>
      <c r="L35" s="76"/>
      <c r="M35" s="76"/>
      <c r="O35" s="76"/>
      <c r="P35" s="76"/>
      <c r="Q35" s="76"/>
      <c r="S35" s="76"/>
      <c r="T35" s="76"/>
      <c r="U35" s="76"/>
      <c r="V35" s="4"/>
      <c r="W35" s="4"/>
      <c r="X35" s="75"/>
      <c r="Y35" s="75"/>
    </row>
    <row r="36" spans="1:25" x14ac:dyDescent="0.25">
      <c r="A36" s="4"/>
      <c r="B36" s="76"/>
      <c r="G36" s="76"/>
      <c r="H36" s="76"/>
      <c r="I36" s="76"/>
      <c r="K36" s="76"/>
      <c r="L36" s="76"/>
      <c r="M36" s="76"/>
      <c r="O36" s="76"/>
      <c r="P36" s="76"/>
      <c r="Q36" s="76"/>
      <c r="S36" s="76"/>
      <c r="T36" s="76"/>
      <c r="U36" s="76"/>
      <c r="V36" s="4"/>
      <c r="W36" s="4"/>
      <c r="X36" s="75"/>
      <c r="Y36" s="75"/>
    </row>
    <row r="37" spans="1:25" x14ac:dyDescent="0.25">
      <c r="A37" s="4"/>
      <c r="B37" s="76"/>
      <c r="G37" s="76"/>
      <c r="H37" s="76"/>
      <c r="I37" s="76"/>
      <c r="K37" s="76"/>
      <c r="L37" s="76"/>
      <c r="M37" s="76"/>
      <c r="O37" s="76"/>
      <c r="P37" s="76"/>
      <c r="Q37" s="76"/>
      <c r="S37" s="76"/>
      <c r="T37" s="76"/>
      <c r="U37" s="76"/>
      <c r="V37" s="4"/>
      <c r="W37" s="4"/>
      <c r="X37" s="75"/>
      <c r="Y37" s="75"/>
    </row>
    <row r="38" spans="1:25" x14ac:dyDescent="0.25">
      <c r="A38" s="4"/>
      <c r="B38" s="76"/>
      <c r="G38" s="76"/>
      <c r="H38" s="76"/>
      <c r="I38" s="76"/>
      <c r="K38" s="76"/>
      <c r="L38" s="76"/>
      <c r="M38" s="76"/>
      <c r="O38" s="76"/>
      <c r="P38" s="76"/>
      <c r="Q38" s="76"/>
      <c r="S38" s="76"/>
      <c r="T38" s="76"/>
      <c r="U38" s="76"/>
      <c r="V38" s="4"/>
      <c r="W38" s="4"/>
      <c r="X38" s="75"/>
      <c r="Y38" s="75"/>
    </row>
    <row r="39" spans="1:25" x14ac:dyDescent="0.25">
      <c r="A39" s="4"/>
      <c r="B39" s="76"/>
      <c r="G39" s="76"/>
      <c r="H39" s="76"/>
      <c r="I39" s="76"/>
      <c r="K39" s="76"/>
      <c r="L39" s="76"/>
      <c r="M39" s="76"/>
      <c r="O39" s="76"/>
      <c r="P39" s="76"/>
      <c r="Q39" s="76"/>
      <c r="S39" s="76"/>
      <c r="T39" s="76"/>
      <c r="U39" s="76"/>
      <c r="V39" s="4"/>
      <c r="W39" s="4"/>
      <c r="X39" s="75"/>
      <c r="Y39" s="75"/>
    </row>
    <row r="40" spans="1:25" x14ac:dyDescent="0.25">
      <c r="A40" s="4"/>
      <c r="B40" s="76"/>
      <c r="G40" s="76"/>
      <c r="H40" s="76"/>
      <c r="I40" s="76"/>
      <c r="K40" s="76"/>
      <c r="L40" s="76"/>
      <c r="M40" s="76"/>
      <c r="O40" s="76"/>
      <c r="P40" s="76"/>
      <c r="Q40" s="76"/>
      <c r="S40" s="76"/>
      <c r="T40" s="76"/>
      <c r="U40" s="76"/>
      <c r="V40" s="4"/>
      <c r="W40" s="4"/>
      <c r="X40" s="75"/>
      <c r="Y40" s="75"/>
    </row>
    <row r="41" spans="1:25" x14ac:dyDescent="0.25">
      <c r="A41" s="4"/>
      <c r="B41" s="76"/>
      <c r="G41" s="76"/>
      <c r="H41" s="76"/>
      <c r="I41" s="76"/>
      <c r="K41" s="76"/>
      <c r="L41" s="76"/>
      <c r="M41" s="76"/>
      <c r="O41" s="76"/>
      <c r="P41" s="76"/>
      <c r="Q41" s="76"/>
      <c r="S41" s="76"/>
      <c r="T41" s="76"/>
      <c r="U41" s="76"/>
      <c r="V41" s="4"/>
      <c r="W41" s="4"/>
      <c r="X41" s="75"/>
      <c r="Y41" s="75"/>
    </row>
    <row r="42" spans="1:25" x14ac:dyDescent="0.25">
      <c r="A42" s="4"/>
      <c r="B42" s="76"/>
      <c r="G42" s="76"/>
      <c r="H42" s="76"/>
      <c r="I42" s="76"/>
      <c r="K42" s="76"/>
      <c r="L42" s="76"/>
      <c r="M42" s="76"/>
      <c r="O42" s="76"/>
      <c r="P42" s="76"/>
      <c r="Q42" s="76"/>
      <c r="S42" s="76"/>
      <c r="T42" s="76"/>
      <c r="U42" s="76"/>
      <c r="V42" s="4"/>
      <c r="W42" s="4"/>
      <c r="X42" s="75"/>
      <c r="Y42" s="75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zoomScaleNormal="100" workbookViewId="0">
      <selection activeCell="A4" sqref="A4:AJ4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customWidth="1" outlineLevel="1"/>
    <col min="25" max="25" width="12.140625" style="78" customWidth="1"/>
    <col min="26" max="28" width="12.140625" style="78" hidden="1" customWidth="1" outlineLevel="1"/>
    <col min="29" max="29" width="12.140625" style="78" customWidth="1" collapsed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23" t="s">
        <v>81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</row>
    <row r="2" spans="1:106" s="1" customFormat="1" ht="16.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</row>
    <row r="3" spans="1:106" s="1" customFormat="1" ht="16.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</row>
    <row r="4" spans="1:106" s="1" customFormat="1" ht="16.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</row>
    <row r="5" spans="1:106" ht="22.5" customHeight="1" x14ac:dyDescent="0.25">
      <c r="A5" s="2"/>
      <c r="B5" s="98" t="s">
        <v>234</v>
      </c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27" t="s">
        <v>4</v>
      </c>
      <c r="B6" s="128" t="s">
        <v>5</v>
      </c>
      <c r="C6" s="101" t="s">
        <v>6</v>
      </c>
      <c r="D6" s="128" t="s">
        <v>7</v>
      </c>
      <c r="E6" s="127" t="s">
        <v>8</v>
      </c>
      <c r="F6" s="128" t="s">
        <v>9</v>
      </c>
      <c r="G6" s="127" t="s">
        <v>10</v>
      </c>
      <c r="H6" s="127" t="s">
        <v>11</v>
      </c>
      <c r="I6" s="127"/>
      <c r="J6" s="131" t="s">
        <v>12</v>
      </c>
      <c r="K6" s="131" t="s">
        <v>13</v>
      </c>
      <c r="L6" s="127" t="s">
        <v>14</v>
      </c>
      <c r="M6" s="148" t="s">
        <v>15</v>
      </c>
      <c r="N6" s="149"/>
      <c r="O6" s="150"/>
      <c r="P6" s="127" t="s">
        <v>16</v>
      </c>
      <c r="Q6" s="128" t="s">
        <v>17</v>
      </c>
      <c r="R6" s="133" t="s">
        <v>18</v>
      </c>
      <c r="S6" s="133"/>
      <c r="T6" s="133"/>
      <c r="U6" s="131" t="s">
        <v>19</v>
      </c>
      <c r="V6" s="133" t="s">
        <v>18</v>
      </c>
      <c r="W6" s="133"/>
      <c r="X6" s="133"/>
      <c r="Y6" s="131" t="s">
        <v>20</v>
      </c>
      <c r="Z6" s="133" t="s">
        <v>18</v>
      </c>
      <c r="AA6" s="133"/>
      <c r="AB6" s="133"/>
      <c r="AC6" s="131" t="s">
        <v>21</v>
      </c>
      <c r="AD6" s="133" t="s">
        <v>18</v>
      </c>
      <c r="AE6" s="133"/>
      <c r="AF6" s="133"/>
      <c r="AG6" s="131" t="s">
        <v>22</v>
      </c>
      <c r="AH6" s="131" t="s">
        <v>23</v>
      </c>
      <c r="AI6" s="130" t="s">
        <v>24</v>
      </c>
      <c r="AJ6" s="13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27"/>
      <c r="B7" s="129"/>
      <c r="C7" s="101" t="s">
        <v>25</v>
      </c>
      <c r="D7" s="129"/>
      <c r="E7" s="127"/>
      <c r="F7" s="129"/>
      <c r="G7" s="127"/>
      <c r="H7" s="103" t="s">
        <v>26</v>
      </c>
      <c r="I7" s="103" t="s">
        <v>27</v>
      </c>
      <c r="J7" s="132"/>
      <c r="K7" s="132"/>
      <c r="L7" s="127"/>
      <c r="M7" s="102" t="s">
        <v>28</v>
      </c>
      <c r="N7" s="102" t="s">
        <v>29</v>
      </c>
      <c r="O7" s="102" t="s">
        <v>30</v>
      </c>
      <c r="P7" s="127"/>
      <c r="Q7" s="129"/>
      <c r="R7" s="102" t="s">
        <v>31</v>
      </c>
      <c r="S7" s="102" t="s">
        <v>32</v>
      </c>
      <c r="T7" s="102" t="s">
        <v>33</v>
      </c>
      <c r="U7" s="132"/>
      <c r="V7" s="102" t="s">
        <v>34</v>
      </c>
      <c r="W7" s="102" t="s">
        <v>35</v>
      </c>
      <c r="X7" s="102" t="s">
        <v>36</v>
      </c>
      <c r="Y7" s="132"/>
      <c r="Z7" s="102" t="s">
        <v>37</v>
      </c>
      <c r="AA7" s="102" t="s">
        <v>38</v>
      </c>
      <c r="AB7" s="102" t="s">
        <v>39</v>
      </c>
      <c r="AC7" s="132"/>
      <c r="AD7" s="102" t="s">
        <v>40</v>
      </c>
      <c r="AE7" s="102" t="s">
        <v>41</v>
      </c>
      <c r="AF7" s="102" t="s">
        <v>42</v>
      </c>
      <c r="AG7" s="132"/>
      <c r="AH7" s="132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5" t="s">
        <v>45</v>
      </c>
      <c r="B8" s="146"/>
      <c r="C8" s="146"/>
      <c r="D8" s="146"/>
      <c r="E8" s="147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43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44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9" t="s">
        <v>46</v>
      </c>
      <c r="B11" s="140"/>
      <c r="C11" s="141"/>
      <c r="D11" s="141"/>
      <c r="E11" s="141"/>
      <c r="F11" s="141"/>
      <c r="G11" s="141"/>
      <c r="H11" s="141"/>
      <c r="I11" s="14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4" t="s">
        <v>47</v>
      </c>
      <c r="B12" s="135"/>
      <c r="C12" s="135"/>
      <c r="D12" s="135"/>
      <c r="E12" s="136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37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38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9" t="s">
        <v>48</v>
      </c>
      <c r="B15" s="140"/>
      <c r="C15" s="141"/>
      <c r="D15" s="141"/>
      <c r="E15" s="141"/>
      <c r="F15" s="141"/>
      <c r="G15" s="141"/>
      <c r="H15" s="141"/>
      <c r="I15" s="14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4" t="s">
        <v>49</v>
      </c>
      <c r="B16" s="135"/>
      <c r="C16" s="135"/>
      <c r="D16" s="135"/>
      <c r="E16" s="136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43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44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9" t="s">
        <v>50</v>
      </c>
      <c r="B19" s="140"/>
      <c r="C19" s="141"/>
      <c r="D19" s="141"/>
      <c r="E19" s="141"/>
      <c r="F19" s="141"/>
      <c r="G19" s="141"/>
      <c r="H19" s="141"/>
      <c r="I19" s="14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4" t="s">
        <v>51</v>
      </c>
      <c r="B20" s="135"/>
      <c r="C20" s="135"/>
      <c r="D20" s="135"/>
      <c r="E20" s="136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43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44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9" t="s">
        <v>52</v>
      </c>
      <c r="B23" s="140"/>
      <c r="C23" s="141"/>
      <c r="D23" s="141"/>
      <c r="E23" s="141"/>
      <c r="F23" s="141"/>
      <c r="G23" s="141"/>
      <c r="H23" s="141"/>
      <c r="I23" s="14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4" t="s">
        <v>53</v>
      </c>
      <c r="B24" s="135"/>
      <c r="C24" s="135"/>
      <c r="D24" s="135"/>
      <c r="E24" s="136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43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44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9" t="s">
        <v>54</v>
      </c>
      <c r="B27" s="140"/>
      <c r="C27" s="141"/>
      <c r="D27" s="141"/>
      <c r="E27" s="141"/>
      <c r="F27" s="141"/>
      <c r="G27" s="141"/>
      <c r="H27" s="141"/>
      <c r="I27" s="14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4" t="s">
        <v>55</v>
      </c>
      <c r="B28" s="135"/>
      <c r="C28" s="135"/>
      <c r="D28" s="135"/>
      <c r="E28" s="136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43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44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9" t="s">
        <v>56</v>
      </c>
      <c r="B31" s="140"/>
      <c r="C31" s="141"/>
      <c r="D31" s="141"/>
      <c r="E31" s="141"/>
      <c r="F31" s="141"/>
      <c r="G31" s="141"/>
      <c r="H31" s="141"/>
      <c r="I31" s="14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4" t="s">
        <v>57</v>
      </c>
      <c r="B32" s="135"/>
      <c r="C32" s="135"/>
      <c r="D32" s="135"/>
      <c r="E32" s="136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43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44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9" t="s">
        <v>58</v>
      </c>
      <c r="B35" s="140"/>
      <c r="C35" s="141"/>
      <c r="D35" s="141"/>
      <c r="E35" s="141"/>
      <c r="F35" s="141"/>
      <c r="G35" s="141"/>
      <c r="H35" s="141"/>
      <c r="I35" s="14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4" t="s">
        <v>59</v>
      </c>
      <c r="B36" s="135"/>
      <c r="C36" s="135"/>
      <c r="D36" s="135"/>
      <c r="E36" s="136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43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44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9" t="s">
        <v>60</v>
      </c>
      <c r="B39" s="140"/>
      <c r="C39" s="141"/>
      <c r="D39" s="141"/>
      <c r="E39" s="141"/>
      <c r="F39" s="141"/>
      <c r="G39" s="141"/>
      <c r="H39" s="141"/>
      <c r="I39" s="14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4" t="s">
        <v>61</v>
      </c>
      <c r="B40" s="135"/>
      <c r="C40" s="135"/>
      <c r="D40" s="135"/>
      <c r="E40" s="136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43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44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9" t="s">
        <v>62</v>
      </c>
      <c r="B43" s="140"/>
      <c r="C43" s="141"/>
      <c r="D43" s="141"/>
      <c r="E43" s="141"/>
      <c r="F43" s="141"/>
      <c r="G43" s="141"/>
      <c r="H43" s="141"/>
      <c r="I43" s="14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4" t="s">
        <v>63</v>
      </c>
      <c r="B44" s="135"/>
      <c r="C44" s="135"/>
      <c r="D44" s="135"/>
      <c r="E44" s="136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43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44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9" t="s">
        <v>64</v>
      </c>
      <c r="B47" s="140"/>
      <c r="C47" s="141"/>
      <c r="D47" s="141"/>
      <c r="E47" s="141"/>
      <c r="F47" s="141"/>
      <c r="G47" s="141"/>
      <c r="H47" s="141"/>
      <c r="I47" s="14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4" t="s">
        <v>65</v>
      </c>
      <c r="B48" s="135"/>
      <c r="C48" s="135"/>
      <c r="D48" s="135"/>
      <c r="E48" s="136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43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44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51" t="s">
        <v>66</v>
      </c>
      <c r="B51" s="151"/>
      <c r="C51" s="151"/>
      <c r="D51" s="151"/>
      <c r="E51" s="151"/>
      <c r="F51" s="151"/>
      <c r="G51" s="151"/>
      <c r="H51" s="151"/>
      <c r="I51" s="151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52" t="s">
        <v>67</v>
      </c>
      <c r="B52" s="153"/>
      <c r="C52" s="153"/>
      <c r="D52" s="153"/>
      <c r="E52" s="154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43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44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9" t="s">
        <v>68</v>
      </c>
      <c r="B55" s="141"/>
      <c r="C55" s="141"/>
      <c r="D55" s="141"/>
      <c r="E55" s="141"/>
      <c r="F55" s="141"/>
      <c r="G55" s="141"/>
      <c r="H55" s="141"/>
      <c r="I55" s="14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4" t="s">
        <v>69</v>
      </c>
      <c r="B56" s="135"/>
      <c r="C56" s="135"/>
      <c r="D56" s="135"/>
      <c r="E56" s="136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43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44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9" t="s">
        <v>70</v>
      </c>
      <c r="B59" s="141"/>
      <c r="C59" s="141"/>
      <c r="D59" s="141"/>
      <c r="E59" s="141"/>
      <c r="F59" s="141"/>
      <c r="G59" s="141"/>
      <c r="H59" s="141"/>
      <c r="I59" s="14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4" t="s">
        <v>71</v>
      </c>
      <c r="B60" s="135"/>
      <c r="C60" s="135"/>
      <c r="D60" s="135"/>
      <c r="E60" s="136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43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44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9" t="s">
        <v>72</v>
      </c>
      <c r="B63" s="141"/>
      <c r="C63" s="141"/>
      <c r="D63" s="141"/>
      <c r="E63" s="141"/>
      <c r="F63" s="141"/>
      <c r="G63" s="141"/>
      <c r="H63" s="141"/>
      <c r="I63" s="14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4" t="s">
        <v>73</v>
      </c>
      <c r="B64" s="135"/>
      <c r="C64" s="135"/>
      <c r="D64" s="135"/>
      <c r="E64" s="136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43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44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9" t="s">
        <v>74</v>
      </c>
      <c r="B67" s="141"/>
      <c r="C67" s="141"/>
      <c r="D67" s="141"/>
      <c r="E67" s="141"/>
      <c r="F67" s="141"/>
      <c r="G67" s="141"/>
      <c r="H67" s="141"/>
      <c r="I67" s="14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4"/>
      <c r="B68" s="135"/>
      <c r="C68" s="135"/>
      <c r="D68" s="135"/>
      <c r="E68" s="136"/>
      <c r="G68" s="8"/>
      <c r="H68" s="9"/>
      <c r="I68" s="9"/>
      <c r="J68" s="143">
        <v>11863847000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235</v>
      </c>
      <c r="D69" s="47">
        <v>45391</v>
      </c>
      <c r="E69" s="64" t="s">
        <v>236</v>
      </c>
      <c r="F69" s="86" t="s">
        <v>237</v>
      </c>
      <c r="G69" s="87" t="s">
        <v>238</v>
      </c>
      <c r="H69" s="49"/>
      <c r="I69" s="51"/>
      <c r="J69" s="158"/>
      <c r="K69" s="67">
        <v>11863847000</v>
      </c>
      <c r="L69" s="86" t="s">
        <v>241</v>
      </c>
      <c r="M69" s="43"/>
      <c r="N69" s="68"/>
      <c r="O69" s="43"/>
      <c r="P69" s="69"/>
      <c r="Q69" s="69"/>
      <c r="R69" s="22"/>
      <c r="S69" s="22"/>
      <c r="T69" s="22"/>
      <c r="U69" s="23"/>
      <c r="V69" s="67">
        <v>11863847000</v>
      </c>
      <c r="W69" s="22"/>
      <c r="X69" s="22"/>
      <c r="Y69" s="23">
        <f>SUM(V69:X69)</f>
        <v>11863847000</v>
      </c>
      <c r="Z69" s="22"/>
      <c r="AA69" s="22"/>
      <c r="AB69" s="22"/>
      <c r="AC69" s="23">
        <f>SUM(Z69:AB69)</f>
        <v>0</v>
      </c>
      <c r="AD69" s="22"/>
      <c r="AE69" s="22">
        <v>0</v>
      </c>
      <c r="AF69" s="22">
        <v>0</v>
      </c>
      <c r="AG69" s="23">
        <f>SUM(AD69:AF69)</f>
        <v>0</v>
      </c>
      <c r="AH69" s="23">
        <f>SUM(U69,Y69,AC69,AG69)</f>
        <v>11863847000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44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4" t="s">
        <v>80</v>
      </c>
      <c r="B71" s="135"/>
      <c r="C71" s="135"/>
      <c r="D71" s="135"/>
      <c r="E71" s="136"/>
      <c r="F71" s="134"/>
      <c r="G71" s="135"/>
      <c r="H71" s="135"/>
      <c r="I71" s="135"/>
      <c r="J71" s="70">
        <f>J68</f>
        <v>11863847000</v>
      </c>
      <c r="K71" s="70">
        <f>SUM(K69:K70)</f>
        <v>11863847000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 t="shared" si="15"/>
        <v>0</v>
      </c>
      <c r="V71" s="70">
        <f t="shared" si="15"/>
        <v>11863847000</v>
      </c>
      <c r="W71" s="70">
        <f t="shared" si="15"/>
        <v>0</v>
      </c>
      <c r="X71" s="70">
        <f t="shared" si="15"/>
        <v>0</v>
      </c>
      <c r="Y71" s="70">
        <f t="shared" si="15"/>
        <v>11863847000</v>
      </c>
      <c r="Z71" s="70">
        <f t="shared" si="15"/>
        <v>0</v>
      </c>
      <c r="AA71" s="70">
        <f t="shared" si="15"/>
        <v>0</v>
      </c>
      <c r="AB71" s="70">
        <f t="shared" si="15"/>
        <v>0</v>
      </c>
      <c r="AC71" s="70">
        <f t="shared" si="15"/>
        <v>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11863847000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73" t="str">
        <f>"TOTAL ASIG."&amp;" "&amp;$B$5</f>
        <v xml:space="preserve">TOTAL ASIG. 24-03-352 "Programa Pago Cuidadores  de personas con discapacidad"                 
</v>
      </c>
      <c r="B72" s="174"/>
      <c r="C72" s="174"/>
      <c r="D72" s="174"/>
      <c r="E72" s="174"/>
      <c r="F72" s="174"/>
      <c r="G72" s="174"/>
      <c r="H72" s="174"/>
      <c r="I72" s="175"/>
      <c r="J72" s="30">
        <f>SUM(J11,J15,J19,J23,J27,J31,J35,J39,J43,J47,J51,J55,J59,J63,J67,J71)</f>
        <v>11863847000</v>
      </c>
      <c r="K72" s="30">
        <f>+K11+K15+K19+K23+K27+K31+K35+K39+K43+K47+K51+K55+K67+K59+K63+K71</f>
        <v>11863847000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11863847000</v>
      </c>
      <c r="W72" s="30">
        <f t="shared" si="16"/>
        <v>0</v>
      </c>
      <c r="X72" s="30">
        <f t="shared" si="16"/>
        <v>0</v>
      </c>
      <c r="Y72" s="30">
        <f t="shared" si="16"/>
        <v>11863847000</v>
      </c>
      <c r="Z72" s="30">
        <f t="shared" si="16"/>
        <v>0</v>
      </c>
      <c r="AA72" s="30">
        <f t="shared" si="16"/>
        <v>0</v>
      </c>
      <c r="AB72" s="30">
        <f t="shared" si="16"/>
        <v>0</v>
      </c>
      <c r="AC72" s="30">
        <f t="shared" si="16"/>
        <v>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11863847000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55">
        <f>B77</f>
        <v>0</v>
      </c>
      <c r="C74" s="156"/>
      <c r="D74" s="156"/>
      <c r="E74" s="156"/>
      <c r="F74" s="156"/>
      <c r="G74" s="156"/>
      <c r="H74" s="156"/>
      <c r="I74" s="156"/>
      <c r="J74" s="15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72:I72"/>
    <mergeCell ref="B74:J74"/>
    <mergeCell ref="J65:J66"/>
    <mergeCell ref="A67:I67"/>
    <mergeCell ref="A68:E68"/>
    <mergeCell ref="A71:E71"/>
    <mergeCell ref="F71:I71"/>
    <mergeCell ref="J68:J70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16:E16"/>
    <mergeCell ref="AC6:AC7"/>
    <mergeCell ref="AD6:AF6"/>
    <mergeCell ref="J13:J14"/>
    <mergeCell ref="A15:I15"/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tabSelected="1" zoomScaleNormal="100" workbookViewId="0">
      <selection activeCell="W24" sqref="W24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9" t="s">
        <v>81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</row>
    <row r="2" spans="1:36" s="1" customFormat="1" ht="15" customHeight="1" x14ac:dyDescent="0.25">
      <c r="A2" s="124" t="s">
        <v>1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</row>
    <row r="3" spans="1:36" s="1" customFormat="1" ht="15" customHeight="1" x14ac:dyDescent="0.25">
      <c r="A3" s="125" t="s">
        <v>242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26" t="s">
        <v>2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</row>
    <row r="5" spans="1:36" ht="23.25" customHeight="1" x14ac:dyDescent="0.25">
      <c r="A5" s="160" t="str">
        <f>+'24-03-352 Ind. Estipendio'!B5</f>
        <v xml:space="preserve">24-03-352 "Programa Pago Cuidadores  de personas con discapacidad"                 
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2"/>
    </row>
    <row r="6" spans="1:36" s="75" customFormat="1" x14ac:dyDescent="0.25">
      <c r="A6" s="127" t="s">
        <v>6</v>
      </c>
      <c r="B6" s="131" t="s">
        <v>12</v>
      </c>
      <c r="C6" s="131" t="s">
        <v>82</v>
      </c>
      <c r="D6" s="148" t="s">
        <v>15</v>
      </c>
      <c r="E6" s="149"/>
      <c r="F6" s="150"/>
      <c r="G6" s="133" t="s">
        <v>18</v>
      </c>
      <c r="H6" s="133"/>
      <c r="I6" s="133"/>
      <c r="J6" s="131" t="s">
        <v>19</v>
      </c>
      <c r="K6" s="133" t="s">
        <v>18</v>
      </c>
      <c r="L6" s="133"/>
      <c r="M6" s="133"/>
      <c r="N6" s="131" t="s">
        <v>20</v>
      </c>
      <c r="O6" s="133" t="s">
        <v>18</v>
      </c>
      <c r="P6" s="133"/>
      <c r="Q6" s="133"/>
      <c r="R6" s="131" t="s">
        <v>21</v>
      </c>
      <c r="S6" s="133" t="s">
        <v>18</v>
      </c>
      <c r="T6" s="133"/>
      <c r="U6" s="133"/>
      <c r="V6" s="131" t="s">
        <v>22</v>
      </c>
      <c r="W6" s="131" t="s">
        <v>23</v>
      </c>
      <c r="X6" s="130" t="s">
        <v>83</v>
      </c>
      <c r="Y6" s="130"/>
    </row>
    <row r="7" spans="1:36" s="75" customFormat="1" ht="25.5" x14ac:dyDescent="0.25">
      <c r="A7" s="127"/>
      <c r="B7" s="132"/>
      <c r="C7" s="132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32"/>
      <c r="K7" s="102" t="s">
        <v>34</v>
      </c>
      <c r="L7" s="102" t="s">
        <v>35</v>
      </c>
      <c r="M7" s="102" t="s">
        <v>42</v>
      </c>
      <c r="N7" s="132"/>
      <c r="O7" s="102" t="s">
        <v>37</v>
      </c>
      <c r="P7" s="102" t="s">
        <v>38</v>
      </c>
      <c r="Q7" s="102" t="s">
        <v>39</v>
      </c>
      <c r="R7" s="132"/>
      <c r="S7" s="102" t="s">
        <v>40</v>
      </c>
      <c r="T7" s="102" t="s">
        <v>41</v>
      </c>
      <c r="U7" s="102" t="s">
        <v>84</v>
      </c>
      <c r="V7" s="132"/>
      <c r="W7" s="132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+'24-03-352 Ind. Estipendio'!J71</f>
        <v>11863847000</v>
      </c>
      <c r="C23" s="59">
        <f>+'24-03-352 Ind. Estipendio'!K71</f>
        <v>11863847000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+'24-03-352 Ind. Estipendio'!S71</f>
        <v>0</v>
      </c>
      <c r="I23" s="59">
        <f>+'24-03-352 Ind. Estipendio'!T71</f>
        <v>0</v>
      </c>
      <c r="J23" s="59">
        <f>+'24-03-352 Ind. Estipendio'!U71</f>
        <v>0</v>
      </c>
      <c r="K23" s="59">
        <f>+'24-03-352 Ind. Estipendio'!V71</f>
        <v>11863847000</v>
      </c>
      <c r="L23" s="59">
        <f>+'24-03-352 Ind. Estipendio'!W71</f>
        <v>0</v>
      </c>
      <c r="M23" s="59">
        <f>+'24-03-352 Ind. Estipendio'!X71</f>
        <v>0</v>
      </c>
      <c r="N23" s="59">
        <f>+'24-03-352 Ind. Estipendio'!Y71</f>
        <v>11863847000</v>
      </c>
      <c r="O23" s="59">
        <f>+'24-03-352 Ind. Estipendio'!Z71</f>
        <v>0</v>
      </c>
      <c r="P23" s="59">
        <f>+'24-03-352 Ind. Estipendio'!AA71</f>
        <v>0</v>
      </c>
      <c r="Q23" s="59">
        <f>+'24-03-352 Ind. Estipendio'!AB71</f>
        <v>0</v>
      </c>
      <c r="R23" s="59">
        <f>+'24-03-352 Ind. Estipendio'!AC71</f>
        <v>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+'24-03-352 Ind. Estipendio'!AH71</f>
        <v>11863847000</v>
      </c>
      <c r="X23" s="82">
        <f>+'24-03-352 Ind. Estipendio'!AI71</f>
        <v>1</v>
      </c>
      <c r="Y23" s="82">
        <f>+'24-03-352 Ind. Estipendio'!AJ71</f>
        <v>1</v>
      </c>
    </row>
    <row r="24" spans="1:25" s="119" customFormat="1" ht="21.75" customHeight="1" x14ac:dyDescent="0.25">
      <c r="A24" s="120" t="str">
        <f>"TOTAL ASIG."&amp;" "&amp;$A$5</f>
        <v xml:space="preserve">TOTAL ASIG. 24-03-352 "Programa Pago Cuidadores  de personas con discapacidad"                 
</v>
      </c>
      <c r="B24" s="106">
        <f>SUM(B8:B23)</f>
        <v>11863847000</v>
      </c>
      <c r="C24" s="106">
        <f t="shared" ref="C24:V24" si="0">SUM(C8:C23)</f>
        <v>11863847000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11863847000</v>
      </c>
      <c r="L24" s="106">
        <f t="shared" si="0"/>
        <v>0</v>
      </c>
      <c r="M24" s="106">
        <f t="shared" si="0"/>
        <v>0</v>
      </c>
      <c r="N24" s="106">
        <f t="shared" si="0"/>
        <v>11863847000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11863847000</v>
      </c>
      <c r="X24" s="107">
        <f>+'24-03-352 Ind. Estipendio'!AI72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814D93-876E-495D-BA19-4BE7BC6C809E}">
  <ds:schemaRefs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eb517d21-b595-442e-8151-83f9d91c3f7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Úrsula Cuevas</dc:creator>
  <cp:keywords/>
  <dc:description/>
  <cp:lastModifiedBy>Alejandra Garrido</cp:lastModifiedBy>
  <cp:revision/>
  <dcterms:created xsi:type="dcterms:W3CDTF">2023-03-09T19:54:00Z</dcterms:created>
  <dcterms:modified xsi:type="dcterms:W3CDTF">2024-10-17T20:21:45Z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