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spereze_desarrollosocial_cl/Documents/Escritorio/GLOSAS/2024/Articulado 14.18 A P05 transferencias/"/>
    </mc:Choice>
  </mc:AlternateContent>
  <xr:revisionPtr revIDLastSave="1" documentId="14_{6B27A6C4-A657-4463-9B0C-1481EF900E4A}" xr6:coauthVersionLast="47" xr6:coauthVersionMax="47" xr10:uidLastSave="{85EADD1E-E67D-4990-97DD-5539224A7828}"/>
  <bookViews>
    <workbookView xWindow="-27150" yWindow="-4140" windowWidth="23430" windowHeight="15000" tabRatio="968" firstSheet="16" activeTab="23" xr2:uid="{00000000-000D-0000-FFFF-FFFF00000000}"/>
  </bookViews>
  <sheets>
    <sheet name="24-01-321 Ind. Telecentros" sheetId="1" r:id="rId1"/>
    <sheet name="24-01-321 Res. Telecentros" sheetId="2" r:id="rId2"/>
    <sheet name="24-01-322 Ind. Sub.Calefac" sheetId="3" r:id="rId3"/>
    <sheet name="24-01-322 Res. Sub. Calefac" sheetId="4" r:id="rId4"/>
    <sheet name="24-01-414 Ind. Vivienda P" sheetId="18" r:id="rId5"/>
    <sheet name="24-01-414 Res. Vivienda P" sheetId="19" r:id="rId6"/>
    <sheet name="24-01-998 Ind. N DIGNA" sheetId="22" r:id="rId7"/>
    <sheet name="24-01-998 Res. N DIGNA" sheetId="23" r:id="rId8"/>
    <sheet name="24-03-315 Ind. EVS" sheetId="6" r:id="rId9"/>
    <sheet name="24-03-315 Res. EVS" sheetId="7" r:id="rId10"/>
    <sheet name="24-03-341 Ind. RSH" sheetId="8" r:id="rId11"/>
    <sheet name="24-03-341 Res. RSH" sheetId="9" r:id="rId12"/>
    <sheet name="24-03-342 Ind. GSL" sheetId="10" r:id="rId13"/>
    <sheet name="24-03-342 Res. GSL" sheetId="11" r:id="rId14"/>
    <sheet name="24-03-349 Ind. SPE" sheetId="12" r:id="rId15"/>
    <sheet name="24-03-349 Res. SPE" sheetId="13" r:id="rId16"/>
    <sheet name="24-03-358 Ind. S Mental" sheetId="14" r:id="rId17"/>
    <sheet name="24-03-358 Res. S Mental" sheetId="15" r:id="rId18"/>
    <sheet name="24-03-409 Ind. UCAI" sheetId="16" r:id="rId19"/>
    <sheet name="24-03-409 Res. UCAI" sheetId="17" r:id="rId20"/>
    <sheet name="24-03-996 Ind. RIPS" sheetId="20" r:id="rId21"/>
    <sheet name="24-03-996 Res. RIPS" sheetId="21" r:id="rId22"/>
    <sheet name="24-07-001 Ind. OOII" sheetId="24" r:id="rId23"/>
    <sheet name="24-07-001 Res. OOII" sheetId="25" r:id="rId24"/>
    <sheet name="Hoja2" sheetId="27" r:id="rId25"/>
  </sheets>
  <definedNames>
    <definedName name="_xlnm.Print_Area" localSheetId="0">'24-01-321 Ind. Telecentros'!$A$1:$AJ$72</definedName>
    <definedName name="_xlnm.Print_Area" localSheetId="2">'24-01-322 Ind. Sub.Calefac'!$A$1:$AJ$72</definedName>
    <definedName name="_xlnm.Print_Area" localSheetId="4">'24-01-414 Ind. Vivienda P'!$A$1:$AJ$102</definedName>
    <definedName name="_xlnm.Print_Area" localSheetId="6">'24-01-998 Ind. N DIGNA'!$A$1:$AJ$465</definedName>
    <definedName name="_xlnm.Print_Area" localSheetId="8">'24-03-315 Ind. EVS'!$A$1:$AJ$132</definedName>
    <definedName name="_xlnm.Print_Area" localSheetId="10">'24-03-341 Ind. RSH'!$A$1:$AJ$456</definedName>
    <definedName name="_xlnm.Print_Area" localSheetId="12">'24-03-342 Ind. GSL'!$A$1:$AJ$73</definedName>
    <definedName name="_xlnm.Print_Area" localSheetId="14">'24-03-349 Ind. SPE'!$A$1:$AJ$73</definedName>
    <definedName name="_xlnm.Print_Area" localSheetId="16">'24-03-358 Ind. S Mental'!$A$1:$AJ$87</definedName>
    <definedName name="_xlnm.Print_Area" localSheetId="18">'24-03-409 Ind. UCAI'!$A$1:$AJ$74</definedName>
    <definedName name="_xlnm.Print_Area" localSheetId="20">'24-03-996 Ind. RIPS'!$A$1:$AJ$72</definedName>
    <definedName name="_xlnm.Print_Area" localSheetId="22">'24-07-001 Ind. OOII'!$A$1:$AJ$73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36" i="8" l="1"/>
  <c r="AG163" i="22"/>
  <c r="AG114" i="22"/>
  <c r="AG67" i="22"/>
  <c r="AG57" i="22"/>
  <c r="AG25" i="22"/>
  <c r="AG101" i="18"/>
  <c r="K70" i="10"/>
  <c r="K72" i="10" s="1"/>
  <c r="AG51" i="8"/>
  <c r="AH51" i="8"/>
  <c r="AF51" i="8"/>
  <c r="AG50" i="8"/>
  <c r="AH50" i="8"/>
  <c r="AI50" i="8" s="1"/>
  <c r="Y50" i="8"/>
  <c r="AC50" i="8"/>
  <c r="K51" i="8"/>
  <c r="AG72" i="24"/>
  <c r="AH72" i="24"/>
  <c r="AF72" i="24"/>
  <c r="AJ70" i="24"/>
  <c r="AJ71" i="24"/>
  <c r="AJ69" i="24"/>
  <c r="AG71" i="24"/>
  <c r="AH71" i="24" s="1"/>
  <c r="AI71" i="24" s="1"/>
  <c r="K72" i="24"/>
  <c r="U72" i="16"/>
  <c r="Y72" i="16"/>
  <c r="AC72" i="16"/>
  <c r="AG72" i="16"/>
  <c r="AH72" i="16"/>
  <c r="AI72" i="16" s="1"/>
  <c r="AF73" i="16"/>
  <c r="AC71" i="16"/>
  <c r="K73" i="16"/>
  <c r="AH86" i="14"/>
  <c r="K86" i="14"/>
  <c r="AI80" i="14"/>
  <c r="AH80" i="14"/>
  <c r="AC80" i="14"/>
  <c r="U80" i="14"/>
  <c r="Y80" i="14"/>
  <c r="Y79" i="14"/>
  <c r="AC79" i="14"/>
  <c r="AG80" i="14"/>
  <c r="AG81" i="14"/>
  <c r="AH81" i="14" s="1"/>
  <c r="AG71" i="12"/>
  <c r="AG72" i="12" s="1"/>
  <c r="AH70" i="12"/>
  <c r="AH69" i="12"/>
  <c r="AE72" i="12"/>
  <c r="AF72" i="12"/>
  <c r="AD72" i="12"/>
  <c r="U71" i="12"/>
  <c r="Y71" i="12"/>
  <c r="AC71" i="12"/>
  <c r="K72" i="12"/>
  <c r="AI81" i="14" l="1"/>
  <c r="AH71" i="12"/>
  <c r="AF72" i="10"/>
  <c r="AG71" i="10"/>
  <c r="AH71" i="10"/>
  <c r="AI71" i="10" s="1"/>
  <c r="AD455" i="8"/>
  <c r="K450" i="8"/>
  <c r="AF450" i="8"/>
  <c r="U448" i="8"/>
  <c r="Y448" i="8"/>
  <c r="AC448" i="8"/>
  <c r="AG448" i="8"/>
  <c r="U449" i="8"/>
  <c r="Y449" i="8"/>
  <c r="AC449" i="8"/>
  <c r="AG449" i="8"/>
  <c r="AH449" i="8"/>
  <c r="AI449" i="8" s="1"/>
  <c r="AC421" i="8"/>
  <c r="AC422" i="8"/>
  <c r="AC423" i="8"/>
  <c r="Y421" i="8"/>
  <c r="Y422" i="8"/>
  <c r="Y423" i="8"/>
  <c r="U420" i="8"/>
  <c r="V420" i="8" s="1"/>
  <c r="W420" i="8" s="1"/>
  <c r="U421" i="8"/>
  <c r="U422" i="8"/>
  <c r="U423" i="8"/>
  <c r="AF424" i="8"/>
  <c r="AG420" i="8"/>
  <c r="AG421" i="8"/>
  <c r="AG422" i="8"/>
  <c r="AG423" i="8"/>
  <c r="K419" i="8"/>
  <c r="K424" i="8" s="1"/>
  <c r="AC351" i="8"/>
  <c r="AC352" i="8"/>
  <c r="AC353" i="8"/>
  <c r="AC354" i="8"/>
  <c r="AC355" i="8"/>
  <c r="AC356" i="8"/>
  <c r="U351" i="8"/>
  <c r="Y351" i="8"/>
  <c r="U352" i="8"/>
  <c r="Y352" i="8"/>
  <c r="U353" i="8"/>
  <c r="Y353" i="8"/>
  <c r="U354" i="8"/>
  <c r="Y354" i="8"/>
  <c r="U355" i="8"/>
  <c r="Y355" i="8"/>
  <c r="U356" i="8"/>
  <c r="Y356" i="8"/>
  <c r="U357" i="8"/>
  <c r="Y357" i="8"/>
  <c r="AF358" i="8"/>
  <c r="AG351" i="8"/>
  <c r="AG352" i="8"/>
  <c r="AG353" i="8"/>
  <c r="AG354" i="8"/>
  <c r="AG355" i="8"/>
  <c r="AG356" i="8"/>
  <c r="AG357" i="8"/>
  <c r="K358" i="8"/>
  <c r="U333" i="8"/>
  <c r="Y333" i="8"/>
  <c r="AC333" i="8"/>
  <c r="AG333" i="8"/>
  <c r="U334" i="8"/>
  <c r="Y334" i="8"/>
  <c r="AC334" i="8"/>
  <c r="AG334" i="8"/>
  <c r="U335" i="8"/>
  <c r="Y335" i="8"/>
  <c r="AC335" i="8"/>
  <c r="AG335" i="8"/>
  <c r="K336" i="8"/>
  <c r="AF320" i="8"/>
  <c r="U319" i="8"/>
  <c r="Y319" i="8"/>
  <c r="AC319" i="8"/>
  <c r="AG319" i="8"/>
  <c r="K320" i="8"/>
  <c r="AF306" i="8"/>
  <c r="K266" i="8"/>
  <c r="U227" i="8"/>
  <c r="Y227" i="8"/>
  <c r="AC227" i="8"/>
  <c r="U228" i="8"/>
  <c r="Y228" i="8"/>
  <c r="AC228" i="8"/>
  <c r="U229" i="8"/>
  <c r="Y229" i="8"/>
  <c r="AC229" i="8"/>
  <c r="AF230" i="8"/>
  <c r="AG227" i="8"/>
  <c r="AG228" i="8"/>
  <c r="AG229" i="8"/>
  <c r="K230" i="8"/>
  <c r="AF191" i="8"/>
  <c r="K191" i="8"/>
  <c r="AG188" i="8"/>
  <c r="AG189" i="8"/>
  <c r="AG190" i="8"/>
  <c r="U188" i="8"/>
  <c r="U189" i="8"/>
  <c r="U190" i="8"/>
  <c r="AF154" i="8"/>
  <c r="AG151" i="8"/>
  <c r="AG152" i="8"/>
  <c r="AG153" i="8"/>
  <c r="U151" i="8"/>
  <c r="Y151" i="8"/>
  <c r="AC151" i="8"/>
  <c r="U152" i="8"/>
  <c r="Y152" i="8"/>
  <c r="AC152" i="8"/>
  <c r="U153" i="8"/>
  <c r="Y153" i="8"/>
  <c r="AC153" i="8"/>
  <c r="K154" i="8"/>
  <c r="K115" i="8"/>
  <c r="AF115" i="8"/>
  <c r="AE115" i="8"/>
  <c r="AG112" i="8"/>
  <c r="AG113" i="8"/>
  <c r="AG114" i="8"/>
  <c r="AC112" i="8"/>
  <c r="AC113" i="8"/>
  <c r="AC114" i="8"/>
  <c r="U112" i="8"/>
  <c r="U113" i="8"/>
  <c r="U114" i="8"/>
  <c r="U70" i="8"/>
  <c r="U71" i="8"/>
  <c r="AF72" i="8"/>
  <c r="AG70" i="8"/>
  <c r="AG71" i="8"/>
  <c r="Y70" i="8"/>
  <c r="AC70" i="8"/>
  <c r="Y71" i="8"/>
  <c r="AC71" i="8"/>
  <c r="K72" i="8"/>
  <c r="AG47" i="8"/>
  <c r="AG48" i="8"/>
  <c r="AG49" i="8"/>
  <c r="Y47" i="8"/>
  <c r="AC47" i="8"/>
  <c r="Y48" i="8"/>
  <c r="AC48" i="8"/>
  <c r="Y49" i="8"/>
  <c r="AC49" i="8"/>
  <c r="AF36" i="8"/>
  <c r="AG31" i="8"/>
  <c r="AH31" i="8" s="1"/>
  <c r="AI31" i="8" s="1"/>
  <c r="AG32" i="8"/>
  <c r="AH32" i="8" s="1"/>
  <c r="AG33" i="8"/>
  <c r="AH33" i="8" s="1"/>
  <c r="AG34" i="8"/>
  <c r="AH34" i="8" s="1"/>
  <c r="AG35" i="8"/>
  <c r="AH35" i="8" s="1"/>
  <c r="AG16" i="8"/>
  <c r="AG17" i="8"/>
  <c r="AF18" i="8"/>
  <c r="U17" i="8"/>
  <c r="U16" i="8"/>
  <c r="Y16" i="8"/>
  <c r="AC16" i="8"/>
  <c r="Y17" i="8"/>
  <c r="AC17" i="8"/>
  <c r="K18" i="8"/>
  <c r="AE131" i="6"/>
  <c r="AF131" i="6"/>
  <c r="AD131" i="6"/>
  <c r="K131" i="6"/>
  <c r="U84" i="6"/>
  <c r="Y84" i="6"/>
  <c r="AC84" i="6"/>
  <c r="AG84" i="6"/>
  <c r="AH84" i="6"/>
  <c r="AI84" i="6" s="1"/>
  <c r="U85" i="6"/>
  <c r="Y85" i="6"/>
  <c r="AC85" i="6"/>
  <c r="AG85" i="6"/>
  <c r="AH85" i="6"/>
  <c r="AI85" i="6" s="1"/>
  <c r="U86" i="6"/>
  <c r="Y86" i="6"/>
  <c r="AC86" i="6"/>
  <c r="AG86" i="6"/>
  <c r="U87" i="6"/>
  <c r="Y87" i="6"/>
  <c r="AC87" i="6"/>
  <c r="AG87" i="6"/>
  <c r="U88" i="6"/>
  <c r="Y88" i="6"/>
  <c r="AC88" i="6"/>
  <c r="AG88" i="6"/>
  <c r="U89" i="6"/>
  <c r="Y89" i="6"/>
  <c r="AC89" i="6"/>
  <c r="AG89" i="6"/>
  <c r="U90" i="6"/>
  <c r="Y90" i="6"/>
  <c r="AC90" i="6"/>
  <c r="AG90" i="6"/>
  <c r="U91" i="6"/>
  <c r="Y91" i="6"/>
  <c r="AC91" i="6"/>
  <c r="AH91" i="6" s="1"/>
  <c r="AG91" i="6"/>
  <c r="U92" i="6"/>
  <c r="Y92" i="6"/>
  <c r="AC92" i="6"/>
  <c r="AH92" i="6" s="1"/>
  <c r="AG92" i="6"/>
  <c r="U93" i="6"/>
  <c r="Y93" i="6"/>
  <c r="AC93" i="6"/>
  <c r="AG93" i="6"/>
  <c r="U94" i="6"/>
  <c r="Y94" i="6"/>
  <c r="AC94" i="6"/>
  <c r="AG94" i="6"/>
  <c r="U95" i="6"/>
  <c r="Y95" i="6"/>
  <c r="AC95" i="6"/>
  <c r="AG95" i="6"/>
  <c r="U96" i="6"/>
  <c r="Y96" i="6"/>
  <c r="AC96" i="6"/>
  <c r="AG96" i="6"/>
  <c r="U97" i="6"/>
  <c r="Y97" i="6"/>
  <c r="AC97" i="6"/>
  <c r="AG97" i="6"/>
  <c r="AH97" i="6" s="1"/>
  <c r="AI97" i="6" s="1"/>
  <c r="U98" i="6"/>
  <c r="Y98" i="6"/>
  <c r="AC98" i="6"/>
  <c r="AG98" i="6"/>
  <c r="AH98" i="6" s="1"/>
  <c r="AI98" i="6" s="1"/>
  <c r="U99" i="6"/>
  <c r="Y99" i="6"/>
  <c r="AC99" i="6"/>
  <c r="AH99" i="6" s="1"/>
  <c r="AG99" i="6"/>
  <c r="U100" i="6"/>
  <c r="Y100" i="6"/>
  <c r="AC100" i="6"/>
  <c r="AG100" i="6"/>
  <c r="AH100" i="6"/>
  <c r="AI100" i="6" s="1"/>
  <c r="U101" i="6"/>
  <c r="Y101" i="6"/>
  <c r="AC101" i="6"/>
  <c r="AG101" i="6"/>
  <c r="U102" i="6"/>
  <c r="Y102" i="6"/>
  <c r="AC102" i="6"/>
  <c r="AG102" i="6"/>
  <c r="U103" i="6"/>
  <c r="Y103" i="6"/>
  <c r="AC103" i="6"/>
  <c r="AG103" i="6"/>
  <c r="U104" i="6"/>
  <c r="Y104" i="6"/>
  <c r="AC104" i="6"/>
  <c r="AG104" i="6"/>
  <c r="U105" i="6"/>
  <c r="Y105" i="6"/>
  <c r="AC105" i="6"/>
  <c r="AG105" i="6"/>
  <c r="AH105" i="6" s="1"/>
  <c r="U106" i="6"/>
  <c r="Y106" i="6"/>
  <c r="AC106" i="6"/>
  <c r="AG106" i="6"/>
  <c r="AH106" i="6" s="1"/>
  <c r="U107" i="6"/>
  <c r="Y107" i="6"/>
  <c r="AC107" i="6"/>
  <c r="AG107" i="6"/>
  <c r="AH107" i="6"/>
  <c r="AI107" i="6" s="1"/>
  <c r="U108" i="6"/>
  <c r="Y108" i="6"/>
  <c r="AC108" i="6"/>
  <c r="AG108" i="6"/>
  <c r="AH108" i="6"/>
  <c r="AI108" i="6"/>
  <c r="U109" i="6"/>
  <c r="Y109" i="6"/>
  <c r="AC109" i="6"/>
  <c r="AG109" i="6"/>
  <c r="U110" i="6"/>
  <c r="Y110" i="6"/>
  <c r="AC110" i="6"/>
  <c r="AG110" i="6"/>
  <c r="U111" i="6"/>
  <c r="Y111" i="6"/>
  <c r="AC111" i="6"/>
  <c r="AG111" i="6"/>
  <c r="U112" i="6"/>
  <c r="Y112" i="6"/>
  <c r="AC112" i="6"/>
  <c r="AG112" i="6"/>
  <c r="U113" i="6"/>
  <c r="Y113" i="6"/>
  <c r="AC113" i="6"/>
  <c r="AG113" i="6"/>
  <c r="U114" i="6"/>
  <c r="Y114" i="6"/>
  <c r="AC114" i="6"/>
  <c r="AG114" i="6"/>
  <c r="U115" i="6"/>
  <c r="Y115" i="6"/>
  <c r="AC115" i="6"/>
  <c r="AG115" i="6"/>
  <c r="AH115" i="6"/>
  <c r="AI115" i="6" s="1"/>
  <c r="U116" i="6"/>
  <c r="Y116" i="6"/>
  <c r="AC116" i="6"/>
  <c r="AG116" i="6"/>
  <c r="U117" i="6"/>
  <c r="Y117" i="6"/>
  <c r="AC117" i="6"/>
  <c r="AG117" i="6"/>
  <c r="U118" i="6"/>
  <c r="Y118" i="6"/>
  <c r="AC118" i="6"/>
  <c r="AG118" i="6"/>
  <c r="U119" i="6"/>
  <c r="Y119" i="6"/>
  <c r="AC119" i="6"/>
  <c r="AG119" i="6"/>
  <c r="U120" i="6"/>
  <c r="Y120" i="6"/>
  <c r="AC120" i="6"/>
  <c r="AG120" i="6"/>
  <c r="U121" i="6"/>
  <c r="Y121" i="6"/>
  <c r="AC121" i="6"/>
  <c r="AG121" i="6"/>
  <c r="AH121" i="6" s="1"/>
  <c r="U122" i="6"/>
  <c r="Y122" i="6"/>
  <c r="AC122" i="6"/>
  <c r="AG122" i="6"/>
  <c r="U123" i="6"/>
  <c r="Y123" i="6"/>
  <c r="AC123" i="6"/>
  <c r="AG123" i="6"/>
  <c r="AH123" i="6" s="1"/>
  <c r="AI123" i="6" s="1"/>
  <c r="U124" i="6"/>
  <c r="Y124" i="6"/>
  <c r="AC124" i="6"/>
  <c r="AG124" i="6"/>
  <c r="AH124" i="6"/>
  <c r="AI124" i="6" s="1"/>
  <c r="U125" i="6"/>
  <c r="Y125" i="6"/>
  <c r="AC125" i="6"/>
  <c r="AG125" i="6"/>
  <c r="U126" i="6"/>
  <c r="Y126" i="6"/>
  <c r="AC126" i="6"/>
  <c r="AG126" i="6"/>
  <c r="U127" i="6"/>
  <c r="Y127" i="6"/>
  <c r="AC127" i="6"/>
  <c r="AG127" i="6"/>
  <c r="U128" i="6"/>
  <c r="Y128" i="6"/>
  <c r="AC128" i="6"/>
  <c r="AG128" i="6"/>
  <c r="U129" i="6"/>
  <c r="Y129" i="6"/>
  <c r="AC129" i="6"/>
  <c r="AG129" i="6"/>
  <c r="U130" i="6"/>
  <c r="Y130" i="6"/>
  <c r="AC130" i="6"/>
  <c r="AG130" i="6"/>
  <c r="K464" i="22"/>
  <c r="AF464" i="22"/>
  <c r="Y455" i="22"/>
  <c r="U451" i="22"/>
  <c r="Y451" i="22"/>
  <c r="AC451" i="22"/>
  <c r="AG451" i="22"/>
  <c r="U452" i="22"/>
  <c r="Y452" i="22"/>
  <c r="AC452" i="22"/>
  <c r="AG452" i="22"/>
  <c r="AH452" i="22" s="1"/>
  <c r="U453" i="22"/>
  <c r="Y453" i="22"/>
  <c r="AC453" i="22"/>
  <c r="AG453" i="22"/>
  <c r="U454" i="22"/>
  <c r="Y454" i="22"/>
  <c r="AC454" i="22"/>
  <c r="AG454" i="22"/>
  <c r="U455" i="22"/>
  <c r="AC455" i="22"/>
  <c r="AG455" i="22"/>
  <c r="U456" i="22"/>
  <c r="Y456" i="22"/>
  <c r="AC456" i="22"/>
  <c r="AG456" i="22"/>
  <c r="U457" i="22"/>
  <c r="Y457" i="22"/>
  <c r="AC457" i="22"/>
  <c r="AG457" i="22"/>
  <c r="U458" i="22"/>
  <c r="Y458" i="22"/>
  <c r="AC458" i="22"/>
  <c r="AG458" i="22"/>
  <c r="U459" i="22"/>
  <c r="Y459" i="22"/>
  <c r="AC459" i="22"/>
  <c r="AG459" i="22"/>
  <c r="AH459" i="22" s="1"/>
  <c r="AI459" i="22" s="1"/>
  <c r="U460" i="22"/>
  <c r="Y460" i="22"/>
  <c r="AC460" i="22"/>
  <c r="AG460" i="22"/>
  <c r="U461" i="22"/>
  <c r="Y461" i="22"/>
  <c r="AC461" i="22"/>
  <c r="AG461" i="22"/>
  <c r="U462" i="22"/>
  <c r="Y462" i="22"/>
  <c r="AC462" i="22"/>
  <c r="AG462" i="22"/>
  <c r="U463" i="22"/>
  <c r="Y463" i="22"/>
  <c r="AC463" i="22"/>
  <c r="AG463" i="22"/>
  <c r="AF421" i="22"/>
  <c r="K421" i="22"/>
  <c r="U373" i="22"/>
  <c r="Y373" i="22"/>
  <c r="AC373" i="22"/>
  <c r="AG373" i="22"/>
  <c r="U374" i="22"/>
  <c r="AH374" i="22" s="1"/>
  <c r="AI374" i="22" s="1"/>
  <c r="Y374" i="22"/>
  <c r="AC374" i="22"/>
  <c r="AG374" i="22"/>
  <c r="U375" i="22"/>
  <c r="Y375" i="22"/>
  <c r="AC375" i="22"/>
  <c r="AG375" i="22"/>
  <c r="U376" i="22"/>
  <c r="Y376" i="22"/>
  <c r="AC376" i="22"/>
  <c r="AG376" i="22"/>
  <c r="U377" i="22"/>
  <c r="Y377" i="22"/>
  <c r="AC377" i="22"/>
  <c r="AG377" i="22"/>
  <c r="U378" i="22"/>
  <c r="Y378" i="22"/>
  <c r="AC378" i="22"/>
  <c r="AG378" i="22"/>
  <c r="U379" i="22"/>
  <c r="Y379" i="22"/>
  <c r="AC379" i="22"/>
  <c r="AG379" i="22"/>
  <c r="U380" i="22"/>
  <c r="Y380" i="22"/>
  <c r="AC380" i="22"/>
  <c r="AG380" i="22"/>
  <c r="U381" i="22"/>
  <c r="Y381" i="22"/>
  <c r="AC381" i="22"/>
  <c r="AG381" i="22"/>
  <c r="U382" i="22"/>
  <c r="Y382" i="22"/>
  <c r="AC382" i="22"/>
  <c r="AG382" i="22"/>
  <c r="U383" i="22"/>
  <c r="Y383" i="22"/>
  <c r="AC383" i="22"/>
  <c r="AG383" i="22"/>
  <c r="U384" i="22"/>
  <c r="Y384" i="22"/>
  <c r="AC384" i="22"/>
  <c r="AG384" i="22"/>
  <c r="U385" i="22"/>
  <c r="Y385" i="22"/>
  <c r="AC385" i="22"/>
  <c r="AG385" i="22"/>
  <c r="U386" i="22"/>
  <c r="Y386" i="22"/>
  <c r="AC386" i="22"/>
  <c r="AG386" i="22"/>
  <c r="U387" i="22"/>
  <c r="Y387" i="22"/>
  <c r="AC387" i="22"/>
  <c r="AG387" i="22"/>
  <c r="U388" i="22"/>
  <c r="Y388" i="22"/>
  <c r="AC388" i="22"/>
  <c r="AG388" i="22"/>
  <c r="U389" i="22"/>
  <c r="Y389" i="22"/>
  <c r="AC389" i="22"/>
  <c r="AG389" i="22"/>
  <c r="U390" i="22"/>
  <c r="Y390" i="22"/>
  <c r="AC390" i="22"/>
  <c r="AG390" i="22"/>
  <c r="U391" i="22"/>
  <c r="Y391" i="22"/>
  <c r="AC391" i="22"/>
  <c r="AG391" i="22"/>
  <c r="U392" i="22"/>
  <c r="Y392" i="22"/>
  <c r="AC392" i="22"/>
  <c r="AG392" i="22"/>
  <c r="U393" i="22"/>
  <c r="Y393" i="22"/>
  <c r="AC393" i="22"/>
  <c r="AG393" i="22"/>
  <c r="U394" i="22"/>
  <c r="Y394" i="22"/>
  <c r="AC394" i="22"/>
  <c r="AG394" i="22"/>
  <c r="U395" i="22"/>
  <c r="Y395" i="22"/>
  <c r="AC395" i="22"/>
  <c r="AG395" i="22"/>
  <c r="U396" i="22"/>
  <c r="Y396" i="22"/>
  <c r="AC396" i="22"/>
  <c r="AG396" i="22"/>
  <c r="U397" i="22"/>
  <c r="Y397" i="22"/>
  <c r="AC397" i="22"/>
  <c r="AG397" i="22"/>
  <c r="U398" i="22"/>
  <c r="Y398" i="22"/>
  <c r="AC398" i="22"/>
  <c r="AG398" i="22"/>
  <c r="U399" i="22"/>
  <c r="Y399" i="22"/>
  <c r="AC399" i="22"/>
  <c r="AG399" i="22"/>
  <c r="U400" i="22"/>
  <c r="Y400" i="22"/>
  <c r="AC400" i="22"/>
  <c r="AG400" i="22"/>
  <c r="U401" i="22"/>
  <c r="Y401" i="22"/>
  <c r="AC401" i="22"/>
  <c r="AG401" i="22"/>
  <c r="U402" i="22"/>
  <c r="Y402" i="22"/>
  <c r="AC402" i="22"/>
  <c r="AG402" i="22"/>
  <c r="U403" i="22"/>
  <c r="Y403" i="22"/>
  <c r="AC403" i="22"/>
  <c r="AG403" i="22"/>
  <c r="U404" i="22"/>
  <c r="Y404" i="22"/>
  <c r="AC404" i="22"/>
  <c r="AG404" i="22"/>
  <c r="U405" i="22"/>
  <c r="Y405" i="22"/>
  <c r="AC405" i="22"/>
  <c r="AG405" i="22"/>
  <c r="U406" i="22"/>
  <c r="Y406" i="22"/>
  <c r="AC406" i="22"/>
  <c r="AG406" i="22"/>
  <c r="U407" i="22"/>
  <c r="Y407" i="22"/>
  <c r="AC407" i="22"/>
  <c r="AG407" i="22"/>
  <c r="U408" i="22"/>
  <c r="Y408" i="22"/>
  <c r="AC408" i="22"/>
  <c r="AG408" i="22"/>
  <c r="U409" i="22"/>
  <c r="Y409" i="22"/>
  <c r="AC409" i="22"/>
  <c r="AG409" i="22"/>
  <c r="U410" i="22"/>
  <c r="Y410" i="22"/>
  <c r="AC410" i="22"/>
  <c r="AG410" i="22"/>
  <c r="U411" i="22"/>
  <c r="Y411" i="22"/>
  <c r="AC411" i="22"/>
  <c r="AG411" i="22"/>
  <c r="U412" i="22"/>
  <c r="Y412" i="22"/>
  <c r="AC412" i="22"/>
  <c r="AG412" i="22"/>
  <c r="U413" i="22"/>
  <c r="Y413" i="22"/>
  <c r="AC413" i="22"/>
  <c r="AG413" i="22"/>
  <c r="U414" i="22"/>
  <c r="Y414" i="22"/>
  <c r="AC414" i="22"/>
  <c r="AG414" i="22"/>
  <c r="U415" i="22"/>
  <c r="Y415" i="22"/>
  <c r="AC415" i="22"/>
  <c r="AG415" i="22"/>
  <c r="U416" i="22"/>
  <c r="Y416" i="22"/>
  <c r="AC416" i="22"/>
  <c r="AG416" i="22"/>
  <c r="U417" i="22"/>
  <c r="Y417" i="22"/>
  <c r="AC417" i="22"/>
  <c r="AG417" i="22"/>
  <c r="U418" i="22"/>
  <c r="Y418" i="22"/>
  <c r="AC418" i="22"/>
  <c r="AG418" i="22"/>
  <c r="U419" i="22"/>
  <c r="Y419" i="22"/>
  <c r="AC419" i="22"/>
  <c r="AG419" i="22"/>
  <c r="U420" i="22"/>
  <c r="Y420" i="22"/>
  <c r="AC420" i="22"/>
  <c r="AG420" i="22"/>
  <c r="AF441" i="22"/>
  <c r="K441" i="22"/>
  <c r="U436" i="22"/>
  <c r="Y436" i="22"/>
  <c r="AC436" i="22"/>
  <c r="AG436" i="22"/>
  <c r="U437" i="22"/>
  <c r="Y437" i="22"/>
  <c r="AC437" i="22"/>
  <c r="AG437" i="22"/>
  <c r="U438" i="22"/>
  <c r="Y438" i="22"/>
  <c r="AC438" i="22"/>
  <c r="AG438" i="22"/>
  <c r="U439" i="22"/>
  <c r="Y439" i="22"/>
  <c r="AC439" i="22"/>
  <c r="AG439" i="22"/>
  <c r="U440" i="22"/>
  <c r="Y440" i="22"/>
  <c r="AC440" i="22"/>
  <c r="AG440" i="22"/>
  <c r="AF290" i="22"/>
  <c r="K290" i="22"/>
  <c r="U285" i="22"/>
  <c r="Y285" i="22"/>
  <c r="AC285" i="22"/>
  <c r="AG285" i="22"/>
  <c r="U286" i="22"/>
  <c r="Y286" i="22"/>
  <c r="AC286" i="22"/>
  <c r="AG286" i="22"/>
  <c r="U287" i="22"/>
  <c r="Y287" i="22"/>
  <c r="AC287" i="22"/>
  <c r="AG287" i="22"/>
  <c r="U288" i="22"/>
  <c r="Y288" i="22"/>
  <c r="AC288" i="22"/>
  <c r="AG288" i="22"/>
  <c r="U289" i="22"/>
  <c r="Y289" i="22"/>
  <c r="AC289" i="22"/>
  <c r="AG289" i="22"/>
  <c r="AF278" i="22"/>
  <c r="U274" i="22"/>
  <c r="U275" i="22"/>
  <c r="U276" i="22"/>
  <c r="U277" i="22"/>
  <c r="K278" i="22"/>
  <c r="Y274" i="22"/>
  <c r="AC274" i="22"/>
  <c r="AG274" i="22"/>
  <c r="Y275" i="22"/>
  <c r="AC275" i="22"/>
  <c r="AG275" i="22"/>
  <c r="Y276" i="22"/>
  <c r="AC276" i="22"/>
  <c r="AG276" i="22"/>
  <c r="Y277" i="22"/>
  <c r="AC277" i="22"/>
  <c r="AG277" i="22"/>
  <c r="U255" i="22"/>
  <c r="Y255" i="22"/>
  <c r="AC255" i="22"/>
  <c r="AG255" i="22"/>
  <c r="U256" i="22"/>
  <c r="Y256" i="22"/>
  <c r="AC256" i="22"/>
  <c r="AG256" i="22"/>
  <c r="U257" i="22"/>
  <c r="Y257" i="22"/>
  <c r="AC257" i="22"/>
  <c r="AG257" i="22"/>
  <c r="U258" i="22"/>
  <c r="Y258" i="22"/>
  <c r="AC258" i="22"/>
  <c r="AG258" i="22"/>
  <c r="U259" i="22"/>
  <c r="Y259" i="22"/>
  <c r="AC259" i="22"/>
  <c r="AG259" i="22"/>
  <c r="U260" i="22"/>
  <c r="Y260" i="22"/>
  <c r="AC260" i="22"/>
  <c r="AG260" i="22"/>
  <c r="U261" i="22"/>
  <c r="Y261" i="22"/>
  <c r="AC261" i="22"/>
  <c r="AG261" i="22"/>
  <c r="K262" i="22"/>
  <c r="U244" i="22"/>
  <c r="Y244" i="22"/>
  <c r="AC244" i="22"/>
  <c r="AG244" i="22"/>
  <c r="U245" i="22"/>
  <c r="Y245" i="22"/>
  <c r="AC245" i="22"/>
  <c r="AG245" i="22"/>
  <c r="K246" i="22"/>
  <c r="K237" i="22"/>
  <c r="J237" i="22"/>
  <c r="AF237" i="22"/>
  <c r="U232" i="22"/>
  <c r="Y232" i="22"/>
  <c r="AC232" i="22"/>
  <c r="AG232" i="22"/>
  <c r="U233" i="22"/>
  <c r="Y233" i="22"/>
  <c r="AC233" i="22"/>
  <c r="AG233" i="22"/>
  <c r="U234" i="22"/>
  <c r="Y234" i="22"/>
  <c r="AC234" i="22"/>
  <c r="AG234" i="22"/>
  <c r="U235" i="22"/>
  <c r="Y235" i="22"/>
  <c r="AC235" i="22"/>
  <c r="AG235" i="22"/>
  <c r="U236" i="22"/>
  <c r="Y236" i="22"/>
  <c r="AC236" i="22"/>
  <c r="AG236" i="22"/>
  <c r="K217" i="22"/>
  <c r="AF217" i="22"/>
  <c r="U211" i="22"/>
  <c r="Y211" i="22"/>
  <c r="AC211" i="22"/>
  <c r="AG211" i="22"/>
  <c r="U212" i="22"/>
  <c r="Y212" i="22"/>
  <c r="AC212" i="22"/>
  <c r="AG212" i="22"/>
  <c r="U213" i="22"/>
  <c r="Y213" i="22"/>
  <c r="AC213" i="22"/>
  <c r="AG213" i="22"/>
  <c r="U214" i="22"/>
  <c r="Y214" i="22"/>
  <c r="AC214" i="22"/>
  <c r="AG214" i="22"/>
  <c r="U215" i="22"/>
  <c r="Y215" i="22"/>
  <c r="AC215" i="22"/>
  <c r="AG215" i="22"/>
  <c r="U216" i="22"/>
  <c r="Y216" i="22"/>
  <c r="AC216" i="22"/>
  <c r="AG216" i="22"/>
  <c r="U194" i="22"/>
  <c r="Y194" i="22"/>
  <c r="AC194" i="22"/>
  <c r="U195" i="22"/>
  <c r="Y195" i="22"/>
  <c r="AC195" i="22"/>
  <c r="U196" i="22"/>
  <c r="Y196" i="22"/>
  <c r="AC196" i="22"/>
  <c r="U197" i="22"/>
  <c r="Y197" i="22"/>
  <c r="AC197" i="22"/>
  <c r="U198" i="22"/>
  <c r="Y198" i="22"/>
  <c r="AC198" i="22"/>
  <c r="U199" i="22"/>
  <c r="Y199" i="22"/>
  <c r="AC199" i="22"/>
  <c r="U200" i="22"/>
  <c r="Y200" i="22"/>
  <c r="AC200" i="22"/>
  <c r="U201" i="22"/>
  <c r="Y201" i="22"/>
  <c r="AC201" i="22"/>
  <c r="AG201" i="22"/>
  <c r="K202" i="22"/>
  <c r="AG194" i="22"/>
  <c r="AG195" i="22"/>
  <c r="AG196" i="22"/>
  <c r="AG197" i="22"/>
  <c r="AG198" i="22"/>
  <c r="AG199" i="22"/>
  <c r="AG200" i="22"/>
  <c r="K163" i="22"/>
  <c r="U155" i="22"/>
  <c r="Y155" i="22"/>
  <c r="AC155" i="22"/>
  <c r="AG155" i="22"/>
  <c r="U156" i="22"/>
  <c r="Y156" i="22"/>
  <c r="AC156" i="22"/>
  <c r="AG156" i="22"/>
  <c r="U157" i="22"/>
  <c r="Y157" i="22"/>
  <c r="AC157" i="22"/>
  <c r="AG157" i="22"/>
  <c r="U158" i="22"/>
  <c r="Y158" i="22"/>
  <c r="AC158" i="22"/>
  <c r="AG158" i="22"/>
  <c r="U159" i="22"/>
  <c r="Y159" i="22"/>
  <c r="AC159" i="22"/>
  <c r="AG159" i="22"/>
  <c r="U160" i="22"/>
  <c r="Y160" i="22"/>
  <c r="AC160" i="22"/>
  <c r="AG160" i="22"/>
  <c r="U161" i="22"/>
  <c r="Y161" i="22"/>
  <c r="AC161" i="22"/>
  <c r="AG161" i="22"/>
  <c r="U162" i="22"/>
  <c r="Y162" i="22"/>
  <c r="AC162" i="22"/>
  <c r="AG162" i="22"/>
  <c r="U127" i="22"/>
  <c r="Y127" i="22"/>
  <c r="AC127" i="22"/>
  <c r="U128" i="22"/>
  <c r="Y128" i="22"/>
  <c r="AC128" i="22"/>
  <c r="U129" i="22"/>
  <c r="Y129" i="22"/>
  <c r="AC129" i="22"/>
  <c r="U130" i="22"/>
  <c r="Y130" i="22"/>
  <c r="AC130" i="22"/>
  <c r="U131" i="22"/>
  <c r="Y131" i="22"/>
  <c r="AC131" i="22"/>
  <c r="U132" i="22"/>
  <c r="Y132" i="22"/>
  <c r="AC132" i="22"/>
  <c r="U133" i="22"/>
  <c r="Y133" i="22"/>
  <c r="AC133" i="22"/>
  <c r="AG127" i="22"/>
  <c r="AG128" i="22"/>
  <c r="AG129" i="22"/>
  <c r="AG130" i="22"/>
  <c r="AG131" i="22"/>
  <c r="AG132" i="22"/>
  <c r="AG133" i="22"/>
  <c r="AF114" i="22"/>
  <c r="K114" i="22"/>
  <c r="U104" i="22"/>
  <c r="Y104" i="22"/>
  <c r="AC104" i="22"/>
  <c r="AG104" i="22"/>
  <c r="U105" i="22"/>
  <c r="Y105" i="22"/>
  <c r="AC105" i="22"/>
  <c r="AG105" i="22"/>
  <c r="U106" i="22"/>
  <c r="Y106" i="22"/>
  <c r="AC106" i="22"/>
  <c r="AG106" i="22"/>
  <c r="U107" i="22"/>
  <c r="Y107" i="22"/>
  <c r="AC107" i="22"/>
  <c r="AG107" i="22"/>
  <c r="U108" i="22"/>
  <c r="Y108" i="22"/>
  <c r="AC108" i="22"/>
  <c r="AG108" i="22"/>
  <c r="U109" i="22"/>
  <c r="Y109" i="22"/>
  <c r="AC109" i="22"/>
  <c r="AG109" i="22"/>
  <c r="U110" i="22"/>
  <c r="Y110" i="22"/>
  <c r="AC110" i="22"/>
  <c r="AG110" i="22"/>
  <c r="U111" i="22"/>
  <c r="Y111" i="22"/>
  <c r="AC111" i="22"/>
  <c r="AG111" i="22"/>
  <c r="U112" i="22"/>
  <c r="Y112" i="22"/>
  <c r="AC112" i="22"/>
  <c r="AG112" i="22"/>
  <c r="U113" i="22"/>
  <c r="Y113" i="22"/>
  <c r="AC113" i="22"/>
  <c r="AG113" i="22"/>
  <c r="AG66" i="22"/>
  <c r="U66" i="22"/>
  <c r="Y66" i="22"/>
  <c r="AC66" i="22"/>
  <c r="K67" i="22"/>
  <c r="K57" i="22"/>
  <c r="U49" i="22"/>
  <c r="Y49" i="22"/>
  <c r="AC49" i="22"/>
  <c r="AG49" i="22"/>
  <c r="U50" i="22"/>
  <c r="Y50" i="22"/>
  <c r="AC50" i="22"/>
  <c r="AG50" i="22"/>
  <c r="U51" i="22"/>
  <c r="Y51" i="22"/>
  <c r="AC51" i="22"/>
  <c r="AG51" i="22"/>
  <c r="U52" i="22"/>
  <c r="Y52" i="22"/>
  <c r="AC52" i="22"/>
  <c r="AG52" i="22"/>
  <c r="U53" i="22"/>
  <c r="Y53" i="22"/>
  <c r="AC53" i="22"/>
  <c r="AG53" i="22"/>
  <c r="U54" i="22"/>
  <c r="Y54" i="22"/>
  <c r="AC54" i="22"/>
  <c r="AG54" i="22"/>
  <c r="U55" i="22"/>
  <c r="Y55" i="22"/>
  <c r="AC55" i="22"/>
  <c r="AG55" i="22"/>
  <c r="U56" i="22"/>
  <c r="Y56" i="22"/>
  <c r="AC56" i="22"/>
  <c r="AG56" i="22"/>
  <c r="U39" i="22"/>
  <c r="Y39" i="22"/>
  <c r="AC39" i="22"/>
  <c r="AG39" i="22"/>
  <c r="AG35" i="22"/>
  <c r="AG36" i="22"/>
  <c r="AG37" i="22"/>
  <c r="AG38" i="22"/>
  <c r="AG40" i="22"/>
  <c r="AG41" i="22"/>
  <c r="U37" i="22"/>
  <c r="Y37" i="22"/>
  <c r="AC37" i="22"/>
  <c r="U38" i="22"/>
  <c r="Y38" i="22"/>
  <c r="AC38" i="22"/>
  <c r="U40" i="22"/>
  <c r="Y40" i="22"/>
  <c r="AC40" i="22"/>
  <c r="U41" i="22"/>
  <c r="Y41" i="22"/>
  <c r="AC41" i="22"/>
  <c r="K42" i="22"/>
  <c r="Y12" i="22"/>
  <c r="Y13" i="22"/>
  <c r="Y14" i="22"/>
  <c r="U10" i="22"/>
  <c r="U11" i="22"/>
  <c r="U12" i="22"/>
  <c r="U13" i="22"/>
  <c r="U14" i="22"/>
  <c r="U15" i="22"/>
  <c r="AG17" i="22"/>
  <c r="AG18" i="22"/>
  <c r="AG19" i="22"/>
  <c r="AG20" i="22"/>
  <c r="AG21" i="22"/>
  <c r="AG22" i="22"/>
  <c r="AG23" i="22"/>
  <c r="AG24" i="22"/>
  <c r="K25" i="22"/>
  <c r="U17" i="22"/>
  <c r="Y17" i="22"/>
  <c r="AC17" i="22"/>
  <c r="U18" i="22"/>
  <c r="Y18" i="22"/>
  <c r="AC18" i="22"/>
  <c r="U19" i="22"/>
  <c r="Y19" i="22"/>
  <c r="AC19" i="22"/>
  <c r="U20" i="22"/>
  <c r="Y20" i="22"/>
  <c r="AC20" i="22"/>
  <c r="U21" i="22"/>
  <c r="Y21" i="22"/>
  <c r="AC21" i="22"/>
  <c r="U22" i="22"/>
  <c r="Y22" i="22"/>
  <c r="AC22" i="22"/>
  <c r="U23" i="22"/>
  <c r="Y23" i="22"/>
  <c r="AC23" i="22"/>
  <c r="U24" i="22"/>
  <c r="Y24" i="22"/>
  <c r="AC24" i="22"/>
  <c r="AH101" i="18"/>
  <c r="K101" i="18"/>
  <c r="K102" i="18"/>
  <c r="U82" i="18"/>
  <c r="Y82" i="18"/>
  <c r="AC82" i="18"/>
  <c r="AG82" i="18"/>
  <c r="AH82" i="18"/>
  <c r="AI82" i="18" s="1"/>
  <c r="U83" i="18"/>
  <c r="Y83" i="18"/>
  <c r="AC83" i="18"/>
  <c r="AG83" i="18"/>
  <c r="AH83" i="18" s="1"/>
  <c r="U84" i="18"/>
  <c r="Y84" i="18"/>
  <c r="AC84" i="18"/>
  <c r="AG84" i="18"/>
  <c r="U85" i="18"/>
  <c r="Y85" i="18"/>
  <c r="AC85" i="18"/>
  <c r="AG85" i="18"/>
  <c r="AH85" i="18"/>
  <c r="AI85" i="18" s="1"/>
  <c r="U86" i="18"/>
  <c r="Y86" i="18"/>
  <c r="AC86" i="18"/>
  <c r="AG86" i="18"/>
  <c r="U87" i="18"/>
  <c r="Y87" i="18"/>
  <c r="AC87" i="18"/>
  <c r="AG87" i="18"/>
  <c r="AH87" i="18" s="1"/>
  <c r="U88" i="18"/>
  <c r="Y88" i="18"/>
  <c r="AC88" i="18"/>
  <c r="AG88" i="18"/>
  <c r="AH88" i="18"/>
  <c r="AI88" i="18"/>
  <c r="U89" i="18"/>
  <c r="Y89" i="18"/>
  <c r="AC89" i="18"/>
  <c r="AG89" i="18"/>
  <c r="AH89" i="18"/>
  <c r="AI89" i="18"/>
  <c r="U90" i="18"/>
  <c r="Y90" i="18"/>
  <c r="AC90" i="18"/>
  <c r="AG90" i="18"/>
  <c r="AH90" i="18" s="1"/>
  <c r="U91" i="18"/>
  <c r="Y91" i="18"/>
  <c r="AC91" i="18"/>
  <c r="AG91" i="18"/>
  <c r="U92" i="18"/>
  <c r="Y92" i="18"/>
  <c r="AC92" i="18"/>
  <c r="AG92" i="18"/>
  <c r="AH92" i="18"/>
  <c r="U93" i="18"/>
  <c r="AH93" i="18" s="1"/>
  <c r="Y93" i="18"/>
  <c r="AC93" i="18"/>
  <c r="AG93" i="18"/>
  <c r="U94" i="18"/>
  <c r="Y94" i="18"/>
  <c r="AC94" i="18"/>
  <c r="AG94" i="18"/>
  <c r="AH94" i="18"/>
  <c r="AI94" i="18" s="1"/>
  <c r="U95" i="18"/>
  <c r="Y95" i="18"/>
  <c r="AC95" i="18"/>
  <c r="AG95" i="18"/>
  <c r="AH95" i="18"/>
  <c r="AI95" i="18" s="1"/>
  <c r="U96" i="18"/>
  <c r="Y96" i="18"/>
  <c r="AC96" i="18"/>
  <c r="AG96" i="18"/>
  <c r="AH96" i="18"/>
  <c r="AI96" i="18" s="1"/>
  <c r="U97" i="18"/>
  <c r="Y97" i="18"/>
  <c r="AC97" i="18"/>
  <c r="AG97" i="18"/>
  <c r="AH97" i="18" s="1"/>
  <c r="U98" i="18"/>
  <c r="Y98" i="18"/>
  <c r="AC98" i="18"/>
  <c r="AG98" i="18"/>
  <c r="AH98" i="18"/>
  <c r="U99" i="18"/>
  <c r="Y99" i="18"/>
  <c r="AC99" i="18"/>
  <c r="AG99" i="18"/>
  <c r="AH99" i="18"/>
  <c r="AI99" i="18" s="1"/>
  <c r="U100" i="18"/>
  <c r="Y100" i="18"/>
  <c r="AC100" i="18"/>
  <c r="AG100" i="18"/>
  <c r="J101" i="18"/>
  <c r="AE464" i="22"/>
  <c r="AD464" i="22"/>
  <c r="AB464" i="22"/>
  <c r="AA464" i="22"/>
  <c r="Z464" i="22"/>
  <c r="X464" i="22"/>
  <c r="W464" i="22"/>
  <c r="V464" i="22"/>
  <c r="AG449" i="22"/>
  <c r="AC449" i="22"/>
  <c r="Y449" i="22"/>
  <c r="U449" i="22"/>
  <c r="AG448" i="22"/>
  <c r="AC448" i="22"/>
  <c r="Y448" i="22"/>
  <c r="U448" i="22"/>
  <c r="AG447" i="22"/>
  <c r="AC447" i="22"/>
  <c r="Y447" i="22"/>
  <c r="U447" i="22"/>
  <c r="AG446" i="22"/>
  <c r="AC446" i="22"/>
  <c r="Y446" i="22"/>
  <c r="U446" i="22"/>
  <c r="AG445" i="22"/>
  <c r="AC445" i="22"/>
  <c r="Y445" i="22"/>
  <c r="U445" i="22"/>
  <c r="AH448" i="8" l="1"/>
  <c r="AI448" i="8" s="1"/>
  <c r="AH72" i="12"/>
  <c r="AH73" i="12" s="1"/>
  <c r="AJ71" i="12" s="1"/>
  <c r="AI71" i="12"/>
  <c r="AH423" i="8"/>
  <c r="AI423" i="8" s="1"/>
  <c r="AH421" i="8"/>
  <c r="AI421" i="8" s="1"/>
  <c r="AH351" i="8"/>
  <c r="AI351" i="8" s="1"/>
  <c r="X420" i="8"/>
  <c r="AH355" i="8"/>
  <c r="AI355" i="8" s="1"/>
  <c r="AH422" i="8"/>
  <c r="AI422" i="8" s="1"/>
  <c r="Y420" i="8"/>
  <c r="Z420" i="8" s="1"/>
  <c r="AA420" i="8" s="1"/>
  <c r="AH353" i="8"/>
  <c r="AI353" i="8" s="1"/>
  <c r="AH354" i="8"/>
  <c r="AI354" i="8" s="1"/>
  <c r="AH356" i="8"/>
  <c r="AI356" i="8" s="1"/>
  <c r="AH352" i="8"/>
  <c r="AH334" i="8"/>
  <c r="AI334" i="8" s="1"/>
  <c r="AH333" i="8"/>
  <c r="AI333" i="8" s="1"/>
  <c r="AH319" i="8"/>
  <c r="AI319" i="8" s="1"/>
  <c r="AH335" i="8"/>
  <c r="AI335" i="8" s="1"/>
  <c r="AH229" i="8"/>
  <c r="AI229" i="8" s="1"/>
  <c r="AH228" i="8"/>
  <c r="AI228" i="8" s="1"/>
  <c r="AH227" i="8"/>
  <c r="AI227" i="8" s="1"/>
  <c r="AH190" i="8"/>
  <c r="AI190" i="8" s="1"/>
  <c r="AH189" i="8"/>
  <c r="AI189" i="8" s="1"/>
  <c r="AH188" i="8"/>
  <c r="AI188" i="8" s="1"/>
  <c r="AH151" i="8"/>
  <c r="AI151" i="8" s="1"/>
  <c r="AH153" i="8"/>
  <c r="AI153" i="8" s="1"/>
  <c r="AH113" i="8"/>
  <c r="AI113" i="8" s="1"/>
  <c r="AH152" i="8"/>
  <c r="AI152" i="8" s="1"/>
  <c r="AH48" i="8"/>
  <c r="AI48" i="8" s="1"/>
  <c r="AH114" i="8"/>
  <c r="AI114" i="8" s="1"/>
  <c r="AH112" i="8"/>
  <c r="AI112" i="8" s="1"/>
  <c r="AH70" i="8"/>
  <c r="AI70" i="8" s="1"/>
  <c r="AH71" i="8"/>
  <c r="AI71" i="8" s="1"/>
  <c r="AH49" i="8"/>
  <c r="AI49" i="8" s="1"/>
  <c r="AH47" i="8"/>
  <c r="AI47" i="8" s="1"/>
  <c r="AI35" i="8"/>
  <c r="AI34" i="8"/>
  <c r="AI33" i="8"/>
  <c r="AI32" i="8"/>
  <c r="AH17" i="8"/>
  <c r="AI17" i="8" s="1"/>
  <c r="AH16" i="8"/>
  <c r="AI16" i="8" s="1"/>
  <c r="AH120" i="6"/>
  <c r="AH116" i="6"/>
  <c r="AH130" i="6"/>
  <c r="AI130" i="6" s="1"/>
  <c r="AH114" i="6"/>
  <c r="AI114" i="6" s="1"/>
  <c r="AH103" i="6"/>
  <c r="AH90" i="6"/>
  <c r="AI90" i="6" s="1"/>
  <c r="AI116" i="6"/>
  <c r="AI92" i="6"/>
  <c r="AI99" i="6"/>
  <c r="AI91" i="6"/>
  <c r="AH109" i="6"/>
  <c r="AI109" i="6" s="1"/>
  <c r="AH126" i="6"/>
  <c r="AI126" i="6" s="1"/>
  <c r="AH96" i="6"/>
  <c r="AI96" i="6" s="1"/>
  <c r="AH86" i="6"/>
  <c r="AI86" i="6" s="1"/>
  <c r="AH112" i="6"/>
  <c r="AI112" i="6" s="1"/>
  <c r="AH89" i="6"/>
  <c r="AI89" i="6" s="1"/>
  <c r="AH119" i="6"/>
  <c r="AH122" i="6"/>
  <c r="AH129" i="6"/>
  <c r="AH125" i="6"/>
  <c r="AH101" i="6"/>
  <c r="AH95" i="6"/>
  <c r="AI95" i="6" s="1"/>
  <c r="AH118" i="6"/>
  <c r="AI118" i="6" s="1"/>
  <c r="AH128" i="6"/>
  <c r="AH111" i="6"/>
  <c r="AI111" i="6" s="1"/>
  <c r="AH88" i="6"/>
  <c r="AI88" i="6" s="1"/>
  <c r="AH104" i="6"/>
  <c r="AI104" i="6" s="1"/>
  <c r="AH94" i="6"/>
  <c r="AH117" i="6"/>
  <c r="AH102" i="6"/>
  <c r="AH110" i="6"/>
  <c r="AI110" i="6" s="1"/>
  <c r="AH127" i="6"/>
  <c r="AI127" i="6" s="1"/>
  <c r="AH87" i="6"/>
  <c r="AH113" i="6"/>
  <c r="AH93" i="6"/>
  <c r="AI93" i="6" s="1"/>
  <c r="AI102" i="6"/>
  <c r="AI119" i="6"/>
  <c r="AI105" i="6"/>
  <c r="AI122" i="6"/>
  <c r="AI125" i="6"/>
  <c r="AI129" i="6"/>
  <c r="AI101" i="6"/>
  <c r="AI121" i="6"/>
  <c r="AI94" i="6"/>
  <c r="AI106" i="6"/>
  <c r="AI87" i="6"/>
  <c r="AI120" i="6"/>
  <c r="AI113" i="6"/>
  <c r="AI103" i="6"/>
  <c r="AH457" i="22"/>
  <c r="AI457" i="22" s="1"/>
  <c r="AH451" i="22"/>
  <c r="AH458" i="22"/>
  <c r="AI458" i="22" s="1"/>
  <c r="AH454" i="22"/>
  <c r="AI454" i="22" s="1"/>
  <c r="AH461" i="22"/>
  <c r="AI461" i="22" s="1"/>
  <c r="AH462" i="22"/>
  <c r="AH460" i="22"/>
  <c r="AI460" i="22" s="1"/>
  <c r="AH453" i="22"/>
  <c r="AI453" i="22" s="1"/>
  <c r="AH463" i="22"/>
  <c r="AI463" i="22" s="1"/>
  <c r="AH456" i="22"/>
  <c r="AI456" i="22" s="1"/>
  <c r="AH455" i="22"/>
  <c r="AI455" i="22" s="1"/>
  <c r="AI452" i="22"/>
  <c r="AI462" i="22"/>
  <c r="AI451" i="22"/>
  <c r="AH381" i="22"/>
  <c r="AI381" i="22" s="1"/>
  <c r="AH386" i="22"/>
  <c r="AI386" i="22" s="1"/>
  <c r="AH406" i="22"/>
  <c r="AI406" i="22" s="1"/>
  <c r="AH404" i="22"/>
  <c r="AI404" i="22" s="1"/>
  <c r="AH399" i="22"/>
  <c r="AI399" i="22" s="1"/>
  <c r="AH395" i="22"/>
  <c r="AI395" i="22" s="1"/>
  <c r="AH379" i="22"/>
  <c r="AI379" i="22" s="1"/>
  <c r="AH411" i="22"/>
  <c r="AI411" i="22" s="1"/>
  <c r="AH388" i="22"/>
  <c r="AI388" i="22" s="1"/>
  <c r="AH415" i="22"/>
  <c r="AI415" i="22" s="1"/>
  <c r="AH418" i="22"/>
  <c r="AI418" i="22" s="1"/>
  <c r="AH412" i="22"/>
  <c r="AI412" i="22" s="1"/>
  <c r="AH420" i="22"/>
  <c r="AI420" i="22" s="1"/>
  <c r="AH416" i="22"/>
  <c r="AI416" i="22" s="1"/>
  <c r="AH409" i="22"/>
  <c r="AI409" i="22" s="1"/>
  <c r="AH408" i="22"/>
  <c r="AI408" i="22" s="1"/>
  <c r="AH437" i="22"/>
  <c r="AI437" i="22" s="1"/>
  <c r="AH393" i="22"/>
  <c r="AI393" i="22" s="1"/>
  <c r="AH392" i="22"/>
  <c r="AI392" i="22" s="1"/>
  <c r="AH385" i="22"/>
  <c r="AI385" i="22" s="1"/>
  <c r="AH376" i="22"/>
  <c r="AI376" i="22" s="1"/>
  <c r="AH380" i="22"/>
  <c r="AI380" i="22" s="1"/>
  <c r="AH414" i="22"/>
  <c r="AI414" i="22" s="1"/>
  <c r="AH402" i="22"/>
  <c r="AI402" i="22" s="1"/>
  <c r="AH383" i="22"/>
  <c r="AI383" i="22" s="1"/>
  <c r="AH410" i="22"/>
  <c r="AI410" i="22" s="1"/>
  <c r="AH413" i="22"/>
  <c r="AI413" i="22" s="1"/>
  <c r="AH390" i="22"/>
  <c r="AI390" i="22" s="1"/>
  <c r="AH375" i="22"/>
  <c r="AI375" i="22" s="1"/>
  <c r="AH419" i="22"/>
  <c r="AI419" i="22" s="1"/>
  <c r="AH398" i="22"/>
  <c r="AI398" i="22" s="1"/>
  <c r="AH378" i="22"/>
  <c r="AI378" i="22" s="1"/>
  <c r="AH405" i="22"/>
  <c r="AH391" i="22"/>
  <c r="AI391" i="22" s="1"/>
  <c r="AH384" i="22"/>
  <c r="AI384" i="22" s="1"/>
  <c r="AH397" i="22"/>
  <c r="AI397" i="22" s="1"/>
  <c r="AH394" i="22"/>
  <c r="AI394" i="22" s="1"/>
  <c r="AH401" i="22"/>
  <c r="AI401" i="22" s="1"/>
  <c r="AH387" i="22"/>
  <c r="AI387" i="22" s="1"/>
  <c r="AH377" i="22"/>
  <c r="AH407" i="22"/>
  <c r="AI407" i="22" s="1"/>
  <c r="AH400" i="22"/>
  <c r="AI400" i="22" s="1"/>
  <c r="AH396" i="22"/>
  <c r="AI396" i="22" s="1"/>
  <c r="AH389" i="22"/>
  <c r="AI389" i="22" s="1"/>
  <c r="AH373" i="22"/>
  <c r="AH417" i="22"/>
  <c r="AH403" i="22"/>
  <c r="AH382" i="22"/>
  <c r="AI382" i="22" s="1"/>
  <c r="AH286" i="22"/>
  <c r="AI286" i="22" s="1"/>
  <c r="AH440" i="22"/>
  <c r="AI440" i="22" s="1"/>
  <c r="AH288" i="22"/>
  <c r="AI288" i="22" s="1"/>
  <c r="AH436" i="22"/>
  <c r="AI436" i="22" s="1"/>
  <c r="AH438" i="22"/>
  <c r="AI438" i="22" s="1"/>
  <c r="AH439" i="22"/>
  <c r="AI439" i="22" s="1"/>
  <c r="AH275" i="22"/>
  <c r="AI275" i="22" s="1"/>
  <c r="AH285" i="22"/>
  <c r="AI285" i="22" s="1"/>
  <c r="AH274" i="22"/>
  <c r="AI274" i="22" s="1"/>
  <c r="AH287" i="22"/>
  <c r="AI287" i="22" s="1"/>
  <c r="AH289" i="22"/>
  <c r="AI289" i="22" s="1"/>
  <c r="AH261" i="22"/>
  <c r="AI261" i="22" s="1"/>
  <c r="AH276" i="22"/>
  <c r="AI276" i="22" s="1"/>
  <c r="AH277" i="22"/>
  <c r="AI277" i="22" s="1"/>
  <c r="AH258" i="22"/>
  <c r="AI258" i="22" s="1"/>
  <c r="AH256" i="22"/>
  <c r="AI256" i="22" s="1"/>
  <c r="AH255" i="22"/>
  <c r="AI255" i="22" s="1"/>
  <c r="AH233" i="22"/>
  <c r="AI233" i="22" s="1"/>
  <c r="AH259" i="22"/>
  <c r="AI259" i="22" s="1"/>
  <c r="AH260" i="22"/>
  <c r="AI260" i="22" s="1"/>
  <c r="AH257" i="22"/>
  <c r="AI257" i="22" s="1"/>
  <c r="AH245" i="22"/>
  <c r="AI245" i="22" s="1"/>
  <c r="AH244" i="22"/>
  <c r="AI244" i="22" s="1"/>
  <c r="AH235" i="22"/>
  <c r="AI235" i="22" s="1"/>
  <c r="AH212" i="22"/>
  <c r="AI212" i="22" s="1"/>
  <c r="AH201" i="22"/>
  <c r="AI201" i="22" s="1"/>
  <c r="AH232" i="22"/>
  <c r="AI232" i="22" s="1"/>
  <c r="AH214" i="22"/>
  <c r="AI214" i="22" s="1"/>
  <c r="AH234" i="22"/>
  <c r="AI234" i="22" s="1"/>
  <c r="AH236" i="22"/>
  <c r="AI236" i="22" s="1"/>
  <c r="AH211" i="22"/>
  <c r="AI211" i="22" s="1"/>
  <c r="AH194" i="22"/>
  <c r="AI194" i="22" s="1"/>
  <c r="AH199" i="22"/>
  <c r="AI199" i="22" s="1"/>
  <c r="AH216" i="22"/>
  <c r="AI216" i="22" s="1"/>
  <c r="AH213" i="22"/>
  <c r="AI213" i="22" s="1"/>
  <c r="AH215" i="22"/>
  <c r="AI215" i="22" s="1"/>
  <c r="AH200" i="22"/>
  <c r="AI200" i="22" s="1"/>
  <c r="AH197" i="22"/>
  <c r="AI197" i="22" s="1"/>
  <c r="AH196" i="22"/>
  <c r="AI196" i="22" s="1"/>
  <c r="AH198" i="22"/>
  <c r="AI198" i="22" s="1"/>
  <c r="AH133" i="22"/>
  <c r="AI133" i="22" s="1"/>
  <c r="AH130" i="22"/>
  <c r="AI130" i="22" s="1"/>
  <c r="AH195" i="22"/>
  <c r="AI195" i="22" s="1"/>
  <c r="AH155" i="22"/>
  <c r="AI155" i="22" s="1"/>
  <c r="AH158" i="22"/>
  <c r="AI158" i="22" s="1"/>
  <c r="AH129" i="22"/>
  <c r="AI129" i="22" s="1"/>
  <c r="AH162" i="22"/>
  <c r="AI162" i="22" s="1"/>
  <c r="AH161" i="22"/>
  <c r="AI161" i="22" s="1"/>
  <c r="AH156" i="22"/>
  <c r="AI156" i="22" s="1"/>
  <c r="AH159" i="22"/>
  <c r="AI159" i="22" s="1"/>
  <c r="AH157" i="22"/>
  <c r="AI157" i="22" s="1"/>
  <c r="AH160" i="22"/>
  <c r="AI160" i="22" s="1"/>
  <c r="AH109" i="22"/>
  <c r="AI109" i="22" s="1"/>
  <c r="AH105" i="22"/>
  <c r="AI105" i="22" s="1"/>
  <c r="AH128" i="22"/>
  <c r="AI128" i="22" s="1"/>
  <c r="AH127" i="22"/>
  <c r="AI127" i="22" s="1"/>
  <c r="AH131" i="22"/>
  <c r="AI131" i="22" s="1"/>
  <c r="AH132" i="22"/>
  <c r="AI132" i="22" s="1"/>
  <c r="AH104" i="22"/>
  <c r="AI104" i="22" s="1"/>
  <c r="AH54" i="22"/>
  <c r="AI54" i="22" s="1"/>
  <c r="AH111" i="22"/>
  <c r="AI111" i="22" s="1"/>
  <c r="AH110" i="22"/>
  <c r="AI110" i="22" s="1"/>
  <c r="AH107" i="22"/>
  <c r="AI107" i="22" s="1"/>
  <c r="AH106" i="22"/>
  <c r="AI106" i="22" s="1"/>
  <c r="AH108" i="22"/>
  <c r="AI108" i="22" s="1"/>
  <c r="AH112" i="22"/>
  <c r="AI112" i="22" s="1"/>
  <c r="AH113" i="22"/>
  <c r="AI113" i="22" s="1"/>
  <c r="AH66" i="22"/>
  <c r="AI66" i="22" s="1"/>
  <c r="AH52" i="22"/>
  <c r="AI52" i="22" s="1"/>
  <c r="AH55" i="22"/>
  <c r="AI55" i="22" s="1"/>
  <c r="AH56" i="22"/>
  <c r="AI56" i="22" s="1"/>
  <c r="AH50" i="22"/>
  <c r="AI50" i="22" s="1"/>
  <c r="AH39" i="22"/>
  <c r="AI39" i="22" s="1"/>
  <c r="AH49" i="22"/>
  <c r="AI49" i="22" s="1"/>
  <c r="AH38" i="22"/>
  <c r="AI38" i="22" s="1"/>
  <c r="AH51" i="22"/>
  <c r="AI51" i="22" s="1"/>
  <c r="AH53" i="22"/>
  <c r="AI53" i="22" s="1"/>
  <c r="AH37" i="22"/>
  <c r="AI37" i="22" s="1"/>
  <c r="AH40" i="22"/>
  <c r="AI40" i="22" s="1"/>
  <c r="AH41" i="22"/>
  <c r="AI41" i="22" s="1"/>
  <c r="AH20" i="22"/>
  <c r="AI20" i="22" s="1"/>
  <c r="AH445" i="22"/>
  <c r="AI445" i="22" s="1"/>
  <c r="AH19" i="22"/>
  <c r="AI19" i="22" s="1"/>
  <c r="AH22" i="22"/>
  <c r="AI22" i="22" s="1"/>
  <c r="AH21" i="22"/>
  <c r="AI21" i="22" s="1"/>
  <c r="AH23" i="22"/>
  <c r="AI23" i="22" s="1"/>
  <c r="AH17" i="22"/>
  <c r="AI17" i="22" s="1"/>
  <c r="AH18" i="22"/>
  <c r="AI18" i="22" s="1"/>
  <c r="AH24" i="22"/>
  <c r="AI24" i="22" s="1"/>
  <c r="AI97" i="18"/>
  <c r="AI90" i="18"/>
  <c r="AI92" i="18"/>
  <c r="AI98" i="18"/>
  <c r="AH100" i="18"/>
  <c r="AI100" i="18" s="1"/>
  <c r="AH91" i="18"/>
  <c r="AH84" i="18"/>
  <c r="AI84" i="18" s="1"/>
  <c r="AH86" i="18"/>
  <c r="AI86" i="18" s="1"/>
  <c r="AI93" i="18"/>
  <c r="AI87" i="18"/>
  <c r="AI83" i="18"/>
  <c r="AH446" i="22"/>
  <c r="AI446" i="22" s="1"/>
  <c r="AH448" i="22"/>
  <c r="AH447" i="22"/>
  <c r="AH449" i="22"/>
  <c r="AI449" i="22" s="1"/>
  <c r="AB420" i="8" l="1"/>
  <c r="AC420" i="8" s="1"/>
  <c r="AH420" i="8" s="1"/>
  <c r="AI420" i="8" s="1"/>
  <c r="AI352" i="8"/>
  <c r="AI128" i="6"/>
  <c r="AI117" i="6"/>
  <c r="AI403" i="22"/>
  <c r="AI405" i="22"/>
  <c r="AI417" i="22"/>
  <c r="AI377" i="22"/>
  <c r="AI373" i="22"/>
  <c r="AI91" i="18"/>
  <c r="AI447" i="22"/>
  <c r="AG370" i="22" l="1"/>
  <c r="AC370" i="22"/>
  <c r="Y370" i="22"/>
  <c r="U370" i="22"/>
  <c r="AG369" i="22"/>
  <c r="AC369" i="22"/>
  <c r="Y369" i="22"/>
  <c r="U369" i="22"/>
  <c r="AG368" i="22"/>
  <c r="AC368" i="22"/>
  <c r="Y368" i="22"/>
  <c r="U368" i="22"/>
  <c r="AG367" i="22"/>
  <c r="AC367" i="22"/>
  <c r="Y367" i="22"/>
  <c r="U367" i="22"/>
  <c r="AG366" i="22"/>
  <c r="AC366" i="22"/>
  <c r="Y366" i="22"/>
  <c r="U366" i="22"/>
  <c r="AG365" i="22"/>
  <c r="AC365" i="22"/>
  <c r="Y365" i="22"/>
  <c r="U365" i="22"/>
  <c r="AG364" i="22"/>
  <c r="AC364" i="22"/>
  <c r="Y364" i="22"/>
  <c r="U364" i="22"/>
  <c r="AG363" i="22"/>
  <c r="AC363" i="22"/>
  <c r="Y363" i="22"/>
  <c r="U363" i="22"/>
  <c r="AG362" i="22"/>
  <c r="AC362" i="22"/>
  <c r="Y362" i="22"/>
  <c r="U362" i="22"/>
  <c r="AG361" i="22"/>
  <c r="AC361" i="22"/>
  <c r="Y361" i="22"/>
  <c r="U361" i="22"/>
  <c r="AG360" i="22"/>
  <c r="AC360" i="22"/>
  <c r="Y360" i="22"/>
  <c r="U360" i="22"/>
  <c r="AG359" i="22"/>
  <c r="AC359" i="22"/>
  <c r="Y359" i="22"/>
  <c r="U359" i="22"/>
  <c r="AG358" i="22"/>
  <c r="AC358" i="22"/>
  <c r="Y358" i="22"/>
  <c r="U358" i="22"/>
  <c r="AG357" i="22"/>
  <c r="AC357" i="22"/>
  <c r="Y357" i="22"/>
  <c r="U357" i="22"/>
  <c r="AG356" i="22"/>
  <c r="AC356" i="22"/>
  <c r="Y356" i="22"/>
  <c r="U356" i="22"/>
  <c r="AG355" i="22"/>
  <c r="AC355" i="22"/>
  <c r="Y355" i="22"/>
  <c r="U355" i="22"/>
  <c r="AG354" i="22"/>
  <c r="AC354" i="22"/>
  <c r="Y354" i="22"/>
  <c r="U354" i="22"/>
  <c r="AG353" i="22"/>
  <c r="AC353" i="22"/>
  <c r="Y353" i="22"/>
  <c r="U353" i="22"/>
  <c r="AG352" i="22"/>
  <c r="AC352" i="22"/>
  <c r="Y352" i="22"/>
  <c r="U352" i="22"/>
  <c r="AG351" i="22"/>
  <c r="AC351" i="22"/>
  <c r="Y351" i="22"/>
  <c r="U351" i="22"/>
  <c r="AG350" i="22"/>
  <c r="AC350" i="22"/>
  <c r="Y350" i="22"/>
  <c r="U350" i="22"/>
  <c r="AG349" i="22"/>
  <c r="AC349" i="22"/>
  <c r="Y349" i="22"/>
  <c r="U349" i="22"/>
  <c r="AG348" i="22"/>
  <c r="AC348" i="22"/>
  <c r="Y348" i="22"/>
  <c r="U348" i="22"/>
  <c r="AG347" i="22"/>
  <c r="AC347" i="22"/>
  <c r="Y347" i="22"/>
  <c r="U347" i="22"/>
  <c r="AG346" i="22"/>
  <c r="AC346" i="22"/>
  <c r="Y346" i="22"/>
  <c r="U346" i="22"/>
  <c r="AG345" i="22"/>
  <c r="AC345" i="22"/>
  <c r="Y345" i="22"/>
  <c r="U345" i="22"/>
  <c r="AG344" i="22"/>
  <c r="AC344" i="22"/>
  <c r="Y344" i="22"/>
  <c r="U344" i="22"/>
  <c r="AG343" i="22"/>
  <c r="AC343" i="22"/>
  <c r="Y343" i="22"/>
  <c r="U343" i="22"/>
  <c r="AG342" i="22"/>
  <c r="AC342" i="22"/>
  <c r="Y342" i="22"/>
  <c r="U342" i="22"/>
  <c r="AG341" i="22"/>
  <c r="AC341" i="22"/>
  <c r="Y341" i="22"/>
  <c r="U341" i="22"/>
  <c r="AG340" i="22"/>
  <c r="AC340" i="22"/>
  <c r="Y340" i="22"/>
  <c r="U340" i="22"/>
  <c r="AG339" i="22"/>
  <c r="AC339" i="22"/>
  <c r="Y339" i="22"/>
  <c r="U339" i="22"/>
  <c r="AH345" i="22" l="1"/>
  <c r="AI345" i="22" s="1"/>
  <c r="AH359" i="22"/>
  <c r="AI359" i="22" s="1"/>
  <c r="AH369" i="22"/>
  <c r="AI369" i="22" s="1"/>
  <c r="AH348" i="22"/>
  <c r="AI348" i="22" s="1"/>
  <c r="AH360" i="22"/>
  <c r="AI360" i="22" s="1"/>
  <c r="AH368" i="22"/>
  <c r="AI368" i="22" s="1"/>
  <c r="AH370" i="22"/>
  <c r="AI370" i="22" s="1"/>
  <c r="AH346" i="22"/>
  <c r="AI346" i="22" s="1"/>
  <c r="AH352" i="22"/>
  <c r="AI352" i="22" s="1"/>
  <c r="AH362" i="22"/>
  <c r="AI362" i="22" s="1"/>
  <c r="AH342" i="22"/>
  <c r="AI342" i="22" s="1"/>
  <c r="AH340" i="22"/>
  <c r="AI340" i="22" s="1"/>
  <c r="AH365" i="22"/>
  <c r="AI365" i="22" s="1"/>
  <c r="AH367" i="22"/>
  <c r="AI367" i="22" s="1"/>
  <c r="AH354" i="22"/>
  <c r="AI354" i="22" s="1"/>
  <c r="AH357" i="22"/>
  <c r="AI357" i="22" s="1"/>
  <c r="AH350" i="22"/>
  <c r="AI350" i="22" s="1"/>
  <c r="AH356" i="22"/>
  <c r="AI356" i="22" s="1"/>
  <c r="AH364" i="22"/>
  <c r="AI364" i="22" s="1"/>
  <c r="AH341" i="22"/>
  <c r="AI341" i="22" s="1"/>
  <c r="AH343" i="22"/>
  <c r="AI343" i="22" s="1"/>
  <c r="AH339" i="22"/>
  <c r="AI339" i="22" s="1"/>
  <c r="AH366" i="22"/>
  <c r="AI366" i="22" s="1"/>
  <c r="AH344" i="22"/>
  <c r="AI344" i="22" s="1"/>
  <c r="AH347" i="22"/>
  <c r="AI347" i="22" s="1"/>
  <c r="AH349" i="22"/>
  <c r="AI349" i="22" s="1"/>
  <c r="AH351" i="22"/>
  <c r="AI351" i="22" s="1"/>
  <c r="AH358" i="22"/>
  <c r="AI358" i="22" s="1"/>
  <c r="AH353" i="22"/>
  <c r="AI353" i="22" s="1"/>
  <c r="AH355" i="22"/>
  <c r="AI355" i="22" s="1"/>
  <c r="AH361" i="22"/>
  <c r="AI361" i="22" s="1"/>
  <c r="AH363" i="22"/>
  <c r="AI363" i="22" s="1"/>
  <c r="AG434" i="22"/>
  <c r="AC434" i="22"/>
  <c r="Y434" i="22"/>
  <c r="U434" i="22"/>
  <c r="AG433" i="22"/>
  <c r="AC433" i="22"/>
  <c r="Y433" i="22"/>
  <c r="U433" i="22"/>
  <c r="AG283" i="22"/>
  <c r="AC283" i="22"/>
  <c r="Y283" i="22"/>
  <c r="U283" i="22"/>
  <c r="AG253" i="22"/>
  <c r="AC253" i="22"/>
  <c r="Y253" i="22"/>
  <c r="U253" i="22"/>
  <c r="AG229" i="22"/>
  <c r="AC229" i="22"/>
  <c r="Y229" i="22"/>
  <c r="U229" i="22"/>
  <c r="AG228" i="22"/>
  <c r="AC228" i="22"/>
  <c r="Y228" i="22"/>
  <c r="U228" i="22"/>
  <c r="AG227" i="22"/>
  <c r="AC227" i="22"/>
  <c r="Y227" i="22"/>
  <c r="U227" i="22"/>
  <c r="AG191" i="22"/>
  <c r="AC191" i="22"/>
  <c r="Y191" i="22"/>
  <c r="U191" i="22"/>
  <c r="AG190" i="22"/>
  <c r="AC190" i="22"/>
  <c r="Y190" i="22"/>
  <c r="U190" i="22"/>
  <c r="AG189" i="22"/>
  <c r="AC189" i="22"/>
  <c r="Y189" i="22"/>
  <c r="U189" i="22"/>
  <c r="AG188" i="22"/>
  <c r="AC188" i="22"/>
  <c r="Y188" i="22"/>
  <c r="U188" i="22"/>
  <c r="AG187" i="22"/>
  <c r="AC187" i="22"/>
  <c r="Y187" i="22"/>
  <c r="U187" i="22"/>
  <c r="AG186" i="22"/>
  <c r="AC186" i="22"/>
  <c r="Y186" i="22"/>
  <c r="U186" i="22"/>
  <c r="AG185" i="22"/>
  <c r="AC185" i="22"/>
  <c r="Y185" i="22"/>
  <c r="U185" i="22"/>
  <c r="AG184" i="22"/>
  <c r="AC184" i="22"/>
  <c r="Y184" i="22"/>
  <c r="U184" i="22"/>
  <c r="AG183" i="22"/>
  <c r="AC183" i="22"/>
  <c r="Y183" i="22"/>
  <c r="U183" i="22"/>
  <c r="AG182" i="22"/>
  <c r="AC182" i="22"/>
  <c r="Y182" i="22"/>
  <c r="U182" i="22"/>
  <c r="AG153" i="22"/>
  <c r="AC153" i="22"/>
  <c r="Y153" i="22"/>
  <c r="U153" i="22"/>
  <c r="AG152" i="22"/>
  <c r="AC152" i="22"/>
  <c r="Y152" i="22"/>
  <c r="U152" i="22"/>
  <c r="AG151" i="22"/>
  <c r="AC151" i="22"/>
  <c r="Y151" i="22"/>
  <c r="U151" i="22"/>
  <c r="AG150" i="22"/>
  <c r="AC150" i="22"/>
  <c r="Y150" i="22"/>
  <c r="U150" i="22"/>
  <c r="AG149" i="22"/>
  <c r="AC149" i="22"/>
  <c r="Y149" i="22"/>
  <c r="U149" i="22"/>
  <c r="AG148" i="22"/>
  <c r="AC148" i="22"/>
  <c r="Y148" i="22"/>
  <c r="U148" i="22"/>
  <c r="AG124" i="22"/>
  <c r="AC124" i="22"/>
  <c r="Y124" i="22"/>
  <c r="U124" i="22"/>
  <c r="AG101" i="22"/>
  <c r="AC101" i="22"/>
  <c r="Y101" i="22"/>
  <c r="U101" i="22"/>
  <c r="AG100" i="22"/>
  <c r="AC100" i="22"/>
  <c r="Y100" i="22"/>
  <c r="U100" i="22"/>
  <c r="AG99" i="22"/>
  <c r="AC99" i="22"/>
  <c r="Y99" i="22"/>
  <c r="U99" i="22"/>
  <c r="AG98" i="22"/>
  <c r="AC98" i="22"/>
  <c r="Y98" i="22"/>
  <c r="U98" i="22"/>
  <c r="AG97" i="22"/>
  <c r="AC97" i="22"/>
  <c r="Y97" i="22"/>
  <c r="U97" i="22"/>
  <c r="AG96" i="22"/>
  <c r="AC96" i="22"/>
  <c r="Y96" i="22"/>
  <c r="U96" i="22"/>
  <c r="AG95" i="22"/>
  <c r="AC95" i="22"/>
  <c r="Y95" i="22"/>
  <c r="U95" i="22"/>
  <c r="AG64" i="22"/>
  <c r="AC64" i="22"/>
  <c r="Y64" i="22"/>
  <c r="U64" i="22"/>
  <c r="AG47" i="22"/>
  <c r="AC47" i="22"/>
  <c r="Y47" i="22"/>
  <c r="U47" i="22"/>
  <c r="AC35" i="22"/>
  <c r="Y35" i="22"/>
  <c r="U35" i="22"/>
  <c r="AG34" i="22"/>
  <c r="AC34" i="22"/>
  <c r="Y34" i="22"/>
  <c r="U34" i="22"/>
  <c r="AG33" i="22"/>
  <c r="AC33" i="22"/>
  <c r="Y33" i="22"/>
  <c r="U33" i="22"/>
  <c r="AG32" i="22"/>
  <c r="AC32" i="22"/>
  <c r="Y32" i="22"/>
  <c r="U32" i="22"/>
  <c r="AG71" i="16"/>
  <c r="Y71" i="16"/>
  <c r="U71" i="16"/>
  <c r="AH71" i="16" s="1"/>
  <c r="AB70" i="16"/>
  <c r="Z70" i="16"/>
  <c r="AA70" i="16"/>
  <c r="AG83" i="14"/>
  <c r="AC83" i="14"/>
  <c r="Y83" i="14"/>
  <c r="U83" i="14"/>
  <c r="AH83" i="14" s="1"/>
  <c r="AH35" i="22" l="1"/>
  <c r="AH433" i="22"/>
  <c r="AI433" i="22" s="1"/>
  <c r="AH434" i="22"/>
  <c r="AI434" i="22" s="1"/>
  <c r="AH283" i="22"/>
  <c r="AI283" i="22" s="1"/>
  <c r="AH183" i="22"/>
  <c r="AI183" i="22" s="1"/>
  <c r="AH228" i="22"/>
  <c r="AI228" i="22" s="1"/>
  <c r="AH188" i="22"/>
  <c r="AI188" i="22" s="1"/>
  <c r="AH229" i="22"/>
  <c r="AI229" i="22" s="1"/>
  <c r="AH253" i="22"/>
  <c r="AI253" i="22" s="1"/>
  <c r="AH148" i="22"/>
  <c r="AI148" i="22" s="1"/>
  <c r="AH227" i="22"/>
  <c r="AI227" i="22" s="1"/>
  <c r="AH185" i="22"/>
  <c r="AI185" i="22" s="1"/>
  <c r="AH98" i="22"/>
  <c r="AI98" i="22" s="1"/>
  <c r="AH100" i="22"/>
  <c r="AI100" i="22" s="1"/>
  <c r="AH124" i="22"/>
  <c r="AI124" i="22" s="1"/>
  <c r="AH151" i="22"/>
  <c r="AI151" i="22" s="1"/>
  <c r="AH190" i="22"/>
  <c r="AI190" i="22" s="1"/>
  <c r="AH191" i="22"/>
  <c r="AI191" i="22" s="1"/>
  <c r="AH184" i="22"/>
  <c r="AI184" i="22" s="1"/>
  <c r="AH189" i="22"/>
  <c r="AI189" i="22" s="1"/>
  <c r="AH182" i="22"/>
  <c r="AI182" i="22" s="1"/>
  <c r="AH187" i="22"/>
  <c r="AI187" i="22" s="1"/>
  <c r="AH186" i="22"/>
  <c r="AI186" i="22" s="1"/>
  <c r="AH97" i="22"/>
  <c r="AI97" i="22" s="1"/>
  <c r="AH150" i="22"/>
  <c r="AI150" i="22" s="1"/>
  <c r="AH149" i="22"/>
  <c r="AI149" i="22" s="1"/>
  <c r="AH153" i="22"/>
  <c r="AI153" i="22" s="1"/>
  <c r="AH152" i="22"/>
  <c r="AI152" i="22" s="1"/>
  <c r="AH99" i="22"/>
  <c r="AI99" i="22" s="1"/>
  <c r="AH96" i="22"/>
  <c r="AI96" i="22" s="1"/>
  <c r="AH101" i="22"/>
  <c r="AI101" i="22" s="1"/>
  <c r="AH95" i="22"/>
  <c r="AI95" i="22" s="1"/>
  <c r="AH64" i="22"/>
  <c r="AI64" i="22" s="1"/>
  <c r="AH47" i="22"/>
  <c r="AI47" i="22" s="1"/>
  <c r="AH32" i="22"/>
  <c r="AI32" i="22" s="1"/>
  <c r="AH33" i="22"/>
  <c r="AI33" i="22" s="1"/>
  <c r="AH34" i="22"/>
  <c r="AI34" i="22" s="1"/>
  <c r="AI71" i="16"/>
  <c r="AI83" i="14"/>
  <c r="AI35" i="22" l="1"/>
  <c r="AE72" i="10"/>
  <c r="AD72" i="10"/>
  <c r="AA72" i="10"/>
  <c r="Z72" i="10"/>
  <c r="X72" i="10"/>
  <c r="W72" i="10"/>
  <c r="V72" i="10"/>
  <c r="AB70" i="10"/>
  <c r="AB72" i="10" s="1"/>
  <c r="AA453" i="8"/>
  <c r="Z453" i="8"/>
  <c r="AB453" i="8"/>
  <c r="AG350" i="8"/>
  <c r="AC350" i="8"/>
  <c r="Y350" i="8"/>
  <c r="U350" i="8"/>
  <c r="K306" i="8"/>
  <c r="AG298" i="8"/>
  <c r="AC298" i="8"/>
  <c r="Y298" i="8"/>
  <c r="U298" i="8"/>
  <c r="AC186" i="8"/>
  <c r="AG186" i="8"/>
  <c r="K29" i="8"/>
  <c r="K30" i="8"/>
  <c r="K51" i="6"/>
  <c r="AG82" i="6"/>
  <c r="AC82" i="6"/>
  <c r="Y82" i="6"/>
  <c r="U82" i="6"/>
  <c r="AG81" i="6"/>
  <c r="AC81" i="6"/>
  <c r="Y81" i="6"/>
  <c r="U81" i="6"/>
  <c r="AG80" i="6"/>
  <c r="AC80" i="6"/>
  <c r="AH80" i="6" s="1"/>
  <c r="AI80" i="6" s="1"/>
  <c r="Y80" i="6"/>
  <c r="U80" i="6"/>
  <c r="AG79" i="6"/>
  <c r="AC79" i="6"/>
  <c r="Y79" i="6"/>
  <c r="U79" i="6"/>
  <c r="AG78" i="6"/>
  <c r="AC78" i="6"/>
  <c r="Y78" i="6"/>
  <c r="U78" i="6"/>
  <c r="AG77" i="6"/>
  <c r="AC77" i="6"/>
  <c r="Y77" i="6"/>
  <c r="U77" i="6"/>
  <c r="AH77" i="6" s="1"/>
  <c r="AG76" i="6"/>
  <c r="AC76" i="6"/>
  <c r="Y76" i="6"/>
  <c r="U76" i="6"/>
  <c r="K36" i="8" l="1"/>
  <c r="AH186" i="8"/>
  <c r="AI186" i="8" s="1"/>
  <c r="AH79" i="6"/>
  <c r="AH82" i="6"/>
  <c r="AH78" i="6"/>
  <c r="AI78" i="6" s="1"/>
  <c r="AH76" i="6"/>
  <c r="AI76" i="6" s="1"/>
  <c r="AH350" i="8"/>
  <c r="AI350" i="8" s="1"/>
  <c r="AH298" i="8"/>
  <c r="AI298" i="8" s="1"/>
  <c r="AH81" i="6"/>
  <c r="AI82" i="6"/>
  <c r="AI79" i="6"/>
  <c r="AG75" i="6" l="1"/>
  <c r="AC75" i="6"/>
  <c r="Y75" i="6"/>
  <c r="U75" i="6"/>
  <c r="AH75" i="6" s="1"/>
  <c r="AI75" i="6" l="1"/>
  <c r="Z61" i="6"/>
  <c r="AB33" i="6"/>
  <c r="AB17" i="6"/>
  <c r="AC17" i="6" s="1"/>
  <c r="AB9" i="6"/>
  <c r="AF101" i="18"/>
  <c r="AE101" i="18"/>
  <c r="AD101" i="18"/>
  <c r="AB101" i="18"/>
  <c r="AA101" i="18"/>
  <c r="AG80" i="18"/>
  <c r="AC80" i="18"/>
  <c r="Y80" i="18"/>
  <c r="U80" i="18"/>
  <c r="AG79" i="18"/>
  <c r="AC79" i="18"/>
  <c r="Y79" i="18"/>
  <c r="U79" i="18"/>
  <c r="AG78" i="18"/>
  <c r="AC78" i="18"/>
  <c r="Y78" i="18"/>
  <c r="U78" i="18"/>
  <c r="AG77" i="18"/>
  <c r="AC77" i="18"/>
  <c r="Y77" i="18"/>
  <c r="U77" i="18"/>
  <c r="AG76" i="18"/>
  <c r="AC76" i="18"/>
  <c r="Y76" i="18"/>
  <c r="U76" i="18"/>
  <c r="AG75" i="18"/>
  <c r="AC75" i="18"/>
  <c r="Y75" i="18"/>
  <c r="U75" i="18"/>
  <c r="AG74" i="18"/>
  <c r="AC74" i="18"/>
  <c r="Y74" i="18"/>
  <c r="U74" i="18"/>
  <c r="AG73" i="18"/>
  <c r="AC73" i="18"/>
  <c r="Y73" i="18"/>
  <c r="U73" i="18"/>
  <c r="AG72" i="18"/>
  <c r="AC72" i="18"/>
  <c r="Y72" i="18"/>
  <c r="U72" i="18"/>
  <c r="AG71" i="18"/>
  <c r="AC71" i="18"/>
  <c r="Y71" i="18"/>
  <c r="U71" i="18"/>
  <c r="AG70" i="18"/>
  <c r="AC70" i="18"/>
  <c r="Y70" i="18"/>
  <c r="U70" i="18"/>
  <c r="AH70" i="18" s="1"/>
  <c r="AG431" i="22"/>
  <c r="AC431" i="22"/>
  <c r="Y431" i="22"/>
  <c r="U431" i="22"/>
  <c r="AG371" i="22"/>
  <c r="AC371" i="22"/>
  <c r="Y371" i="22"/>
  <c r="U371" i="22"/>
  <c r="AG338" i="22"/>
  <c r="AC338" i="22"/>
  <c r="Y338" i="22"/>
  <c r="U338" i="22"/>
  <c r="AG337" i="22"/>
  <c r="AC337" i="22"/>
  <c r="Y337" i="22"/>
  <c r="U337" i="22"/>
  <c r="AG336" i="22"/>
  <c r="AC336" i="22"/>
  <c r="Y336" i="22"/>
  <c r="U336" i="22"/>
  <c r="AG335" i="22"/>
  <c r="AC335" i="22"/>
  <c r="Y335" i="22"/>
  <c r="U335" i="22"/>
  <c r="AG334" i="22"/>
  <c r="AC334" i="22"/>
  <c r="Y334" i="22"/>
  <c r="U334" i="22"/>
  <c r="AG333" i="22"/>
  <c r="AC333" i="22"/>
  <c r="Y333" i="22"/>
  <c r="U333" i="22"/>
  <c r="AG332" i="22"/>
  <c r="AC332" i="22"/>
  <c r="Y332" i="22"/>
  <c r="U332" i="22"/>
  <c r="AG331" i="22"/>
  <c r="AC331" i="22"/>
  <c r="Y331" i="22"/>
  <c r="U331" i="22"/>
  <c r="AG330" i="22"/>
  <c r="AC330" i="22"/>
  <c r="Y330" i="22"/>
  <c r="U330" i="22"/>
  <c r="AG329" i="22"/>
  <c r="AC329" i="22"/>
  <c r="Y329" i="22"/>
  <c r="U329" i="22"/>
  <c r="AG328" i="22"/>
  <c r="AC328" i="22"/>
  <c r="Y328" i="22"/>
  <c r="U328" i="22"/>
  <c r="AG327" i="22"/>
  <c r="AC327" i="22"/>
  <c r="Y327" i="22"/>
  <c r="U327" i="22"/>
  <c r="AG282" i="22"/>
  <c r="AC282" i="22"/>
  <c r="Y282" i="22"/>
  <c r="U282" i="22"/>
  <c r="AG281" i="22"/>
  <c r="AC281" i="22"/>
  <c r="Y281" i="22"/>
  <c r="U281" i="22"/>
  <c r="AG252" i="22"/>
  <c r="AC252" i="22"/>
  <c r="Y252" i="22"/>
  <c r="U252" i="22"/>
  <c r="AG251" i="22"/>
  <c r="AC251" i="22"/>
  <c r="Y251" i="22"/>
  <c r="U251" i="22"/>
  <c r="AG242" i="22"/>
  <c r="AC242" i="22"/>
  <c r="Y242" i="22"/>
  <c r="U242" i="22"/>
  <c r="AG241" i="22"/>
  <c r="AC241" i="22"/>
  <c r="Y241" i="22"/>
  <c r="U241" i="22"/>
  <c r="U243" i="22"/>
  <c r="Y243" i="22"/>
  <c r="AC243" i="22"/>
  <c r="AG243" i="22"/>
  <c r="J246" i="22"/>
  <c r="M246" i="22"/>
  <c r="N246" i="22"/>
  <c r="O246" i="22"/>
  <c r="R246" i="22"/>
  <c r="S246" i="22"/>
  <c r="T246" i="22"/>
  <c r="V246" i="22"/>
  <c r="W246" i="22"/>
  <c r="X246" i="22"/>
  <c r="Z246" i="22"/>
  <c r="AA246" i="22"/>
  <c r="AB246" i="22"/>
  <c r="AD246" i="22"/>
  <c r="AE246" i="22"/>
  <c r="AF246" i="22"/>
  <c r="AG209" i="22"/>
  <c r="AC209" i="22"/>
  <c r="Y209" i="22"/>
  <c r="U209" i="22"/>
  <c r="AG181" i="22"/>
  <c r="AC181" i="22"/>
  <c r="Y181" i="22"/>
  <c r="U181" i="22"/>
  <c r="AG180" i="22"/>
  <c r="AC180" i="22"/>
  <c r="Y180" i="22"/>
  <c r="U180" i="22"/>
  <c r="AG179" i="22"/>
  <c r="AC179" i="22"/>
  <c r="Y179" i="22"/>
  <c r="U179" i="22"/>
  <c r="AG147" i="22"/>
  <c r="AC147" i="22"/>
  <c r="Y147" i="22"/>
  <c r="U147" i="22"/>
  <c r="AG146" i="22"/>
  <c r="AC146" i="22"/>
  <c r="Y146" i="22"/>
  <c r="U146" i="22"/>
  <c r="AG145" i="22"/>
  <c r="AC145" i="22"/>
  <c r="Y145" i="22"/>
  <c r="U145" i="22"/>
  <c r="AG123" i="22"/>
  <c r="AC123" i="22"/>
  <c r="Y123" i="22"/>
  <c r="U123" i="22"/>
  <c r="AG122" i="22"/>
  <c r="AC122" i="22"/>
  <c r="Y122" i="22"/>
  <c r="U122" i="22"/>
  <c r="AG94" i="22"/>
  <c r="AC94" i="22"/>
  <c r="Y94" i="22"/>
  <c r="U94" i="22"/>
  <c r="AG93" i="22"/>
  <c r="AC93" i="22"/>
  <c r="Y93" i="22"/>
  <c r="U93" i="22"/>
  <c r="AG92" i="22"/>
  <c r="AC92" i="22"/>
  <c r="Y92" i="22"/>
  <c r="U92" i="22"/>
  <c r="AG91" i="22"/>
  <c r="AC91" i="22"/>
  <c r="Y91" i="22"/>
  <c r="U91" i="22"/>
  <c r="AG90" i="22"/>
  <c r="AC90" i="22"/>
  <c r="Y90" i="22"/>
  <c r="U90" i="22"/>
  <c r="AG89" i="22"/>
  <c r="AC89" i="22"/>
  <c r="Y89" i="22"/>
  <c r="U89" i="22"/>
  <c r="AG63" i="22"/>
  <c r="AC63" i="22"/>
  <c r="Y63" i="22"/>
  <c r="U63" i="22"/>
  <c r="AG62" i="22"/>
  <c r="AC62" i="22"/>
  <c r="Y62" i="22"/>
  <c r="U62" i="22"/>
  <c r="AG61" i="22"/>
  <c r="AC61" i="22"/>
  <c r="Y61" i="22"/>
  <c r="U61" i="22"/>
  <c r="AA57" i="22"/>
  <c r="AB57" i="22"/>
  <c r="AD57" i="22"/>
  <c r="AE57" i="22"/>
  <c r="AF57" i="22"/>
  <c r="Z57" i="22"/>
  <c r="AG48" i="22"/>
  <c r="AC48" i="22"/>
  <c r="Y48" i="22"/>
  <c r="U48" i="22"/>
  <c r="AG46" i="22"/>
  <c r="AC46" i="22"/>
  <c r="Y46" i="22"/>
  <c r="U46" i="22"/>
  <c r="J57" i="22"/>
  <c r="M57" i="22"/>
  <c r="N57" i="22"/>
  <c r="O57" i="22"/>
  <c r="R57" i="22"/>
  <c r="S57" i="22"/>
  <c r="T57" i="22"/>
  <c r="V57" i="22"/>
  <c r="W57" i="22"/>
  <c r="X57" i="22"/>
  <c r="AC12" i="22"/>
  <c r="AG12" i="22"/>
  <c r="AC13" i="22"/>
  <c r="AG13" i="22"/>
  <c r="AC14" i="22"/>
  <c r="AG14" i="22"/>
  <c r="V25" i="22"/>
  <c r="W25" i="22"/>
  <c r="X25" i="22"/>
  <c r="V42" i="22"/>
  <c r="W42" i="22"/>
  <c r="X42" i="22"/>
  <c r="V67" i="22"/>
  <c r="W67" i="22"/>
  <c r="X67" i="22"/>
  <c r="V114" i="22"/>
  <c r="W114" i="22"/>
  <c r="X114" i="22"/>
  <c r="V134" i="22"/>
  <c r="W134" i="22"/>
  <c r="X134" i="22"/>
  <c r="V163" i="22"/>
  <c r="W163" i="22"/>
  <c r="X163" i="22"/>
  <c r="V202" i="22"/>
  <c r="W202" i="22"/>
  <c r="X202" i="22"/>
  <c r="V217" i="22"/>
  <c r="W217" i="22"/>
  <c r="X217" i="22"/>
  <c r="V237" i="22"/>
  <c r="W237" i="22"/>
  <c r="X237" i="22"/>
  <c r="V262" i="22"/>
  <c r="W262" i="22"/>
  <c r="X262" i="22"/>
  <c r="V278" i="22"/>
  <c r="W278" i="22"/>
  <c r="X278" i="22"/>
  <c r="V290" i="22"/>
  <c r="W290" i="22"/>
  <c r="X290" i="22"/>
  <c r="V421" i="22"/>
  <c r="W421" i="22"/>
  <c r="X421" i="22"/>
  <c r="V441" i="22"/>
  <c r="K23" i="23" s="1"/>
  <c r="W441" i="22"/>
  <c r="L23" i="23" s="1"/>
  <c r="X441" i="22"/>
  <c r="M23" i="23" s="1"/>
  <c r="AG326" i="22"/>
  <c r="AC326" i="22"/>
  <c r="Y326" i="22"/>
  <c r="U326" i="22"/>
  <c r="AG325" i="22"/>
  <c r="AC325" i="22"/>
  <c r="Y325" i="22"/>
  <c r="U325" i="22"/>
  <c r="AG324" i="22"/>
  <c r="AC324" i="22"/>
  <c r="Y324" i="22"/>
  <c r="U324" i="22"/>
  <c r="AG323" i="22"/>
  <c r="AC323" i="22"/>
  <c r="Y323" i="22"/>
  <c r="U323" i="22"/>
  <c r="AG322" i="22"/>
  <c r="AC322" i="22"/>
  <c r="Y322" i="22"/>
  <c r="U322" i="22"/>
  <c r="AG321" i="22"/>
  <c r="AC321" i="22"/>
  <c r="Y321" i="22"/>
  <c r="U321" i="22"/>
  <c r="AG320" i="22"/>
  <c r="AC320" i="22"/>
  <c r="Y320" i="22"/>
  <c r="U320" i="22"/>
  <c r="AG319" i="22"/>
  <c r="AC319" i="22"/>
  <c r="Y319" i="22"/>
  <c r="U319" i="22"/>
  <c r="AG318" i="22"/>
  <c r="AC318" i="22"/>
  <c r="Y318" i="22"/>
  <c r="U318" i="22"/>
  <c r="AG317" i="22"/>
  <c r="AC317" i="22"/>
  <c r="Y317" i="22"/>
  <c r="U317" i="22"/>
  <c r="AG316" i="22"/>
  <c r="AC316" i="22"/>
  <c r="Y316" i="22"/>
  <c r="U316" i="22"/>
  <c r="AG315" i="22"/>
  <c r="AC315" i="22"/>
  <c r="Y315" i="22"/>
  <c r="U315" i="22"/>
  <c r="AG314" i="22"/>
  <c r="AC314" i="22"/>
  <c r="Y314" i="22"/>
  <c r="U314" i="22"/>
  <c r="AG313" i="22"/>
  <c r="AC313" i="22"/>
  <c r="Y313" i="22"/>
  <c r="U313" i="22"/>
  <c r="AG312" i="22"/>
  <c r="AC312" i="22"/>
  <c r="Y312" i="22"/>
  <c r="U312" i="22"/>
  <c r="AG311" i="22"/>
  <c r="AC311" i="22"/>
  <c r="Y311" i="22"/>
  <c r="U311" i="22"/>
  <c r="AG310" i="22"/>
  <c r="AC310" i="22"/>
  <c r="Y310" i="22"/>
  <c r="U310" i="22"/>
  <c r="AG309" i="22"/>
  <c r="AC309" i="22"/>
  <c r="Y309" i="22"/>
  <c r="U309" i="22"/>
  <c r="AG308" i="22"/>
  <c r="AC308" i="22"/>
  <c r="Y308" i="22"/>
  <c r="U308" i="22"/>
  <c r="AG307" i="22"/>
  <c r="AC307" i="22"/>
  <c r="Y307" i="22"/>
  <c r="U307" i="22"/>
  <c r="AG306" i="22"/>
  <c r="AC306" i="22"/>
  <c r="Y306" i="22"/>
  <c r="U306" i="22"/>
  <c r="AG305" i="22"/>
  <c r="AC305" i="22"/>
  <c r="Y305" i="22"/>
  <c r="U305" i="22"/>
  <c r="AG304" i="22"/>
  <c r="AC304" i="22"/>
  <c r="Y304" i="22"/>
  <c r="U304" i="22"/>
  <c r="AG303" i="22"/>
  <c r="AC303" i="22"/>
  <c r="Y303" i="22"/>
  <c r="U303" i="22"/>
  <c r="AG302" i="22"/>
  <c r="AC302" i="22"/>
  <c r="Y302" i="22"/>
  <c r="U302" i="22"/>
  <c r="AG301" i="22"/>
  <c r="AC301" i="22"/>
  <c r="Y301" i="22"/>
  <c r="U301" i="22"/>
  <c r="AG300" i="22"/>
  <c r="AC300" i="22"/>
  <c r="Y300" i="22"/>
  <c r="U300" i="22"/>
  <c r="AG299" i="22"/>
  <c r="AC299" i="22"/>
  <c r="Y299" i="22"/>
  <c r="U299" i="22"/>
  <c r="AG298" i="22"/>
  <c r="AC298" i="22"/>
  <c r="Y298" i="22"/>
  <c r="U298" i="22"/>
  <c r="AG297" i="22"/>
  <c r="AC297" i="22"/>
  <c r="Y297" i="22"/>
  <c r="U297" i="22"/>
  <c r="AG296" i="22"/>
  <c r="AC296" i="22"/>
  <c r="Y296" i="22"/>
  <c r="U296" i="22"/>
  <c r="AG295" i="22"/>
  <c r="AC295" i="22"/>
  <c r="Y295" i="22"/>
  <c r="U295" i="22"/>
  <c r="AG294" i="22"/>
  <c r="AC294" i="22"/>
  <c r="Y294" i="22"/>
  <c r="U294" i="22"/>
  <c r="AG293" i="22"/>
  <c r="AC293" i="22"/>
  <c r="Y293" i="22"/>
  <c r="U293" i="22"/>
  <c r="AE441" i="22"/>
  <c r="AD441" i="22"/>
  <c r="AB441" i="22"/>
  <c r="AA441" i="22"/>
  <c r="Z441" i="22"/>
  <c r="AG432" i="22"/>
  <c r="AC432" i="22"/>
  <c r="Y432" i="22"/>
  <c r="U432" i="22"/>
  <c r="AG430" i="22"/>
  <c r="AC430" i="22"/>
  <c r="Y430" i="22"/>
  <c r="U430" i="22"/>
  <c r="AG429" i="22"/>
  <c r="AC429" i="22"/>
  <c r="Y429" i="22"/>
  <c r="U429" i="22"/>
  <c r="AG428" i="22"/>
  <c r="AC428" i="22"/>
  <c r="Y428" i="22"/>
  <c r="U428" i="22"/>
  <c r="AG427" i="22"/>
  <c r="AC427" i="22"/>
  <c r="Y427" i="22"/>
  <c r="U427" i="22"/>
  <c r="AG426" i="22"/>
  <c r="AC426" i="22"/>
  <c r="Y426" i="22"/>
  <c r="U426" i="22"/>
  <c r="AG425" i="22"/>
  <c r="AC425" i="22"/>
  <c r="Y425" i="22"/>
  <c r="U425" i="22"/>
  <c r="AG424" i="22"/>
  <c r="AC424" i="22"/>
  <c r="Y424" i="22"/>
  <c r="U424" i="22"/>
  <c r="U265" i="22"/>
  <c r="Y265" i="22"/>
  <c r="AC265" i="22"/>
  <c r="AG265" i="22"/>
  <c r="U266" i="22"/>
  <c r="Y266" i="22"/>
  <c r="AC266" i="22"/>
  <c r="AG266" i="22"/>
  <c r="U267" i="22"/>
  <c r="Y267" i="22"/>
  <c r="AC267" i="22"/>
  <c r="AG267" i="22"/>
  <c r="U268" i="22"/>
  <c r="Y268" i="22"/>
  <c r="AC268" i="22"/>
  <c r="AG268" i="22"/>
  <c r="U269" i="22"/>
  <c r="Y269" i="22"/>
  <c r="AC269" i="22"/>
  <c r="AG269" i="22"/>
  <c r="U270" i="22"/>
  <c r="Y270" i="22"/>
  <c r="AC270" i="22"/>
  <c r="AG270" i="22"/>
  <c r="U271" i="22"/>
  <c r="Y271" i="22"/>
  <c r="AC271" i="22"/>
  <c r="AG271" i="22"/>
  <c r="U272" i="22"/>
  <c r="Y272" i="22"/>
  <c r="AC272" i="22"/>
  <c r="AG272" i="22"/>
  <c r="U249" i="22"/>
  <c r="Y249" i="22"/>
  <c r="AC249" i="22"/>
  <c r="AG249" i="22"/>
  <c r="U250" i="22"/>
  <c r="Y250" i="22"/>
  <c r="AC250" i="22"/>
  <c r="AG250" i="22"/>
  <c r="AG240" i="22"/>
  <c r="AC240" i="22"/>
  <c r="Y240" i="22"/>
  <c r="U240" i="22"/>
  <c r="AG230" i="22"/>
  <c r="AC230" i="22"/>
  <c r="Y230" i="22"/>
  <c r="U230" i="22"/>
  <c r="AG226" i="22"/>
  <c r="AC226" i="22"/>
  <c r="Y226" i="22"/>
  <c r="U226" i="22"/>
  <c r="AG225" i="22"/>
  <c r="AC225" i="22"/>
  <c r="Y225" i="22"/>
  <c r="U225" i="22"/>
  <c r="AG224" i="22"/>
  <c r="AC224" i="22"/>
  <c r="Y224" i="22"/>
  <c r="U224" i="22"/>
  <c r="AG223" i="22"/>
  <c r="AC223" i="22"/>
  <c r="Y223" i="22"/>
  <c r="U223" i="22"/>
  <c r="AG222" i="22"/>
  <c r="AC222" i="22"/>
  <c r="Y222" i="22"/>
  <c r="U222" i="22"/>
  <c r="AG221" i="22"/>
  <c r="AC221" i="22"/>
  <c r="Y221" i="22"/>
  <c r="U221" i="22"/>
  <c r="AG220" i="22"/>
  <c r="AC220" i="22"/>
  <c r="Y220" i="22"/>
  <c r="U220" i="22"/>
  <c r="AG208" i="22"/>
  <c r="AC208" i="22"/>
  <c r="Y208" i="22"/>
  <c r="U208" i="22"/>
  <c r="AG207" i="22"/>
  <c r="AC207" i="22"/>
  <c r="Y207" i="22"/>
  <c r="U207" i="22"/>
  <c r="AG206" i="22"/>
  <c r="AC206" i="22"/>
  <c r="Y206" i="22"/>
  <c r="U206" i="22"/>
  <c r="AG205" i="22"/>
  <c r="AC205" i="22"/>
  <c r="Y205" i="22"/>
  <c r="U205" i="22"/>
  <c r="AG192" i="22"/>
  <c r="AC192" i="22"/>
  <c r="Y192" i="22"/>
  <c r="U192" i="22"/>
  <c r="AG178" i="22"/>
  <c r="AC178" i="22"/>
  <c r="Y178" i="22"/>
  <c r="U178" i="22"/>
  <c r="AG177" i="22"/>
  <c r="AC177" i="22"/>
  <c r="Y177" i="22"/>
  <c r="U177" i="22"/>
  <c r="AG176" i="22"/>
  <c r="AC176" i="22"/>
  <c r="Y176" i="22"/>
  <c r="U176" i="22"/>
  <c r="AG175" i="22"/>
  <c r="AC175" i="22"/>
  <c r="Y175" i="22"/>
  <c r="U175" i="22"/>
  <c r="AG174" i="22"/>
  <c r="AC174" i="22"/>
  <c r="Y174" i="22"/>
  <c r="U174" i="22"/>
  <c r="AG173" i="22"/>
  <c r="AC173" i="22"/>
  <c r="Y173" i="22"/>
  <c r="U173" i="22"/>
  <c r="AG172" i="22"/>
  <c r="AC172" i="22"/>
  <c r="Y172" i="22"/>
  <c r="U172" i="22"/>
  <c r="AG171" i="22"/>
  <c r="AC171" i="22"/>
  <c r="Y171" i="22"/>
  <c r="U171" i="22"/>
  <c r="AG170" i="22"/>
  <c r="AC170" i="22"/>
  <c r="Y170" i="22"/>
  <c r="U170" i="22"/>
  <c r="AG169" i="22"/>
  <c r="AC169" i="22"/>
  <c r="Y169" i="22"/>
  <c r="U169" i="22"/>
  <c r="AG168" i="22"/>
  <c r="AC168" i="22"/>
  <c r="Y168" i="22"/>
  <c r="U168" i="22"/>
  <c r="AG167" i="22"/>
  <c r="AC167" i="22"/>
  <c r="Y167" i="22"/>
  <c r="U167" i="22"/>
  <c r="AG166" i="22"/>
  <c r="AC166" i="22"/>
  <c r="Y166" i="22"/>
  <c r="U166" i="22"/>
  <c r="AG144" i="22"/>
  <c r="AC144" i="22"/>
  <c r="Y144" i="22"/>
  <c r="U144" i="22"/>
  <c r="AG143" i="22"/>
  <c r="AC143" i="22"/>
  <c r="Y143" i="22"/>
  <c r="U143" i="22"/>
  <c r="AG142" i="22"/>
  <c r="AC142" i="22"/>
  <c r="Y142" i="22"/>
  <c r="U142" i="22"/>
  <c r="AG141" i="22"/>
  <c r="AC141" i="22"/>
  <c r="Y141" i="22"/>
  <c r="U141" i="22"/>
  <c r="AG140" i="22"/>
  <c r="AC140" i="22"/>
  <c r="Y140" i="22"/>
  <c r="U140" i="22"/>
  <c r="AG139" i="22"/>
  <c r="AC139" i="22"/>
  <c r="Y139" i="22"/>
  <c r="U139" i="22"/>
  <c r="AG138" i="22"/>
  <c r="AC138" i="22"/>
  <c r="Y138" i="22"/>
  <c r="U138" i="22"/>
  <c r="AG137" i="22"/>
  <c r="AC137" i="22"/>
  <c r="Y137" i="22"/>
  <c r="U137" i="22"/>
  <c r="K116" i="22"/>
  <c r="K134" i="22" s="1"/>
  <c r="AG125" i="22"/>
  <c r="AC125" i="22"/>
  <c r="Y125" i="22"/>
  <c r="U125" i="22"/>
  <c r="AG121" i="22"/>
  <c r="AC121" i="22"/>
  <c r="Y121" i="22"/>
  <c r="U121" i="22"/>
  <c r="AG120" i="22"/>
  <c r="AC120" i="22"/>
  <c r="Y120" i="22"/>
  <c r="U120" i="22"/>
  <c r="AG119" i="22"/>
  <c r="AC119" i="22"/>
  <c r="Y119" i="22"/>
  <c r="U119" i="22"/>
  <c r="AG118" i="22"/>
  <c r="AC118" i="22"/>
  <c r="Y118" i="22"/>
  <c r="U118" i="22"/>
  <c r="AG117" i="22"/>
  <c r="AC117" i="22"/>
  <c r="Y117" i="22"/>
  <c r="U117" i="22"/>
  <c r="AG102" i="22"/>
  <c r="AC102" i="22"/>
  <c r="Y102" i="22"/>
  <c r="U102" i="22"/>
  <c r="AG88" i="22"/>
  <c r="AC88" i="22"/>
  <c r="Y88" i="22"/>
  <c r="U88" i="22"/>
  <c r="AG87" i="22"/>
  <c r="AC87" i="22"/>
  <c r="Y87" i="22"/>
  <c r="U87" i="22"/>
  <c r="AG86" i="22"/>
  <c r="AC86" i="22"/>
  <c r="Y86" i="22"/>
  <c r="U86" i="22"/>
  <c r="AG85" i="22"/>
  <c r="AC85" i="22"/>
  <c r="Y85" i="22"/>
  <c r="U85" i="22"/>
  <c r="AG84" i="22"/>
  <c r="AC84" i="22"/>
  <c r="Y84" i="22"/>
  <c r="U84" i="22"/>
  <c r="AG83" i="22"/>
  <c r="AC83" i="22"/>
  <c r="Y83" i="22"/>
  <c r="U83" i="22"/>
  <c r="AG82" i="22"/>
  <c r="AC82" i="22"/>
  <c r="Y82" i="22"/>
  <c r="U82" i="22"/>
  <c r="AG81" i="22"/>
  <c r="AC81" i="22"/>
  <c r="Y81" i="22"/>
  <c r="U81" i="22"/>
  <c r="AG80" i="22"/>
  <c r="AC80" i="22"/>
  <c r="Y80" i="22"/>
  <c r="U80" i="22"/>
  <c r="AG79" i="22"/>
  <c r="AC79" i="22"/>
  <c r="Y79" i="22"/>
  <c r="U79" i="22"/>
  <c r="AG78" i="22"/>
  <c r="AC78" i="22"/>
  <c r="Y78" i="22"/>
  <c r="U78" i="22"/>
  <c r="AG77" i="22"/>
  <c r="AC77" i="22"/>
  <c r="Y77" i="22"/>
  <c r="U77" i="22"/>
  <c r="AG76" i="22"/>
  <c r="AC76" i="22"/>
  <c r="Y76" i="22"/>
  <c r="U76" i="22"/>
  <c r="AG75" i="22"/>
  <c r="AC75" i="22"/>
  <c r="Y75" i="22"/>
  <c r="U75" i="22"/>
  <c r="AG74" i="22"/>
  <c r="AC74" i="22"/>
  <c r="Y74" i="22"/>
  <c r="U74" i="22"/>
  <c r="AG73" i="22"/>
  <c r="AC73" i="22"/>
  <c r="Y73" i="22"/>
  <c r="U73" i="22"/>
  <c r="AG72" i="22"/>
  <c r="AC72" i="22"/>
  <c r="Y72" i="22"/>
  <c r="U72" i="22"/>
  <c r="AG71" i="22"/>
  <c r="AC71" i="22"/>
  <c r="Y71" i="22"/>
  <c r="U71" i="22"/>
  <c r="AG70" i="22"/>
  <c r="AC70" i="22"/>
  <c r="Y70" i="22"/>
  <c r="U70" i="22"/>
  <c r="AG60" i="22"/>
  <c r="AC60" i="22"/>
  <c r="Y60" i="22"/>
  <c r="U60" i="22"/>
  <c r="AC36" i="22"/>
  <c r="Y36" i="22"/>
  <c r="U36" i="22"/>
  <c r="AG31" i="22"/>
  <c r="AC31" i="22"/>
  <c r="Y31" i="22"/>
  <c r="U31" i="22"/>
  <c r="AG30" i="22"/>
  <c r="AC30" i="22"/>
  <c r="Y30" i="22"/>
  <c r="U30" i="22"/>
  <c r="AG29" i="22"/>
  <c r="AC29" i="22"/>
  <c r="Y29" i="22"/>
  <c r="U29" i="22"/>
  <c r="AG28" i="22"/>
  <c r="AC28" i="22"/>
  <c r="Y28" i="22"/>
  <c r="U28" i="22"/>
  <c r="Y10" i="22"/>
  <c r="AC10" i="22"/>
  <c r="AG10" i="22"/>
  <c r="Y11" i="22"/>
  <c r="AC11" i="22"/>
  <c r="AG11" i="22"/>
  <c r="Y15" i="22"/>
  <c r="AC15" i="22"/>
  <c r="AG15" i="22"/>
  <c r="AG444" i="22"/>
  <c r="AC444" i="22"/>
  <c r="Y444" i="22"/>
  <c r="U444" i="22"/>
  <c r="AG419" i="8"/>
  <c r="AC419" i="8"/>
  <c r="Y419" i="8"/>
  <c r="U419" i="8"/>
  <c r="AG418" i="8"/>
  <c r="AC418" i="8"/>
  <c r="Y418" i="8"/>
  <c r="U418" i="8"/>
  <c r="AG417" i="8"/>
  <c r="AC417" i="8"/>
  <c r="Y417" i="8"/>
  <c r="U417" i="8"/>
  <c r="AG416" i="8"/>
  <c r="AC416" i="8"/>
  <c r="Y416" i="8"/>
  <c r="U416" i="8"/>
  <c r="AG415" i="8"/>
  <c r="AC415" i="8"/>
  <c r="Y415" i="8"/>
  <c r="U415" i="8"/>
  <c r="AG414" i="8"/>
  <c r="AC414" i="8"/>
  <c r="Y414" i="8"/>
  <c r="U414" i="8"/>
  <c r="AG413" i="8"/>
  <c r="AC413" i="8"/>
  <c r="Y413" i="8"/>
  <c r="U413" i="8"/>
  <c r="AG412" i="8"/>
  <c r="AC412" i="8"/>
  <c r="Y412" i="8"/>
  <c r="U412" i="8"/>
  <c r="AG411" i="8"/>
  <c r="AC411" i="8"/>
  <c r="Y411" i="8"/>
  <c r="U411" i="8"/>
  <c r="AG410" i="8"/>
  <c r="AC410" i="8"/>
  <c r="Y410" i="8"/>
  <c r="U410" i="8"/>
  <c r="AG409" i="8"/>
  <c r="AC409" i="8"/>
  <c r="Y409" i="8"/>
  <c r="U409" i="8"/>
  <c r="AG408" i="8"/>
  <c r="AC408" i="8"/>
  <c r="Y408" i="8"/>
  <c r="U408" i="8"/>
  <c r="AG407" i="8"/>
  <c r="AC407" i="8"/>
  <c r="Y407" i="8"/>
  <c r="U407" i="8"/>
  <c r="AG406" i="8"/>
  <c r="AC406" i="8"/>
  <c r="Y406" i="8"/>
  <c r="U406" i="8"/>
  <c r="AG405" i="8"/>
  <c r="AC405" i="8"/>
  <c r="Y405" i="8"/>
  <c r="U405" i="8"/>
  <c r="AG404" i="8"/>
  <c r="AC404" i="8"/>
  <c r="Y404" i="8"/>
  <c r="U404" i="8"/>
  <c r="AG403" i="8"/>
  <c r="AC403" i="8"/>
  <c r="Y403" i="8"/>
  <c r="U403" i="8"/>
  <c r="AG402" i="8"/>
  <c r="AC402" i="8"/>
  <c r="Y402" i="8"/>
  <c r="U402" i="8"/>
  <c r="AG401" i="8"/>
  <c r="AC401" i="8"/>
  <c r="Y401" i="8"/>
  <c r="U401" i="8"/>
  <c r="AG400" i="8"/>
  <c r="AC400" i="8"/>
  <c r="Y400" i="8"/>
  <c r="U400" i="8"/>
  <c r="AG399" i="8"/>
  <c r="AC399" i="8"/>
  <c r="Y399" i="8"/>
  <c r="U399" i="8"/>
  <c r="AG398" i="8"/>
  <c r="AC398" i="8"/>
  <c r="Y398" i="8"/>
  <c r="U398" i="8"/>
  <c r="AG397" i="8"/>
  <c r="AC397" i="8"/>
  <c r="Y397" i="8"/>
  <c r="U397" i="8"/>
  <c r="AG396" i="8"/>
  <c r="AC396" i="8"/>
  <c r="Y396" i="8"/>
  <c r="U396" i="8"/>
  <c r="AG395" i="8"/>
  <c r="AC395" i="8"/>
  <c r="Y395" i="8"/>
  <c r="U395" i="8"/>
  <c r="AG394" i="8"/>
  <c r="AC394" i="8"/>
  <c r="Y394" i="8"/>
  <c r="U394" i="8"/>
  <c r="AG393" i="8"/>
  <c r="AC393" i="8"/>
  <c r="Y393" i="8"/>
  <c r="U393" i="8"/>
  <c r="AG392" i="8"/>
  <c r="AC392" i="8"/>
  <c r="Y392" i="8"/>
  <c r="U392" i="8"/>
  <c r="AG391" i="8"/>
  <c r="AC391" i="8"/>
  <c r="Y391" i="8"/>
  <c r="U391" i="8"/>
  <c r="AG390" i="8"/>
  <c r="AC390" i="8"/>
  <c r="Y390" i="8"/>
  <c r="U390" i="8"/>
  <c r="AG389" i="8"/>
  <c r="AC389" i="8"/>
  <c r="Y389" i="8"/>
  <c r="U389" i="8"/>
  <c r="AG388" i="8"/>
  <c r="AC388" i="8"/>
  <c r="Y388" i="8"/>
  <c r="U388" i="8"/>
  <c r="AG387" i="8"/>
  <c r="AC387" i="8"/>
  <c r="Y387" i="8"/>
  <c r="U387" i="8"/>
  <c r="AG386" i="8"/>
  <c r="AC386" i="8"/>
  <c r="Y386" i="8"/>
  <c r="U386" i="8"/>
  <c r="AG385" i="8"/>
  <c r="AC385" i="8"/>
  <c r="Y385" i="8"/>
  <c r="U385" i="8"/>
  <c r="AG384" i="8"/>
  <c r="AC384" i="8"/>
  <c r="Y384" i="8"/>
  <c r="U384" i="8"/>
  <c r="AG383" i="8"/>
  <c r="AC383" i="8"/>
  <c r="Y383" i="8"/>
  <c r="U383" i="8"/>
  <c r="AG382" i="8"/>
  <c r="AC382" i="8"/>
  <c r="Y382" i="8"/>
  <c r="U382" i="8"/>
  <c r="AG381" i="8"/>
  <c r="AC381" i="8"/>
  <c r="Y381" i="8"/>
  <c r="U381" i="8"/>
  <c r="AG380" i="8"/>
  <c r="AC380" i="8"/>
  <c r="Y380" i="8"/>
  <c r="U380" i="8"/>
  <c r="AG379" i="8"/>
  <c r="AC379" i="8"/>
  <c r="Y379" i="8"/>
  <c r="U379" i="8"/>
  <c r="AG378" i="8"/>
  <c r="AC378" i="8"/>
  <c r="Y378" i="8"/>
  <c r="U378" i="8"/>
  <c r="AG377" i="8"/>
  <c r="AC377" i="8"/>
  <c r="Y377" i="8"/>
  <c r="U377" i="8"/>
  <c r="AG376" i="8"/>
  <c r="AC376" i="8"/>
  <c r="Y376" i="8"/>
  <c r="U376" i="8"/>
  <c r="AG375" i="8"/>
  <c r="AC375" i="8"/>
  <c r="Y375" i="8"/>
  <c r="U375" i="8"/>
  <c r="AG374" i="8"/>
  <c r="AC374" i="8"/>
  <c r="Y374" i="8"/>
  <c r="U374" i="8"/>
  <c r="AG373" i="8"/>
  <c r="AC373" i="8"/>
  <c r="Y373" i="8"/>
  <c r="U373" i="8"/>
  <c r="AG372" i="8"/>
  <c r="AC372" i="8"/>
  <c r="Y372" i="8"/>
  <c r="U372" i="8"/>
  <c r="AG371" i="8"/>
  <c r="AC371" i="8"/>
  <c r="Y371" i="8"/>
  <c r="U371" i="8"/>
  <c r="AG370" i="8"/>
  <c r="AC370" i="8"/>
  <c r="Y370" i="8"/>
  <c r="U370" i="8"/>
  <c r="AG369" i="8"/>
  <c r="AC369" i="8"/>
  <c r="Y369" i="8"/>
  <c r="U369" i="8"/>
  <c r="AG368" i="8"/>
  <c r="AC368" i="8"/>
  <c r="Y368" i="8"/>
  <c r="U368" i="8"/>
  <c r="W299" i="8"/>
  <c r="Y299" i="8" s="1"/>
  <c r="W268" i="8"/>
  <c r="AG304" i="8"/>
  <c r="AC304" i="8"/>
  <c r="Y304" i="8"/>
  <c r="U304" i="8"/>
  <c r="AG303" i="8"/>
  <c r="AC303" i="8"/>
  <c r="Y303" i="8"/>
  <c r="U303" i="8"/>
  <c r="AG302" i="8"/>
  <c r="AC302" i="8"/>
  <c r="Y302" i="8"/>
  <c r="U302" i="8"/>
  <c r="AG301" i="8"/>
  <c r="AC301" i="8"/>
  <c r="Y301" i="8"/>
  <c r="U301" i="8"/>
  <c r="AG300" i="8"/>
  <c r="AC300" i="8"/>
  <c r="Y300" i="8"/>
  <c r="U300" i="8"/>
  <c r="AG299" i="8"/>
  <c r="AC299" i="8"/>
  <c r="U299" i="8"/>
  <c r="AG297" i="8"/>
  <c r="AC297" i="8"/>
  <c r="Y297" i="8"/>
  <c r="U297" i="8"/>
  <c r="AG296" i="8"/>
  <c r="AC296" i="8"/>
  <c r="Y296" i="8"/>
  <c r="U296" i="8"/>
  <c r="AG295" i="8"/>
  <c r="AC295" i="8"/>
  <c r="Y295" i="8"/>
  <c r="U295" i="8"/>
  <c r="AG294" i="8"/>
  <c r="AC294" i="8"/>
  <c r="Y294" i="8"/>
  <c r="U294" i="8"/>
  <c r="AG293" i="8"/>
  <c r="AC293" i="8"/>
  <c r="Y293" i="8"/>
  <c r="U293" i="8"/>
  <c r="AG292" i="8"/>
  <c r="AC292" i="8"/>
  <c r="Y292" i="8"/>
  <c r="U292" i="8"/>
  <c r="AG291" i="8"/>
  <c r="AC291" i="8"/>
  <c r="Y291" i="8"/>
  <c r="U291" i="8"/>
  <c r="AG290" i="8"/>
  <c r="AC290" i="8"/>
  <c r="Y290" i="8"/>
  <c r="U290" i="8"/>
  <c r="AG289" i="8"/>
  <c r="AC289" i="8"/>
  <c r="Y289" i="8"/>
  <c r="U289" i="8"/>
  <c r="AG288" i="8"/>
  <c r="AC288" i="8"/>
  <c r="Y288" i="8"/>
  <c r="U288" i="8"/>
  <c r="AG287" i="8"/>
  <c r="AC287" i="8"/>
  <c r="Y287" i="8"/>
  <c r="U287" i="8"/>
  <c r="AG286" i="8"/>
  <c r="AC286" i="8"/>
  <c r="Y286" i="8"/>
  <c r="U286" i="8"/>
  <c r="AG285" i="8"/>
  <c r="AC285" i="8"/>
  <c r="Y285" i="8"/>
  <c r="U285" i="8"/>
  <c r="AG284" i="8"/>
  <c r="AC284" i="8"/>
  <c r="Y284" i="8"/>
  <c r="U284" i="8"/>
  <c r="AG283" i="8"/>
  <c r="AC283" i="8"/>
  <c r="Y283" i="8"/>
  <c r="U283" i="8"/>
  <c r="AG282" i="8"/>
  <c r="AC282" i="8"/>
  <c r="Y282" i="8"/>
  <c r="U282" i="8"/>
  <c r="AG281" i="8"/>
  <c r="AC281" i="8"/>
  <c r="Y281" i="8"/>
  <c r="U281" i="8"/>
  <c r="AG280" i="8"/>
  <c r="AC280" i="8"/>
  <c r="Y280" i="8"/>
  <c r="U280" i="8"/>
  <c r="AG279" i="8"/>
  <c r="AC279" i="8"/>
  <c r="Y279" i="8"/>
  <c r="U279" i="8"/>
  <c r="AG278" i="8"/>
  <c r="AC278" i="8"/>
  <c r="Y278" i="8"/>
  <c r="U278" i="8"/>
  <c r="AG277" i="8"/>
  <c r="AC277" i="8"/>
  <c r="Y277" i="8"/>
  <c r="U277" i="8"/>
  <c r="AG276" i="8"/>
  <c r="AC276" i="8"/>
  <c r="Y276" i="8"/>
  <c r="U276" i="8"/>
  <c r="AG275" i="8"/>
  <c r="AC275" i="8"/>
  <c r="Y275" i="8"/>
  <c r="U275" i="8"/>
  <c r="AG274" i="8"/>
  <c r="AC274" i="8"/>
  <c r="Y274" i="8"/>
  <c r="U274" i="8"/>
  <c r="AG273" i="8"/>
  <c r="AC273" i="8"/>
  <c r="Y273" i="8"/>
  <c r="U273" i="8"/>
  <c r="AG272" i="8"/>
  <c r="AC272" i="8"/>
  <c r="Y272" i="8"/>
  <c r="U272" i="8"/>
  <c r="AG271" i="8"/>
  <c r="AC271" i="8"/>
  <c r="Y271" i="8"/>
  <c r="U271" i="8"/>
  <c r="AG270" i="8"/>
  <c r="AC270" i="8"/>
  <c r="Y270" i="8"/>
  <c r="U270" i="8"/>
  <c r="AG269" i="8"/>
  <c r="AC269" i="8"/>
  <c r="Y269" i="8"/>
  <c r="U269" i="8"/>
  <c r="Y223" i="8"/>
  <c r="W187" i="8"/>
  <c r="X187" i="8"/>
  <c r="V187" i="8"/>
  <c r="AG185" i="8"/>
  <c r="AC185" i="8"/>
  <c r="Y185" i="8"/>
  <c r="U185" i="8"/>
  <c r="AG184" i="8"/>
  <c r="AC184" i="8"/>
  <c r="Y184" i="8"/>
  <c r="U184" i="8"/>
  <c r="AG183" i="8"/>
  <c r="AC183" i="8"/>
  <c r="Y183" i="8"/>
  <c r="U183" i="8"/>
  <c r="AG182" i="8"/>
  <c r="AC182" i="8"/>
  <c r="Y182" i="8"/>
  <c r="U182" i="8"/>
  <c r="AG181" i="8"/>
  <c r="AC181" i="8"/>
  <c r="Y181" i="8"/>
  <c r="U181" i="8"/>
  <c r="AG180" i="8"/>
  <c r="AC180" i="8"/>
  <c r="Y180" i="8"/>
  <c r="U180" i="8"/>
  <c r="AG179" i="8"/>
  <c r="AC179" i="8"/>
  <c r="Y179" i="8"/>
  <c r="U179" i="8"/>
  <c r="AG178" i="8"/>
  <c r="AC178" i="8"/>
  <c r="Y178" i="8"/>
  <c r="U178" i="8"/>
  <c r="AG177" i="8"/>
  <c r="AC177" i="8"/>
  <c r="Y177" i="8"/>
  <c r="U177" i="8"/>
  <c r="AG176" i="8"/>
  <c r="AC176" i="8"/>
  <c r="Y176" i="8"/>
  <c r="U176" i="8"/>
  <c r="AG175" i="8"/>
  <c r="AC175" i="8"/>
  <c r="Y175" i="8"/>
  <c r="U175" i="8"/>
  <c r="AG174" i="8"/>
  <c r="AC174" i="8"/>
  <c r="Y174" i="8"/>
  <c r="U174" i="8"/>
  <c r="AG173" i="8"/>
  <c r="AC173" i="8"/>
  <c r="Y173" i="8"/>
  <c r="U173" i="8"/>
  <c r="AG172" i="8"/>
  <c r="AC172" i="8"/>
  <c r="Y172" i="8"/>
  <c r="U172" i="8"/>
  <c r="AG171" i="8"/>
  <c r="AC171" i="8"/>
  <c r="Y171" i="8"/>
  <c r="U171" i="8"/>
  <c r="AG170" i="8"/>
  <c r="AC170" i="8"/>
  <c r="Y170" i="8"/>
  <c r="U170" i="8"/>
  <c r="AG169" i="8"/>
  <c r="AC169" i="8"/>
  <c r="Y169" i="8"/>
  <c r="U169" i="8"/>
  <c r="AG168" i="8"/>
  <c r="AC168" i="8"/>
  <c r="Y168" i="8"/>
  <c r="U168" i="8"/>
  <c r="AG167" i="8"/>
  <c r="AC167" i="8"/>
  <c r="Y167" i="8"/>
  <c r="U167" i="8"/>
  <c r="AG166" i="8"/>
  <c r="AC166" i="8"/>
  <c r="Y166" i="8"/>
  <c r="U166" i="8"/>
  <c r="AG165" i="8"/>
  <c r="AC165" i="8"/>
  <c r="Y165" i="8"/>
  <c r="U165" i="8"/>
  <c r="AG164" i="8"/>
  <c r="AC164" i="8"/>
  <c r="Y164" i="8"/>
  <c r="U164" i="8"/>
  <c r="AG163" i="8"/>
  <c r="AC163" i="8"/>
  <c r="Y163" i="8"/>
  <c r="U163" i="8"/>
  <c r="AG162" i="8"/>
  <c r="AC162" i="8"/>
  <c r="Y162" i="8"/>
  <c r="U162" i="8"/>
  <c r="AG161" i="8"/>
  <c r="AC161" i="8"/>
  <c r="Y161" i="8"/>
  <c r="U161" i="8"/>
  <c r="AG160" i="8"/>
  <c r="AC160" i="8"/>
  <c r="Y160" i="8"/>
  <c r="U160" i="8"/>
  <c r="AG159" i="8"/>
  <c r="AC159" i="8"/>
  <c r="Y159" i="8"/>
  <c r="U159" i="8"/>
  <c r="AG158" i="8"/>
  <c r="AC158" i="8"/>
  <c r="Y158" i="8"/>
  <c r="U158" i="8"/>
  <c r="AG157" i="8"/>
  <c r="AC157" i="8"/>
  <c r="Y157" i="8"/>
  <c r="U157" i="8"/>
  <c r="AG111" i="8"/>
  <c r="AC111" i="8"/>
  <c r="Y111" i="8"/>
  <c r="U111" i="8"/>
  <c r="AG110" i="8"/>
  <c r="AC110" i="8"/>
  <c r="Y110" i="8"/>
  <c r="U110" i="8"/>
  <c r="AG109" i="8"/>
  <c r="AC109" i="8"/>
  <c r="Y109" i="8"/>
  <c r="U109" i="8"/>
  <c r="AG108" i="8"/>
  <c r="AC108" i="8"/>
  <c r="Y108" i="8"/>
  <c r="U108" i="8"/>
  <c r="AG107" i="8"/>
  <c r="AC107" i="8"/>
  <c r="Y107" i="8"/>
  <c r="U107" i="8"/>
  <c r="AG106" i="8"/>
  <c r="AC106" i="8"/>
  <c r="Y106" i="8"/>
  <c r="U106" i="8"/>
  <c r="AG105" i="8"/>
  <c r="AC105" i="8"/>
  <c r="Y105" i="8"/>
  <c r="U105" i="8"/>
  <c r="AG104" i="8"/>
  <c r="AC104" i="8"/>
  <c r="Y104" i="8"/>
  <c r="U104" i="8"/>
  <c r="AG103" i="8"/>
  <c r="AC103" i="8"/>
  <c r="Y103" i="8"/>
  <c r="U103" i="8"/>
  <c r="AG102" i="8"/>
  <c r="AC102" i="8"/>
  <c r="Y102" i="8"/>
  <c r="U102" i="8"/>
  <c r="AG101" i="8"/>
  <c r="AC101" i="8"/>
  <c r="Y101" i="8"/>
  <c r="U101" i="8"/>
  <c r="AG100" i="8"/>
  <c r="AC100" i="8"/>
  <c r="Y100" i="8"/>
  <c r="U100" i="8"/>
  <c r="AG99" i="8"/>
  <c r="AC99" i="8"/>
  <c r="Y99" i="8"/>
  <c r="U99" i="8"/>
  <c r="AG98" i="8"/>
  <c r="AC98" i="8"/>
  <c r="Y98" i="8"/>
  <c r="U98" i="8"/>
  <c r="AG97" i="8"/>
  <c r="AC97" i="8"/>
  <c r="Y97" i="8"/>
  <c r="U97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92" i="8"/>
  <c r="AC92" i="8"/>
  <c r="Y92" i="8"/>
  <c r="U92" i="8"/>
  <c r="AG91" i="8"/>
  <c r="AC91" i="8"/>
  <c r="Y91" i="8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AG80" i="8"/>
  <c r="AC80" i="8"/>
  <c r="Y80" i="8"/>
  <c r="U80" i="8"/>
  <c r="AG79" i="8"/>
  <c r="AC79" i="8"/>
  <c r="Y79" i="8"/>
  <c r="U79" i="8"/>
  <c r="AG78" i="8"/>
  <c r="AC78" i="8"/>
  <c r="Y78" i="8"/>
  <c r="U78" i="8"/>
  <c r="AG77" i="8"/>
  <c r="AC77" i="8"/>
  <c r="Y77" i="8"/>
  <c r="U77" i="8"/>
  <c r="AG76" i="8"/>
  <c r="AC76" i="8"/>
  <c r="Y76" i="8"/>
  <c r="U76" i="8"/>
  <c r="AG75" i="8"/>
  <c r="AC75" i="8"/>
  <c r="Y75" i="8"/>
  <c r="U75" i="8"/>
  <c r="W29" i="8"/>
  <c r="V29" i="8"/>
  <c r="V30" i="8"/>
  <c r="AG13" i="8"/>
  <c r="AC13" i="8"/>
  <c r="Y13" i="8"/>
  <c r="U13" i="8"/>
  <c r="AH292" i="8" l="1"/>
  <c r="AH392" i="8"/>
  <c r="AI392" i="8" s="1"/>
  <c r="AH72" i="18"/>
  <c r="AI72" i="18" s="1"/>
  <c r="AH75" i="18"/>
  <c r="AH73" i="18"/>
  <c r="AI73" i="18" s="1"/>
  <c r="AH77" i="18"/>
  <c r="AI77" i="18" s="1"/>
  <c r="AH78" i="18"/>
  <c r="AI78" i="18" s="1"/>
  <c r="AH76" i="18"/>
  <c r="AI76" i="18" s="1"/>
  <c r="AH80" i="18"/>
  <c r="AI80" i="18" s="1"/>
  <c r="AH251" i="22"/>
  <c r="AI251" i="22" s="1"/>
  <c r="AH328" i="22"/>
  <c r="AI328" i="22" s="1"/>
  <c r="AH330" i="22"/>
  <c r="AI330" i="22" s="1"/>
  <c r="AH338" i="22"/>
  <c r="AI338" i="22" s="1"/>
  <c r="AH331" i="22"/>
  <c r="AI331" i="22" s="1"/>
  <c r="AH335" i="22"/>
  <c r="AI335" i="22" s="1"/>
  <c r="AH337" i="22"/>
  <c r="AI337" i="22" s="1"/>
  <c r="AH371" i="22"/>
  <c r="AI371" i="22" s="1"/>
  <c r="AH334" i="22"/>
  <c r="AI334" i="22" s="1"/>
  <c r="AH336" i="22"/>
  <c r="AH293" i="8"/>
  <c r="AI293" i="8" s="1"/>
  <c r="AH400" i="8"/>
  <c r="AI400" i="8" s="1"/>
  <c r="AH284" i="8"/>
  <c r="AH276" i="8"/>
  <c r="AH279" i="8"/>
  <c r="AI279" i="8" s="1"/>
  <c r="AH389" i="8"/>
  <c r="AI389" i="8" s="1"/>
  <c r="AH419" i="8"/>
  <c r="AI419" i="8" s="1"/>
  <c r="AH370" i="8"/>
  <c r="AI370" i="8" s="1"/>
  <c r="AH372" i="8"/>
  <c r="AI372" i="8" s="1"/>
  <c r="AH386" i="8"/>
  <c r="AI386" i="8" s="1"/>
  <c r="AH394" i="8"/>
  <c r="AI394" i="8" s="1"/>
  <c r="AH396" i="8"/>
  <c r="AI396" i="8" s="1"/>
  <c r="AH71" i="18"/>
  <c r="AH74" i="18"/>
  <c r="AI74" i="18" s="1"/>
  <c r="AH79" i="18"/>
  <c r="AI70" i="18"/>
  <c r="AH431" i="22"/>
  <c r="AH327" i="22"/>
  <c r="AI327" i="22" s="1"/>
  <c r="AH329" i="22"/>
  <c r="AI329" i="22" s="1"/>
  <c r="AH333" i="22"/>
  <c r="AI333" i="22" s="1"/>
  <c r="AH332" i="22"/>
  <c r="AI332" i="22" s="1"/>
  <c r="AI336" i="22"/>
  <c r="AH281" i="22"/>
  <c r="AI281" i="22" s="1"/>
  <c r="AH252" i="22"/>
  <c r="AI252" i="22" s="1"/>
  <c r="AH282" i="22"/>
  <c r="AI282" i="22" s="1"/>
  <c r="AH242" i="22"/>
  <c r="AI242" i="22" s="1"/>
  <c r="AH241" i="22"/>
  <c r="AI241" i="22" s="1"/>
  <c r="AH243" i="22"/>
  <c r="AI243" i="22" s="1"/>
  <c r="AH179" i="22"/>
  <c r="AI179" i="22" s="1"/>
  <c r="AH181" i="22"/>
  <c r="AI181" i="22" s="1"/>
  <c r="AH209" i="22"/>
  <c r="AI209" i="22" s="1"/>
  <c r="AH180" i="22"/>
  <c r="AI180" i="22" s="1"/>
  <c r="AH145" i="22"/>
  <c r="AI145" i="22" s="1"/>
  <c r="AH147" i="22"/>
  <c r="AI147" i="22" s="1"/>
  <c r="AH13" i="22"/>
  <c r="AI13" i="22" s="1"/>
  <c r="AH123" i="22"/>
  <c r="AI123" i="22" s="1"/>
  <c r="AH146" i="22"/>
  <c r="AI146" i="22" s="1"/>
  <c r="AH122" i="22"/>
  <c r="AI122" i="22" s="1"/>
  <c r="AH91" i="22"/>
  <c r="AI91" i="22" s="1"/>
  <c r="AH90" i="22"/>
  <c r="AI90" i="22" s="1"/>
  <c r="AH92" i="22"/>
  <c r="AI92" i="22" s="1"/>
  <c r="AH89" i="22"/>
  <c r="AI89" i="22" s="1"/>
  <c r="AH94" i="22"/>
  <c r="AI94" i="22" s="1"/>
  <c r="AH61" i="22"/>
  <c r="AI61" i="22" s="1"/>
  <c r="AH63" i="22"/>
  <c r="AI63" i="22" s="1"/>
  <c r="AH93" i="22"/>
  <c r="AI93" i="22" s="1"/>
  <c r="AH62" i="22"/>
  <c r="AI62" i="22" s="1"/>
  <c r="AH48" i="22"/>
  <c r="AH12" i="22"/>
  <c r="AI12" i="22" s="1"/>
  <c r="V465" i="22"/>
  <c r="AH46" i="22"/>
  <c r="AI46" i="22" s="1"/>
  <c r="AH14" i="22"/>
  <c r="AI14" i="22" s="1"/>
  <c r="X465" i="22"/>
  <c r="AH307" i="22"/>
  <c r="AI307" i="22" s="1"/>
  <c r="W465" i="22"/>
  <c r="AH302" i="22"/>
  <c r="AI302" i="22" s="1"/>
  <c r="AH271" i="22"/>
  <c r="AI271" i="22" s="1"/>
  <c r="AH324" i="22"/>
  <c r="AI324" i="22" s="1"/>
  <c r="AH326" i="22"/>
  <c r="AI326" i="22" s="1"/>
  <c r="AH428" i="22"/>
  <c r="AI428" i="22" s="1"/>
  <c r="AH296" i="22"/>
  <c r="AI296" i="22" s="1"/>
  <c r="AH312" i="22"/>
  <c r="AI312" i="22" s="1"/>
  <c r="AH320" i="22"/>
  <c r="AI320" i="22" s="1"/>
  <c r="AH270" i="22"/>
  <c r="AI270" i="22" s="1"/>
  <c r="AH426" i="22"/>
  <c r="AH306" i="22"/>
  <c r="AI306" i="22" s="1"/>
  <c r="AH304" i="22"/>
  <c r="AI304" i="22" s="1"/>
  <c r="AH299" i="22"/>
  <c r="AI299" i="22" s="1"/>
  <c r="AH315" i="22"/>
  <c r="AI315" i="22" s="1"/>
  <c r="AH323" i="22"/>
  <c r="AI323" i="22" s="1"/>
  <c r="AH321" i="22"/>
  <c r="AI321" i="22" s="1"/>
  <c r="AH300" i="22"/>
  <c r="AI300" i="22" s="1"/>
  <c r="AH325" i="22"/>
  <c r="AI325" i="22" s="1"/>
  <c r="AH308" i="22"/>
  <c r="AI308" i="22" s="1"/>
  <c r="AH310" i="22"/>
  <c r="AI310" i="22" s="1"/>
  <c r="AH316" i="22"/>
  <c r="AI316" i="22" s="1"/>
  <c r="AH318" i="22"/>
  <c r="AI318" i="22" s="1"/>
  <c r="AH301" i="22"/>
  <c r="AI301" i="22" s="1"/>
  <c r="AH303" i="22"/>
  <c r="AI303" i="22" s="1"/>
  <c r="AH314" i="22"/>
  <c r="AI314" i="22" s="1"/>
  <c r="AH309" i="22"/>
  <c r="AI309" i="22" s="1"/>
  <c r="AH311" i="22"/>
  <c r="AI311" i="22" s="1"/>
  <c r="AH322" i="22"/>
  <c r="AI322" i="22" s="1"/>
  <c r="AH305" i="22"/>
  <c r="AI305" i="22" s="1"/>
  <c r="AH317" i="22"/>
  <c r="AI317" i="22" s="1"/>
  <c r="AH319" i="22"/>
  <c r="AI319" i="22" s="1"/>
  <c r="AH313" i="22"/>
  <c r="AI313" i="22" s="1"/>
  <c r="AH298" i="22"/>
  <c r="AI298" i="22" s="1"/>
  <c r="AH293" i="22"/>
  <c r="AI293" i="22" s="1"/>
  <c r="AH295" i="22"/>
  <c r="AI295" i="22" s="1"/>
  <c r="AH297" i="22"/>
  <c r="AI297" i="22" s="1"/>
  <c r="AH294" i="22"/>
  <c r="AI294" i="22" s="1"/>
  <c r="AH424" i="22"/>
  <c r="AI424" i="22" s="1"/>
  <c r="AH272" i="22"/>
  <c r="AI272" i="22" s="1"/>
  <c r="AH249" i="22"/>
  <c r="AI249" i="22" s="1"/>
  <c r="AH425" i="22"/>
  <c r="AI425" i="22" s="1"/>
  <c r="AH432" i="22"/>
  <c r="AI432" i="22" s="1"/>
  <c r="AH429" i="22"/>
  <c r="AI429" i="22" s="1"/>
  <c r="AH427" i="22"/>
  <c r="AI427" i="22" s="1"/>
  <c r="AH430" i="22"/>
  <c r="AH268" i="22"/>
  <c r="AI268" i="22" s="1"/>
  <c r="AH266" i="22"/>
  <c r="AI266" i="22" s="1"/>
  <c r="AH265" i="22"/>
  <c r="AI265" i="22" s="1"/>
  <c r="AH267" i="22"/>
  <c r="AI267" i="22" s="1"/>
  <c r="AH269" i="22"/>
  <c r="AI269" i="22" s="1"/>
  <c r="AH250" i="22"/>
  <c r="AI250" i="22" s="1"/>
  <c r="AH224" i="22"/>
  <c r="AI224" i="22" s="1"/>
  <c r="AH240" i="22"/>
  <c r="AI240" i="22" s="1"/>
  <c r="AH221" i="22"/>
  <c r="AI221" i="22" s="1"/>
  <c r="AH230" i="22"/>
  <c r="AI230" i="22" s="1"/>
  <c r="AH205" i="22"/>
  <c r="AI205" i="22" s="1"/>
  <c r="AH222" i="22"/>
  <c r="AI222" i="22" s="1"/>
  <c r="AH225" i="22"/>
  <c r="AI225" i="22" s="1"/>
  <c r="AH226" i="22"/>
  <c r="AI226" i="22" s="1"/>
  <c r="AH220" i="22"/>
  <c r="AI220" i="22" s="1"/>
  <c r="AH223" i="22"/>
  <c r="AI223" i="22" s="1"/>
  <c r="AH192" i="22"/>
  <c r="AI192" i="22" s="1"/>
  <c r="AH174" i="22"/>
  <c r="AI174" i="22" s="1"/>
  <c r="AH75" i="22"/>
  <c r="AI75" i="22" s="1"/>
  <c r="AH77" i="22"/>
  <c r="AI77" i="22" s="1"/>
  <c r="AH168" i="22"/>
  <c r="AI168" i="22" s="1"/>
  <c r="AH206" i="22"/>
  <c r="AI206" i="22" s="1"/>
  <c r="AH208" i="22"/>
  <c r="AI208" i="22" s="1"/>
  <c r="AH207" i="22"/>
  <c r="AI207" i="22" s="1"/>
  <c r="AH176" i="22"/>
  <c r="AI176" i="22" s="1"/>
  <c r="AH70" i="22"/>
  <c r="AI70" i="22" s="1"/>
  <c r="AH173" i="22"/>
  <c r="AI173" i="22" s="1"/>
  <c r="AH166" i="22"/>
  <c r="AI166" i="22" s="1"/>
  <c r="AH169" i="22"/>
  <c r="AI169" i="22" s="1"/>
  <c r="AH171" i="22"/>
  <c r="AI171" i="22" s="1"/>
  <c r="AH167" i="22"/>
  <c r="AI167" i="22" s="1"/>
  <c r="AH177" i="22"/>
  <c r="AI177" i="22" s="1"/>
  <c r="AH170" i="22"/>
  <c r="AI170" i="22" s="1"/>
  <c r="AH172" i="22"/>
  <c r="AI172" i="22" s="1"/>
  <c r="AH175" i="22"/>
  <c r="AI175" i="22" s="1"/>
  <c r="AH178" i="22"/>
  <c r="AI178" i="22" s="1"/>
  <c r="AH119" i="22"/>
  <c r="AI119" i="22" s="1"/>
  <c r="AH139" i="22"/>
  <c r="AI139" i="22" s="1"/>
  <c r="AH141" i="22"/>
  <c r="AI141" i="22" s="1"/>
  <c r="AH83" i="22"/>
  <c r="AI83" i="22" s="1"/>
  <c r="AH85" i="22"/>
  <c r="AI85" i="22" s="1"/>
  <c r="AH138" i="22"/>
  <c r="AI138" i="22" s="1"/>
  <c r="AH144" i="22"/>
  <c r="AI144" i="22" s="1"/>
  <c r="AH142" i="22"/>
  <c r="AI142" i="22" s="1"/>
  <c r="AH140" i="22"/>
  <c r="AI140" i="22" s="1"/>
  <c r="AH137" i="22"/>
  <c r="AI137" i="22" s="1"/>
  <c r="AH143" i="22"/>
  <c r="AI143" i="22" s="1"/>
  <c r="AH121" i="22"/>
  <c r="AI121" i="22" s="1"/>
  <c r="AH120" i="22"/>
  <c r="AI120" i="22" s="1"/>
  <c r="AH125" i="22"/>
  <c r="AI125" i="22" s="1"/>
  <c r="AH117" i="22"/>
  <c r="AI117" i="22" s="1"/>
  <c r="AH118" i="22"/>
  <c r="AI118" i="22" s="1"/>
  <c r="AH87" i="22"/>
  <c r="AI87" i="22" s="1"/>
  <c r="AH86" i="22"/>
  <c r="AI86" i="22" s="1"/>
  <c r="AH72" i="22"/>
  <c r="AI72" i="22" s="1"/>
  <c r="AH88" i="22"/>
  <c r="AI88" i="22" s="1"/>
  <c r="AH71" i="22"/>
  <c r="AI71" i="22" s="1"/>
  <c r="AH29" i="22"/>
  <c r="AI29" i="22" s="1"/>
  <c r="AH31" i="22"/>
  <c r="AI31" i="22" s="1"/>
  <c r="AH84" i="22"/>
  <c r="AI84" i="22" s="1"/>
  <c r="AH60" i="22"/>
  <c r="AI60" i="22" s="1"/>
  <c r="AH78" i="22"/>
  <c r="AI78" i="22" s="1"/>
  <c r="AH80" i="22"/>
  <c r="AI80" i="22" s="1"/>
  <c r="AH102" i="22"/>
  <c r="AI102" i="22" s="1"/>
  <c r="AH73" i="22"/>
  <c r="AI73" i="22" s="1"/>
  <c r="AH79" i="22"/>
  <c r="AI79" i="22" s="1"/>
  <c r="AH81" i="22"/>
  <c r="AI81" i="22" s="1"/>
  <c r="AH74" i="22"/>
  <c r="AI74" i="22" s="1"/>
  <c r="AH76" i="22"/>
  <c r="AI76" i="22" s="1"/>
  <c r="AH82" i="22"/>
  <c r="AI82" i="22" s="1"/>
  <c r="AH28" i="22"/>
  <c r="AI28" i="22" s="1"/>
  <c r="AH36" i="22"/>
  <c r="AH30" i="22"/>
  <c r="AI30" i="22" s="1"/>
  <c r="AH10" i="22"/>
  <c r="AH15" i="22"/>
  <c r="AI15" i="22" s="1"/>
  <c r="AH11" i="22"/>
  <c r="AI11" i="22" s="1"/>
  <c r="AH444" i="22"/>
  <c r="AI444" i="22" s="1"/>
  <c r="AH368" i="8"/>
  <c r="AI368" i="8" s="1"/>
  <c r="AH376" i="8"/>
  <c r="AI376" i="8" s="1"/>
  <c r="AH378" i="8"/>
  <c r="AI378" i="8" s="1"/>
  <c r="AH380" i="8"/>
  <c r="AI380" i="8" s="1"/>
  <c r="AH384" i="8"/>
  <c r="AI384" i="8" s="1"/>
  <c r="AH414" i="8"/>
  <c r="AI414" i="8" s="1"/>
  <c r="AH416" i="8"/>
  <c r="AI416" i="8" s="1"/>
  <c r="AH393" i="8"/>
  <c r="AI393" i="8" s="1"/>
  <c r="AH395" i="8"/>
  <c r="AI395" i="8" s="1"/>
  <c r="AH397" i="8"/>
  <c r="AI397" i="8" s="1"/>
  <c r="AH408" i="8"/>
  <c r="AI408" i="8" s="1"/>
  <c r="AH401" i="8"/>
  <c r="AI401" i="8" s="1"/>
  <c r="AH403" i="8"/>
  <c r="AI403" i="8" s="1"/>
  <c r="AH405" i="8"/>
  <c r="AI405" i="8" s="1"/>
  <c r="AH409" i="8"/>
  <c r="AI409" i="8" s="1"/>
  <c r="AH411" i="8"/>
  <c r="AI411" i="8" s="1"/>
  <c r="AH417" i="8"/>
  <c r="AI417" i="8" s="1"/>
  <c r="AH375" i="8"/>
  <c r="AI375" i="8" s="1"/>
  <c r="AH374" i="8"/>
  <c r="AI374" i="8" s="1"/>
  <c r="AH388" i="8"/>
  <c r="AI388" i="8" s="1"/>
  <c r="AH399" i="8"/>
  <c r="AI399" i="8" s="1"/>
  <c r="AH413" i="8"/>
  <c r="AI413" i="8" s="1"/>
  <c r="AH382" i="8"/>
  <c r="AI382" i="8" s="1"/>
  <c r="AH407" i="8"/>
  <c r="AI407" i="8" s="1"/>
  <c r="AH383" i="8"/>
  <c r="AI383" i="8" s="1"/>
  <c r="AH391" i="8"/>
  <c r="AI391" i="8" s="1"/>
  <c r="AH369" i="8"/>
  <c r="AI369" i="8" s="1"/>
  <c r="AH371" i="8"/>
  <c r="AI371" i="8" s="1"/>
  <c r="AH373" i="8"/>
  <c r="AI373" i="8" s="1"/>
  <c r="AH390" i="8"/>
  <c r="AI390" i="8" s="1"/>
  <c r="AH402" i="8"/>
  <c r="AI402" i="8" s="1"/>
  <c r="AH404" i="8"/>
  <c r="AI404" i="8" s="1"/>
  <c r="AH415" i="8"/>
  <c r="AI415" i="8" s="1"/>
  <c r="AH377" i="8"/>
  <c r="AI377" i="8" s="1"/>
  <c r="AH379" i="8"/>
  <c r="AI379" i="8" s="1"/>
  <c r="AH381" i="8"/>
  <c r="AI381" i="8" s="1"/>
  <c r="AH398" i="8"/>
  <c r="AI398" i="8" s="1"/>
  <c r="AH410" i="8"/>
  <c r="AI410" i="8" s="1"/>
  <c r="AH412" i="8"/>
  <c r="AI412" i="8" s="1"/>
  <c r="AH285" i="8"/>
  <c r="AI285" i="8" s="1"/>
  <c r="AH291" i="8"/>
  <c r="AI291" i="8" s="1"/>
  <c r="AH385" i="8"/>
  <c r="AI385" i="8" s="1"/>
  <c r="AH387" i="8"/>
  <c r="AI387" i="8" s="1"/>
  <c r="AH406" i="8"/>
  <c r="AI406" i="8" s="1"/>
  <c r="AH418" i="8"/>
  <c r="AI418" i="8" s="1"/>
  <c r="AH289" i="8"/>
  <c r="AI289" i="8" s="1"/>
  <c r="AH278" i="8"/>
  <c r="AI278" i="8" s="1"/>
  <c r="AH287" i="8"/>
  <c r="AI287" i="8" s="1"/>
  <c r="AH295" i="8"/>
  <c r="AI295" i="8" s="1"/>
  <c r="AH80" i="8"/>
  <c r="AI80" i="8" s="1"/>
  <c r="AH90" i="8"/>
  <c r="AI90" i="8" s="1"/>
  <c r="AH175" i="8"/>
  <c r="AI175" i="8" s="1"/>
  <c r="AH183" i="8"/>
  <c r="AI183" i="8" s="1"/>
  <c r="AH76" i="8"/>
  <c r="AI76" i="8" s="1"/>
  <c r="AH88" i="8"/>
  <c r="AI88" i="8" s="1"/>
  <c r="AH78" i="8"/>
  <c r="AI78" i="8" s="1"/>
  <c r="AH86" i="8"/>
  <c r="AI86" i="8" s="1"/>
  <c r="AH269" i="8"/>
  <c r="AI269" i="8" s="1"/>
  <c r="AH273" i="8"/>
  <c r="AI273" i="8" s="1"/>
  <c r="AH275" i="8"/>
  <c r="AI275" i="8" s="1"/>
  <c r="AH290" i="8"/>
  <c r="AI290" i="8" s="1"/>
  <c r="AH271" i="8"/>
  <c r="AI271" i="8" s="1"/>
  <c r="AH303" i="8"/>
  <c r="AI303" i="8" s="1"/>
  <c r="AH301" i="8"/>
  <c r="AI301" i="8" s="1"/>
  <c r="AH297" i="8"/>
  <c r="AI297" i="8" s="1"/>
  <c r="AH299" i="8"/>
  <c r="AH300" i="8"/>
  <c r="AI300" i="8" s="1"/>
  <c r="AH302" i="8"/>
  <c r="AI302" i="8" s="1"/>
  <c r="AH304" i="8"/>
  <c r="AI304" i="8" s="1"/>
  <c r="AH296" i="8"/>
  <c r="AI296" i="8" s="1"/>
  <c r="AH286" i="8"/>
  <c r="AI286" i="8" s="1"/>
  <c r="AH288" i="8"/>
  <c r="AI288" i="8" s="1"/>
  <c r="AH294" i="8"/>
  <c r="AI294" i="8" s="1"/>
  <c r="AH277" i="8"/>
  <c r="AI277" i="8" s="1"/>
  <c r="AH281" i="8"/>
  <c r="AI281" i="8" s="1"/>
  <c r="AH283" i="8"/>
  <c r="AI283" i="8" s="1"/>
  <c r="AH270" i="8"/>
  <c r="AI270" i="8" s="1"/>
  <c r="AH272" i="8"/>
  <c r="AI272" i="8" s="1"/>
  <c r="AH280" i="8"/>
  <c r="AI280" i="8" s="1"/>
  <c r="AH274" i="8"/>
  <c r="AI274" i="8" s="1"/>
  <c r="AH282" i="8"/>
  <c r="AI282" i="8" s="1"/>
  <c r="AI276" i="8"/>
  <c r="AI284" i="8"/>
  <c r="AI292" i="8"/>
  <c r="AH94" i="8"/>
  <c r="AI94" i="8" s="1"/>
  <c r="AH179" i="8"/>
  <c r="AI179" i="8" s="1"/>
  <c r="AH79" i="8"/>
  <c r="AI79" i="8" s="1"/>
  <c r="AH95" i="8"/>
  <c r="AI95" i="8" s="1"/>
  <c r="AH103" i="8"/>
  <c r="AI103" i="8" s="1"/>
  <c r="AH105" i="8"/>
  <c r="AI105" i="8" s="1"/>
  <c r="AH184" i="8"/>
  <c r="AI184" i="8" s="1"/>
  <c r="AH93" i="8"/>
  <c r="AI93" i="8" s="1"/>
  <c r="AH158" i="8"/>
  <c r="AI158" i="8" s="1"/>
  <c r="AH166" i="8"/>
  <c r="AI166" i="8" s="1"/>
  <c r="AH174" i="8"/>
  <c r="AI174" i="8" s="1"/>
  <c r="AH182" i="8"/>
  <c r="AI182" i="8" s="1"/>
  <c r="AH171" i="8"/>
  <c r="AI171" i="8" s="1"/>
  <c r="AH111" i="8"/>
  <c r="AI111" i="8" s="1"/>
  <c r="AH165" i="8"/>
  <c r="AI165" i="8" s="1"/>
  <c r="AH172" i="8"/>
  <c r="AI172" i="8" s="1"/>
  <c r="AH157" i="8"/>
  <c r="AI157" i="8" s="1"/>
  <c r="AH177" i="8"/>
  <c r="AI177" i="8" s="1"/>
  <c r="AH159" i="8"/>
  <c r="AI159" i="8" s="1"/>
  <c r="AH161" i="8"/>
  <c r="AI161" i="8" s="1"/>
  <c r="AH163" i="8"/>
  <c r="AI163" i="8" s="1"/>
  <c r="AH180" i="8"/>
  <c r="AI180" i="8" s="1"/>
  <c r="AH167" i="8"/>
  <c r="AI167" i="8" s="1"/>
  <c r="AH169" i="8"/>
  <c r="AI169" i="8" s="1"/>
  <c r="AH185" i="8"/>
  <c r="AH160" i="8"/>
  <c r="AI160" i="8" s="1"/>
  <c r="AH162" i="8"/>
  <c r="AI162" i="8" s="1"/>
  <c r="AH164" i="8"/>
  <c r="AI164" i="8" s="1"/>
  <c r="AH173" i="8"/>
  <c r="AI173" i="8" s="1"/>
  <c r="AH168" i="8"/>
  <c r="AI168" i="8" s="1"/>
  <c r="AH170" i="8"/>
  <c r="AI170" i="8" s="1"/>
  <c r="AH181" i="8"/>
  <c r="AI181" i="8" s="1"/>
  <c r="AH176" i="8"/>
  <c r="AI176" i="8" s="1"/>
  <c r="AH178" i="8"/>
  <c r="AI178" i="8" s="1"/>
  <c r="AI185" i="8"/>
  <c r="AH110" i="8"/>
  <c r="AI110" i="8" s="1"/>
  <c r="AH102" i="8"/>
  <c r="AI102" i="8" s="1"/>
  <c r="AH104" i="8"/>
  <c r="AI104" i="8" s="1"/>
  <c r="AH107" i="8"/>
  <c r="AI107" i="8" s="1"/>
  <c r="AH101" i="8"/>
  <c r="AI101" i="8" s="1"/>
  <c r="AH96" i="8"/>
  <c r="AI96" i="8" s="1"/>
  <c r="AH92" i="8"/>
  <c r="AI92" i="8" s="1"/>
  <c r="AH82" i="8"/>
  <c r="AI82" i="8" s="1"/>
  <c r="AH84" i="8"/>
  <c r="AI84" i="8" s="1"/>
  <c r="AH97" i="8"/>
  <c r="AI97" i="8" s="1"/>
  <c r="AH99" i="8"/>
  <c r="AI99" i="8" s="1"/>
  <c r="AH75" i="8"/>
  <c r="AI75" i="8" s="1"/>
  <c r="AH77" i="8"/>
  <c r="AI77" i="8" s="1"/>
  <c r="AH109" i="8"/>
  <c r="AI109" i="8" s="1"/>
  <c r="AH81" i="8"/>
  <c r="AI81" i="8" s="1"/>
  <c r="AH83" i="8"/>
  <c r="AI83" i="8" s="1"/>
  <c r="AH85" i="8"/>
  <c r="AI85" i="8" s="1"/>
  <c r="AH98" i="8"/>
  <c r="AI98" i="8" s="1"/>
  <c r="AH100" i="8"/>
  <c r="AI100" i="8" s="1"/>
  <c r="AH87" i="8"/>
  <c r="AI87" i="8" s="1"/>
  <c r="AH89" i="8"/>
  <c r="AI89" i="8" s="1"/>
  <c r="AH91" i="8"/>
  <c r="AI91" i="8" s="1"/>
  <c r="AH106" i="8"/>
  <c r="AI106" i="8" s="1"/>
  <c r="AH108" i="8"/>
  <c r="AI108" i="8" s="1"/>
  <c r="AH13" i="8"/>
  <c r="AI13" i="8" s="1"/>
  <c r="W453" i="8"/>
  <c r="X453" i="8"/>
  <c r="V453" i="8"/>
  <c r="X70" i="16"/>
  <c r="Y81" i="14"/>
  <c r="AC81" i="14"/>
  <c r="Y82" i="14"/>
  <c r="AC82" i="14"/>
  <c r="AG82" i="14"/>
  <c r="AH82" i="14"/>
  <c r="AI299" i="8" l="1"/>
  <c r="AI48" i="22"/>
  <c r="AI36" i="22"/>
  <c r="AI10" i="22"/>
  <c r="G22" i="7"/>
  <c r="D22" i="7"/>
  <c r="E22" i="7"/>
  <c r="F22" i="7"/>
  <c r="H22" i="7"/>
  <c r="I22" i="7"/>
  <c r="O22" i="7"/>
  <c r="P22" i="7"/>
  <c r="Q22" i="7"/>
  <c r="S22" i="7"/>
  <c r="T22" i="7"/>
  <c r="U22" i="7"/>
  <c r="W74" i="6"/>
  <c r="X74" i="6"/>
  <c r="X131" i="6" s="1"/>
  <c r="AG65" i="6" l="1"/>
  <c r="AG67" i="6" s="1"/>
  <c r="AC65" i="6"/>
  <c r="AC67" i="6" s="1"/>
  <c r="R22" i="7" s="1"/>
  <c r="Y66" i="6"/>
  <c r="AH66" i="6" s="1"/>
  <c r="AI66" i="6" s="1"/>
  <c r="Y65" i="6"/>
  <c r="AF67" i="6"/>
  <c r="AE67" i="6"/>
  <c r="AD67" i="6"/>
  <c r="AB67" i="6"/>
  <c r="AA67" i="6"/>
  <c r="Z67" i="6"/>
  <c r="X67" i="6"/>
  <c r="M22" i="7" s="1"/>
  <c r="W67" i="6"/>
  <c r="L22" i="7" s="1"/>
  <c r="V67" i="6"/>
  <c r="K22" i="7" s="1"/>
  <c r="U67" i="6"/>
  <c r="J22" i="7" s="1"/>
  <c r="K67" i="6"/>
  <c r="C22" i="7" s="1"/>
  <c r="J67" i="6"/>
  <c r="B22" i="7" l="1"/>
  <c r="AI77" i="6"/>
  <c r="V22" i="7"/>
  <c r="AH65" i="6"/>
  <c r="AH67" i="6" s="1"/>
  <c r="W22" i="7" s="1"/>
  <c r="Y67" i="6"/>
  <c r="N22" i="7" s="1"/>
  <c r="S453" i="8"/>
  <c r="S455" i="8" s="1"/>
  <c r="T453" i="8"/>
  <c r="AF455" i="8"/>
  <c r="AE455" i="8"/>
  <c r="AB455" i="8"/>
  <c r="AA455" i="8"/>
  <c r="Z455" i="8"/>
  <c r="X455" i="8"/>
  <c r="W455" i="8"/>
  <c r="V455" i="8"/>
  <c r="R455" i="8"/>
  <c r="K455" i="8"/>
  <c r="AG453" i="8"/>
  <c r="AC453" i="8"/>
  <c r="Y453" i="8"/>
  <c r="J455" i="8"/>
  <c r="U23" i="9"/>
  <c r="T23" i="9"/>
  <c r="S23" i="9"/>
  <c r="Q23" i="9"/>
  <c r="P23" i="9"/>
  <c r="O23" i="9"/>
  <c r="F23" i="9"/>
  <c r="E23" i="9"/>
  <c r="D23" i="9"/>
  <c r="AG446" i="8"/>
  <c r="AC446" i="8"/>
  <c r="Y446" i="8"/>
  <c r="U446" i="8"/>
  <c r="AG445" i="8"/>
  <c r="AC445" i="8"/>
  <c r="Y445" i="8"/>
  <c r="U445" i="8"/>
  <c r="AG444" i="8"/>
  <c r="AC444" i="8"/>
  <c r="Y444" i="8"/>
  <c r="U444" i="8"/>
  <c r="AG443" i="8"/>
  <c r="AC443" i="8"/>
  <c r="Y443" i="8"/>
  <c r="U443" i="8"/>
  <c r="AG442" i="8"/>
  <c r="AC442" i="8"/>
  <c r="Y442" i="8"/>
  <c r="U442" i="8"/>
  <c r="AG441" i="8"/>
  <c r="AC441" i="8"/>
  <c r="Y441" i="8"/>
  <c r="U441" i="8"/>
  <c r="AG440" i="8"/>
  <c r="AC440" i="8"/>
  <c r="Y440" i="8"/>
  <c r="U440" i="8"/>
  <c r="AG439" i="8"/>
  <c r="AC439" i="8"/>
  <c r="Y439" i="8"/>
  <c r="U439" i="8"/>
  <c r="AG438" i="8"/>
  <c r="AC438" i="8"/>
  <c r="Y438" i="8"/>
  <c r="U438" i="8"/>
  <c r="AG437" i="8"/>
  <c r="AC437" i="8"/>
  <c r="Y437" i="8"/>
  <c r="U437" i="8"/>
  <c r="AG436" i="8"/>
  <c r="AC436" i="8"/>
  <c r="Y436" i="8"/>
  <c r="U436" i="8"/>
  <c r="AG435" i="8"/>
  <c r="AC435" i="8"/>
  <c r="Y435" i="8"/>
  <c r="U435" i="8"/>
  <c r="AG434" i="8"/>
  <c r="AC434" i="8"/>
  <c r="Y434" i="8"/>
  <c r="U434" i="8"/>
  <c r="AG433" i="8"/>
  <c r="AC433" i="8"/>
  <c r="Y433" i="8"/>
  <c r="U433" i="8"/>
  <c r="AG432" i="8"/>
  <c r="AC432" i="8"/>
  <c r="Y432" i="8"/>
  <c r="U432" i="8"/>
  <c r="AG431" i="8"/>
  <c r="AC431" i="8"/>
  <c r="Y431" i="8"/>
  <c r="U431" i="8"/>
  <c r="AG430" i="8"/>
  <c r="AC430" i="8"/>
  <c r="Y430" i="8"/>
  <c r="U430" i="8"/>
  <c r="AG429" i="8"/>
  <c r="AC429" i="8"/>
  <c r="Y429" i="8"/>
  <c r="U429" i="8"/>
  <c r="AG428" i="8"/>
  <c r="AC428" i="8"/>
  <c r="Y428" i="8"/>
  <c r="U428" i="8"/>
  <c r="AG427" i="8"/>
  <c r="AC427" i="8"/>
  <c r="Y427" i="8"/>
  <c r="U427" i="8"/>
  <c r="AE450" i="8"/>
  <c r="AD450" i="8"/>
  <c r="AB450" i="8"/>
  <c r="AA450" i="8"/>
  <c r="Z450" i="8"/>
  <c r="X450" i="8"/>
  <c r="M23" i="9" s="1"/>
  <c r="W450" i="8"/>
  <c r="L23" i="9" s="1"/>
  <c r="V450" i="8"/>
  <c r="K23" i="9" s="1"/>
  <c r="T450" i="8"/>
  <c r="I23" i="9" s="1"/>
  <c r="S450" i="8"/>
  <c r="H23" i="9" s="1"/>
  <c r="R450" i="8"/>
  <c r="G23" i="9" s="1"/>
  <c r="O450" i="8"/>
  <c r="N450" i="8"/>
  <c r="M450" i="8"/>
  <c r="C23" i="9"/>
  <c r="J450" i="8"/>
  <c r="B23" i="9" s="1"/>
  <c r="AG447" i="8"/>
  <c r="AG450" i="8" s="1"/>
  <c r="AC447" i="8"/>
  <c r="Y447" i="8"/>
  <c r="U447" i="8"/>
  <c r="AG426" i="8"/>
  <c r="AC426" i="8"/>
  <c r="Y426" i="8"/>
  <c r="U426" i="8"/>
  <c r="AG363" i="8"/>
  <c r="AC363" i="8"/>
  <c r="Y363" i="8"/>
  <c r="U363" i="8"/>
  <c r="AG362" i="8"/>
  <c r="AC362" i="8"/>
  <c r="Y362" i="8"/>
  <c r="U362" i="8"/>
  <c r="AG361" i="8"/>
  <c r="AC361" i="8"/>
  <c r="Y361" i="8"/>
  <c r="U361" i="8"/>
  <c r="AG349" i="8"/>
  <c r="AC349" i="8"/>
  <c r="Y349" i="8"/>
  <c r="U349" i="8"/>
  <c r="AG348" i="8"/>
  <c r="AC348" i="8"/>
  <c r="Y348" i="8"/>
  <c r="U348" i="8"/>
  <c r="AG347" i="8"/>
  <c r="AC347" i="8"/>
  <c r="Y347" i="8"/>
  <c r="U347" i="8"/>
  <c r="AG346" i="8"/>
  <c r="AC346" i="8"/>
  <c r="Y346" i="8"/>
  <c r="U346" i="8"/>
  <c r="AG345" i="8"/>
  <c r="AC345" i="8"/>
  <c r="Y345" i="8"/>
  <c r="U345" i="8"/>
  <c r="AG344" i="8"/>
  <c r="AC344" i="8"/>
  <c r="Y344" i="8"/>
  <c r="U344" i="8"/>
  <c r="AG343" i="8"/>
  <c r="AC343" i="8"/>
  <c r="Y343" i="8"/>
  <c r="U343" i="8"/>
  <c r="AG342" i="8"/>
  <c r="AC342" i="8"/>
  <c r="Y342" i="8"/>
  <c r="U342" i="8"/>
  <c r="AG341" i="8"/>
  <c r="AC341" i="8"/>
  <c r="Y341" i="8"/>
  <c r="U341" i="8"/>
  <c r="AG340" i="8"/>
  <c r="AC340" i="8"/>
  <c r="Y340" i="8"/>
  <c r="U340" i="8"/>
  <c r="AG339" i="8"/>
  <c r="AC339" i="8"/>
  <c r="Y339" i="8"/>
  <c r="U339" i="8"/>
  <c r="AG331" i="8"/>
  <c r="AC331" i="8"/>
  <c r="Y331" i="8"/>
  <c r="U331" i="8"/>
  <c r="AG330" i="8"/>
  <c r="AC330" i="8"/>
  <c r="Y330" i="8"/>
  <c r="U330" i="8"/>
  <c r="AG329" i="8"/>
  <c r="AC329" i="8"/>
  <c r="Y329" i="8"/>
  <c r="U329" i="8"/>
  <c r="AG328" i="8"/>
  <c r="AC328" i="8"/>
  <c r="Y328" i="8"/>
  <c r="U328" i="8"/>
  <c r="AG327" i="8"/>
  <c r="AC327" i="8"/>
  <c r="Y327" i="8"/>
  <c r="U327" i="8"/>
  <c r="AG326" i="8"/>
  <c r="AC326" i="8"/>
  <c r="Y326" i="8"/>
  <c r="U326" i="8"/>
  <c r="AG325" i="8"/>
  <c r="AC325" i="8"/>
  <c r="Y325" i="8"/>
  <c r="U325" i="8"/>
  <c r="AG324" i="8"/>
  <c r="AC324" i="8"/>
  <c r="Y324" i="8"/>
  <c r="U324" i="8"/>
  <c r="AG323" i="8"/>
  <c r="AC323" i="8"/>
  <c r="Y323" i="8"/>
  <c r="U323" i="8"/>
  <c r="AG317" i="8"/>
  <c r="AC317" i="8"/>
  <c r="Y317" i="8"/>
  <c r="U317" i="8"/>
  <c r="AG316" i="8"/>
  <c r="AC316" i="8"/>
  <c r="Y316" i="8"/>
  <c r="U316" i="8"/>
  <c r="AG315" i="8"/>
  <c r="AC315" i="8"/>
  <c r="Y315" i="8"/>
  <c r="U315" i="8"/>
  <c r="AG314" i="8"/>
  <c r="AC314" i="8"/>
  <c r="Y314" i="8"/>
  <c r="U314" i="8"/>
  <c r="AG313" i="8"/>
  <c r="AC313" i="8"/>
  <c r="Y313" i="8"/>
  <c r="U313" i="8"/>
  <c r="AG312" i="8"/>
  <c r="AC312" i="8"/>
  <c r="Y312" i="8"/>
  <c r="U312" i="8"/>
  <c r="AG311" i="8"/>
  <c r="AC311" i="8"/>
  <c r="Y311" i="8"/>
  <c r="U311" i="8"/>
  <c r="AG310" i="8"/>
  <c r="AC310" i="8"/>
  <c r="Y310" i="8"/>
  <c r="U310" i="8"/>
  <c r="AG309" i="8"/>
  <c r="AC309" i="8"/>
  <c r="Y309" i="8"/>
  <c r="U309" i="8"/>
  <c r="U453" i="8" l="1"/>
  <c r="AH428" i="8"/>
  <c r="AI428" i="8" s="1"/>
  <c r="AH430" i="8"/>
  <c r="AI430" i="8" s="1"/>
  <c r="AH432" i="8"/>
  <c r="AI432" i="8" s="1"/>
  <c r="AH434" i="8"/>
  <c r="AI434" i="8" s="1"/>
  <c r="AH438" i="8"/>
  <c r="AI438" i="8" s="1"/>
  <c r="AH440" i="8"/>
  <c r="AI440" i="8" s="1"/>
  <c r="AH446" i="8"/>
  <c r="AI446" i="8" s="1"/>
  <c r="T455" i="8"/>
  <c r="AH435" i="8"/>
  <c r="AI435" i="8" s="1"/>
  <c r="AH445" i="8"/>
  <c r="AI445" i="8" s="1"/>
  <c r="AH427" i="8"/>
  <c r="AI427" i="8" s="1"/>
  <c r="AH429" i="8"/>
  <c r="AI429" i="8" s="1"/>
  <c r="AH431" i="8"/>
  <c r="AI431" i="8" s="1"/>
  <c r="AH437" i="8"/>
  <c r="AI437" i="8" s="1"/>
  <c r="AH453" i="8"/>
  <c r="AI453" i="8" s="1"/>
  <c r="AI65" i="6"/>
  <c r="AI67" i="6" s="1"/>
  <c r="X22" i="7" s="1"/>
  <c r="AH436" i="8"/>
  <c r="AI436" i="8" s="1"/>
  <c r="AH433" i="8"/>
  <c r="AI433" i="8" s="1"/>
  <c r="AH444" i="8"/>
  <c r="AI444" i="8" s="1"/>
  <c r="AH439" i="8"/>
  <c r="AI439" i="8" s="1"/>
  <c r="AH441" i="8"/>
  <c r="AI441" i="8" s="1"/>
  <c r="AH443" i="8"/>
  <c r="AI443" i="8" s="1"/>
  <c r="AH442" i="8"/>
  <c r="AI442" i="8" s="1"/>
  <c r="AC450" i="8"/>
  <c r="R23" i="9" s="1"/>
  <c r="V23" i="9"/>
  <c r="AH447" i="8"/>
  <c r="AH426" i="8"/>
  <c r="AI426" i="8" s="1"/>
  <c r="U450" i="8"/>
  <c r="J23" i="9" s="1"/>
  <c r="AH328" i="8"/>
  <c r="AI328" i="8" s="1"/>
  <c r="AH330" i="8"/>
  <c r="AI330" i="8" s="1"/>
  <c r="AH339" i="8"/>
  <c r="AI339" i="8" s="1"/>
  <c r="AH347" i="8"/>
  <c r="AI347" i="8" s="1"/>
  <c r="AH349" i="8"/>
  <c r="AI349" i="8" s="1"/>
  <c r="AH362" i="8"/>
  <c r="AI362" i="8" s="1"/>
  <c r="Y450" i="8"/>
  <c r="N23" i="9" s="1"/>
  <c r="AH341" i="8"/>
  <c r="AI341" i="8" s="1"/>
  <c r="AH348" i="8"/>
  <c r="AI348" i="8" s="1"/>
  <c r="AH361" i="8"/>
  <c r="AI361" i="8" s="1"/>
  <c r="AH363" i="8"/>
  <c r="AI363" i="8" s="1"/>
  <c r="AH346" i="8"/>
  <c r="AI346" i="8" s="1"/>
  <c r="AH309" i="8"/>
  <c r="AI309" i="8" s="1"/>
  <c r="AH345" i="8"/>
  <c r="AI345" i="8" s="1"/>
  <c r="AH340" i="8"/>
  <c r="AI340" i="8" s="1"/>
  <c r="AH342" i="8"/>
  <c r="AI342" i="8" s="1"/>
  <c r="AH344" i="8"/>
  <c r="AI344" i="8" s="1"/>
  <c r="AH343" i="8"/>
  <c r="AI343" i="8" s="1"/>
  <c r="AH315" i="8"/>
  <c r="AI315" i="8" s="1"/>
  <c r="AH324" i="8"/>
  <c r="AI324" i="8" s="1"/>
  <c r="AH326" i="8"/>
  <c r="AI326" i="8" s="1"/>
  <c r="AH312" i="8"/>
  <c r="AI312" i="8" s="1"/>
  <c r="AH314" i="8"/>
  <c r="AI314" i="8" s="1"/>
  <c r="AH316" i="8"/>
  <c r="AI316" i="8" s="1"/>
  <c r="AH323" i="8"/>
  <c r="AI323" i="8" s="1"/>
  <c r="AH329" i="8"/>
  <c r="AI329" i="8" s="1"/>
  <c r="AH331" i="8"/>
  <c r="AI331" i="8" s="1"/>
  <c r="AH327" i="8"/>
  <c r="AI327" i="8" s="1"/>
  <c r="AH325" i="8"/>
  <c r="AI325" i="8" s="1"/>
  <c r="AH311" i="8"/>
  <c r="AI311" i="8" s="1"/>
  <c r="AH317" i="8"/>
  <c r="AI317" i="8" s="1"/>
  <c r="AH310" i="8"/>
  <c r="AI310" i="8" s="1"/>
  <c r="AH313" i="8"/>
  <c r="AI313" i="8" s="1"/>
  <c r="AG234" i="8"/>
  <c r="AC234" i="8"/>
  <c r="Y234" i="8"/>
  <c r="U234" i="8"/>
  <c r="AG264" i="8"/>
  <c r="AC264" i="8"/>
  <c r="Y264" i="8"/>
  <c r="U264" i="8"/>
  <c r="AG263" i="8"/>
  <c r="AC263" i="8"/>
  <c r="Y263" i="8"/>
  <c r="U263" i="8"/>
  <c r="AG262" i="8"/>
  <c r="AC262" i="8"/>
  <c r="Y262" i="8"/>
  <c r="U262" i="8"/>
  <c r="AG261" i="8"/>
  <c r="AC261" i="8"/>
  <c r="Y261" i="8"/>
  <c r="U261" i="8"/>
  <c r="AG260" i="8"/>
  <c r="AC260" i="8"/>
  <c r="Y260" i="8"/>
  <c r="U260" i="8"/>
  <c r="AG259" i="8"/>
  <c r="AC259" i="8"/>
  <c r="Y259" i="8"/>
  <c r="U259" i="8"/>
  <c r="AG258" i="8"/>
  <c r="AC258" i="8"/>
  <c r="Y258" i="8"/>
  <c r="U258" i="8"/>
  <c r="AG257" i="8"/>
  <c r="AC257" i="8"/>
  <c r="Y257" i="8"/>
  <c r="U257" i="8"/>
  <c r="AG256" i="8"/>
  <c r="AC256" i="8"/>
  <c r="Y256" i="8"/>
  <c r="U256" i="8"/>
  <c r="AG255" i="8"/>
  <c r="AC255" i="8"/>
  <c r="Y255" i="8"/>
  <c r="U255" i="8"/>
  <c r="AG254" i="8"/>
  <c r="AC254" i="8"/>
  <c r="Y254" i="8"/>
  <c r="U254" i="8"/>
  <c r="AG253" i="8"/>
  <c r="AC253" i="8"/>
  <c r="Y253" i="8"/>
  <c r="U253" i="8"/>
  <c r="AG252" i="8"/>
  <c r="AC252" i="8"/>
  <c r="Y252" i="8"/>
  <c r="U252" i="8"/>
  <c r="AG251" i="8"/>
  <c r="AC251" i="8"/>
  <c r="Y251" i="8"/>
  <c r="U251" i="8"/>
  <c r="AG250" i="8"/>
  <c r="AC250" i="8"/>
  <c r="Y250" i="8"/>
  <c r="U250" i="8"/>
  <c r="AG249" i="8"/>
  <c r="AC249" i="8"/>
  <c r="Y249" i="8"/>
  <c r="U249" i="8"/>
  <c r="AG248" i="8"/>
  <c r="AC248" i="8"/>
  <c r="Y248" i="8"/>
  <c r="U248" i="8"/>
  <c r="AG247" i="8"/>
  <c r="AC247" i="8"/>
  <c r="Y247" i="8"/>
  <c r="U247" i="8"/>
  <c r="AG246" i="8"/>
  <c r="AC246" i="8"/>
  <c r="Y246" i="8"/>
  <c r="U246" i="8"/>
  <c r="AG245" i="8"/>
  <c r="AC245" i="8"/>
  <c r="Y245" i="8"/>
  <c r="U245" i="8"/>
  <c r="AG244" i="8"/>
  <c r="AC244" i="8"/>
  <c r="Y244" i="8"/>
  <c r="U244" i="8"/>
  <c r="AG243" i="8"/>
  <c r="AC243" i="8"/>
  <c r="Y243" i="8"/>
  <c r="U243" i="8"/>
  <c r="AG242" i="8"/>
  <c r="AC242" i="8"/>
  <c r="Y242" i="8"/>
  <c r="U242" i="8"/>
  <c r="AG241" i="8"/>
  <c r="AC241" i="8"/>
  <c r="Y241" i="8"/>
  <c r="U241" i="8"/>
  <c r="AG240" i="8"/>
  <c r="AC240" i="8"/>
  <c r="Y240" i="8"/>
  <c r="U240" i="8"/>
  <c r="AG239" i="8"/>
  <c r="AC239" i="8"/>
  <c r="Y239" i="8"/>
  <c r="U239" i="8"/>
  <c r="AG238" i="8"/>
  <c r="AC238" i="8"/>
  <c r="Y238" i="8"/>
  <c r="U238" i="8"/>
  <c r="AG237" i="8"/>
  <c r="AC237" i="8"/>
  <c r="Y237" i="8"/>
  <c r="U237" i="8"/>
  <c r="AG236" i="8"/>
  <c r="AC236" i="8"/>
  <c r="Y236" i="8"/>
  <c r="U236" i="8"/>
  <c r="AG235" i="8"/>
  <c r="AC235" i="8"/>
  <c r="Y235" i="8"/>
  <c r="U235" i="8"/>
  <c r="AG233" i="8"/>
  <c r="AC233" i="8"/>
  <c r="Y233" i="8"/>
  <c r="U233" i="8"/>
  <c r="AG225" i="8"/>
  <c r="AC225" i="8"/>
  <c r="Y225" i="8"/>
  <c r="U225" i="8"/>
  <c r="AG224" i="8"/>
  <c r="AC224" i="8"/>
  <c r="Y224" i="8"/>
  <c r="U224" i="8"/>
  <c r="AG223" i="8"/>
  <c r="AC223" i="8"/>
  <c r="U223" i="8"/>
  <c r="AG222" i="8"/>
  <c r="AC222" i="8"/>
  <c r="Y222" i="8"/>
  <c r="U222" i="8"/>
  <c r="AG221" i="8"/>
  <c r="AC221" i="8"/>
  <c r="Y221" i="8"/>
  <c r="U221" i="8"/>
  <c r="AG220" i="8"/>
  <c r="AC220" i="8"/>
  <c r="Y220" i="8"/>
  <c r="U220" i="8"/>
  <c r="AG219" i="8"/>
  <c r="AC219" i="8"/>
  <c r="Y219" i="8"/>
  <c r="U219" i="8"/>
  <c r="AG218" i="8"/>
  <c r="AC218" i="8"/>
  <c r="Y218" i="8"/>
  <c r="U218" i="8"/>
  <c r="AG217" i="8"/>
  <c r="AC217" i="8"/>
  <c r="Y217" i="8"/>
  <c r="U217" i="8"/>
  <c r="AG216" i="8"/>
  <c r="AC216" i="8"/>
  <c r="Y216" i="8"/>
  <c r="U216" i="8"/>
  <c r="AG215" i="8"/>
  <c r="AC215" i="8"/>
  <c r="Y215" i="8"/>
  <c r="U215" i="8"/>
  <c r="AG214" i="8"/>
  <c r="AC214" i="8"/>
  <c r="Y214" i="8"/>
  <c r="U214" i="8"/>
  <c r="AG213" i="8"/>
  <c r="AC213" i="8"/>
  <c r="Y213" i="8"/>
  <c r="U213" i="8"/>
  <c r="AG212" i="8"/>
  <c r="AC212" i="8"/>
  <c r="Y212" i="8"/>
  <c r="U212" i="8"/>
  <c r="AG211" i="8"/>
  <c r="AC211" i="8"/>
  <c r="Y211" i="8"/>
  <c r="U211" i="8"/>
  <c r="AG210" i="8"/>
  <c r="AC210" i="8"/>
  <c r="Y210" i="8"/>
  <c r="U210" i="8"/>
  <c r="AG209" i="8"/>
  <c r="AC209" i="8"/>
  <c r="Y209" i="8"/>
  <c r="U209" i="8"/>
  <c r="AG208" i="8"/>
  <c r="AC208" i="8"/>
  <c r="Y208" i="8"/>
  <c r="U208" i="8"/>
  <c r="AG207" i="8"/>
  <c r="AC207" i="8"/>
  <c r="Y207" i="8"/>
  <c r="U207" i="8"/>
  <c r="AG206" i="8"/>
  <c r="AC206" i="8"/>
  <c r="Y206" i="8"/>
  <c r="U206" i="8"/>
  <c r="AG205" i="8"/>
  <c r="AC205" i="8"/>
  <c r="Y205" i="8"/>
  <c r="U205" i="8"/>
  <c r="AG204" i="8"/>
  <c r="AC204" i="8"/>
  <c r="Y204" i="8"/>
  <c r="U204" i="8"/>
  <c r="AG203" i="8"/>
  <c r="AC203" i="8"/>
  <c r="Y203" i="8"/>
  <c r="U203" i="8"/>
  <c r="AG202" i="8"/>
  <c r="AC202" i="8"/>
  <c r="Y202" i="8"/>
  <c r="U202" i="8"/>
  <c r="AG201" i="8"/>
  <c r="AC201" i="8"/>
  <c r="Y201" i="8"/>
  <c r="U201" i="8"/>
  <c r="AG200" i="8"/>
  <c r="AC200" i="8"/>
  <c r="Y200" i="8"/>
  <c r="U200" i="8"/>
  <c r="AG199" i="8"/>
  <c r="AC199" i="8"/>
  <c r="Y199" i="8"/>
  <c r="U199" i="8"/>
  <c r="AG198" i="8"/>
  <c r="AC198" i="8"/>
  <c r="Y198" i="8"/>
  <c r="U198" i="8"/>
  <c r="AG197" i="8"/>
  <c r="AC197" i="8"/>
  <c r="Y197" i="8"/>
  <c r="U197" i="8"/>
  <c r="AG196" i="8"/>
  <c r="AC196" i="8"/>
  <c r="Y196" i="8"/>
  <c r="U196" i="8"/>
  <c r="AG195" i="8"/>
  <c r="AC195" i="8"/>
  <c r="Y195" i="8"/>
  <c r="U195" i="8"/>
  <c r="AG194" i="8"/>
  <c r="AC194" i="8"/>
  <c r="Y194" i="8"/>
  <c r="U194" i="8"/>
  <c r="AG149" i="8"/>
  <c r="AC149" i="8"/>
  <c r="Y149" i="8"/>
  <c r="U149" i="8"/>
  <c r="AG148" i="8"/>
  <c r="AC148" i="8"/>
  <c r="Y148" i="8"/>
  <c r="U148" i="8"/>
  <c r="AG147" i="8"/>
  <c r="AC147" i="8"/>
  <c r="Y147" i="8"/>
  <c r="U147" i="8"/>
  <c r="AG146" i="8"/>
  <c r="AC146" i="8"/>
  <c r="Y146" i="8"/>
  <c r="U146" i="8"/>
  <c r="AG145" i="8"/>
  <c r="AC145" i="8"/>
  <c r="Y145" i="8"/>
  <c r="U145" i="8"/>
  <c r="AG144" i="8"/>
  <c r="AC144" i="8"/>
  <c r="Y144" i="8"/>
  <c r="U144" i="8"/>
  <c r="AG143" i="8"/>
  <c r="AC143" i="8"/>
  <c r="Y143" i="8"/>
  <c r="U143" i="8"/>
  <c r="AG142" i="8"/>
  <c r="AC142" i="8"/>
  <c r="Y142" i="8"/>
  <c r="U142" i="8"/>
  <c r="AG141" i="8"/>
  <c r="AC141" i="8"/>
  <c r="Y141" i="8"/>
  <c r="U141" i="8"/>
  <c r="AG140" i="8"/>
  <c r="AC140" i="8"/>
  <c r="Y140" i="8"/>
  <c r="U140" i="8"/>
  <c r="AG139" i="8"/>
  <c r="AC139" i="8"/>
  <c r="Y139" i="8"/>
  <c r="U139" i="8"/>
  <c r="AG138" i="8"/>
  <c r="AC138" i="8"/>
  <c r="Y138" i="8"/>
  <c r="U138" i="8"/>
  <c r="AG137" i="8"/>
  <c r="AC137" i="8"/>
  <c r="Y137" i="8"/>
  <c r="U137" i="8"/>
  <c r="AG136" i="8"/>
  <c r="AC136" i="8"/>
  <c r="Y136" i="8"/>
  <c r="U136" i="8"/>
  <c r="AG135" i="8"/>
  <c r="AC135" i="8"/>
  <c r="Y135" i="8"/>
  <c r="U135" i="8"/>
  <c r="AG134" i="8"/>
  <c r="AC134" i="8"/>
  <c r="Y134" i="8"/>
  <c r="U134" i="8"/>
  <c r="AG133" i="8"/>
  <c r="AC133" i="8"/>
  <c r="Y133" i="8"/>
  <c r="U133" i="8"/>
  <c r="AG132" i="8"/>
  <c r="AC132" i="8"/>
  <c r="Y132" i="8"/>
  <c r="U132" i="8"/>
  <c r="AG131" i="8"/>
  <c r="AC131" i="8"/>
  <c r="Y131" i="8"/>
  <c r="U131" i="8"/>
  <c r="AG130" i="8"/>
  <c r="AC130" i="8"/>
  <c r="Y130" i="8"/>
  <c r="U130" i="8"/>
  <c r="AG129" i="8"/>
  <c r="AC129" i="8"/>
  <c r="Y129" i="8"/>
  <c r="U129" i="8"/>
  <c r="AG128" i="8"/>
  <c r="AC128" i="8"/>
  <c r="Y128" i="8"/>
  <c r="U128" i="8"/>
  <c r="AG127" i="8"/>
  <c r="AC127" i="8"/>
  <c r="Y127" i="8"/>
  <c r="U127" i="8"/>
  <c r="AG126" i="8"/>
  <c r="AC126" i="8"/>
  <c r="Y126" i="8"/>
  <c r="U126" i="8"/>
  <c r="AG125" i="8"/>
  <c r="AC125" i="8"/>
  <c r="Y125" i="8"/>
  <c r="U125" i="8"/>
  <c r="AG124" i="8"/>
  <c r="AC124" i="8"/>
  <c r="Y124" i="8"/>
  <c r="U124" i="8"/>
  <c r="AG123" i="8"/>
  <c r="AC123" i="8"/>
  <c r="Y123" i="8"/>
  <c r="U123" i="8"/>
  <c r="AG122" i="8"/>
  <c r="AC122" i="8"/>
  <c r="Y122" i="8"/>
  <c r="U122" i="8"/>
  <c r="AG121" i="8"/>
  <c r="AC121" i="8"/>
  <c r="Y121" i="8"/>
  <c r="U121" i="8"/>
  <c r="AG120" i="8"/>
  <c r="AC120" i="8"/>
  <c r="Y120" i="8"/>
  <c r="U120" i="8"/>
  <c r="AG119" i="8"/>
  <c r="AC119" i="8"/>
  <c r="Y119" i="8"/>
  <c r="U119" i="8"/>
  <c r="AG118" i="8"/>
  <c r="AC118" i="8"/>
  <c r="Y118" i="8"/>
  <c r="U118" i="8"/>
  <c r="AG68" i="8"/>
  <c r="AC68" i="8"/>
  <c r="Y68" i="8"/>
  <c r="U68" i="8"/>
  <c r="AG67" i="8"/>
  <c r="AC67" i="8"/>
  <c r="Y67" i="8"/>
  <c r="U67" i="8"/>
  <c r="AG66" i="8"/>
  <c r="AC66" i="8"/>
  <c r="Y66" i="8"/>
  <c r="U66" i="8"/>
  <c r="AG65" i="8"/>
  <c r="AC65" i="8"/>
  <c r="Y65" i="8"/>
  <c r="U65" i="8"/>
  <c r="AG64" i="8"/>
  <c r="AC64" i="8"/>
  <c r="Y64" i="8"/>
  <c r="U64" i="8"/>
  <c r="AG63" i="8"/>
  <c r="AC63" i="8"/>
  <c r="Y63" i="8"/>
  <c r="U63" i="8"/>
  <c r="AG62" i="8"/>
  <c r="AC62" i="8"/>
  <c r="Y62" i="8"/>
  <c r="U62" i="8"/>
  <c r="AG61" i="8"/>
  <c r="AC61" i="8"/>
  <c r="Y61" i="8"/>
  <c r="U61" i="8"/>
  <c r="AG60" i="8"/>
  <c r="AC60" i="8"/>
  <c r="Y60" i="8"/>
  <c r="U60" i="8"/>
  <c r="AG59" i="8"/>
  <c r="AC59" i="8"/>
  <c r="Y59" i="8"/>
  <c r="U59" i="8"/>
  <c r="AG58" i="8"/>
  <c r="AC58" i="8"/>
  <c r="Y58" i="8"/>
  <c r="U58" i="8"/>
  <c r="AG57" i="8"/>
  <c r="AC57" i="8"/>
  <c r="Y57" i="8"/>
  <c r="U57" i="8"/>
  <c r="AG56" i="8"/>
  <c r="AC56" i="8"/>
  <c r="Y56" i="8"/>
  <c r="U56" i="8"/>
  <c r="AG55" i="8"/>
  <c r="AC55" i="8"/>
  <c r="Y55" i="8"/>
  <c r="U55" i="8"/>
  <c r="AG54" i="8"/>
  <c r="AC54" i="8"/>
  <c r="Y54" i="8"/>
  <c r="U54" i="8"/>
  <c r="AG45" i="8"/>
  <c r="AC45" i="8"/>
  <c r="Y45" i="8"/>
  <c r="U45" i="8"/>
  <c r="AG44" i="8"/>
  <c r="AC44" i="8"/>
  <c r="Y44" i="8"/>
  <c r="U44" i="8"/>
  <c r="AG43" i="8"/>
  <c r="AC43" i="8"/>
  <c r="Y43" i="8"/>
  <c r="U43" i="8"/>
  <c r="AG42" i="8"/>
  <c r="AC42" i="8"/>
  <c r="Y42" i="8"/>
  <c r="U42" i="8"/>
  <c r="AG41" i="8"/>
  <c r="AC41" i="8"/>
  <c r="Y41" i="8"/>
  <c r="U41" i="8"/>
  <c r="AG40" i="8"/>
  <c r="AC40" i="8"/>
  <c r="Y40" i="8"/>
  <c r="U40" i="8"/>
  <c r="AG39" i="8"/>
  <c r="AC39" i="8"/>
  <c r="Y39" i="8"/>
  <c r="U39" i="8"/>
  <c r="AG29" i="8"/>
  <c r="AC29" i="8"/>
  <c r="Y29" i="8"/>
  <c r="U29" i="8"/>
  <c r="AG28" i="8"/>
  <c r="AC28" i="8"/>
  <c r="Y28" i="8"/>
  <c r="U28" i="8"/>
  <c r="AG27" i="8"/>
  <c r="AC27" i="8"/>
  <c r="Y27" i="8"/>
  <c r="U27" i="8"/>
  <c r="AG26" i="8"/>
  <c r="AC26" i="8"/>
  <c r="Y26" i="8"/>
  <c r="U26" i="8"/>
  <c r="AG25" i="8"/>
  <c r="AC25" i="8"/>
  <c r="Y25" i="8"/>
  <c r="U25" i="8"/>
  <c r="AG24" i="8"/>
  <c r="AC24" i="8"/>
  <c r="Y24" i="8"/>
  <c r="U24" i="8"/>
  <c r="AG23" i="8"/>
  <c r="AC23" i="8"/>
  <c r="Y23" i="8"/>
  <c r="U23" i="8"/>
  <c r="AG22" i="8"/>
  <c r="AC22" i="8"/>
  <c r="Y22" i="8"/>
  <c r="U22" i="8"/>
  <c r="AG21" i="8"/>
  <c r="AC21" i="8"/>
  <c r="Y21" i="8"/>
  <c r="U21" i="8"/>
  <c r="AG14" i="8"/>
  <c r="AC14" i="8"/>
  <c r="Y14" i="8"/>
  <c r="U14" i="8"/>
  <c r="AG12" i="8"/>
  <c r="AC12" i="8"/>
  <c r="Y12" i="8"/>
  <c r="U12" i="8"/>
  <c r="AG11" i="8"/>
  <c r="AC11" i="8"/>
  <c r="Y11" i="8"/>
  <c r="U11" i="8"/>
  <c r="AG10" i="8"/>
  <c r="AC10" i="8"/>
  <c r="Y10" i="8"/>
  <c r="U10" i="8"/>
  <c r="AF71" i="20"/>
  <c r="AE71" i="20"/>
  <c r="AD71" i="20"/>
  <c r="AB71" i="20"/>
  <c r="AA71" i="20"/>
  <c r="Z71" i="20"/>
  <c r="X71" i="20"/>
  <c r="W71" i="20"/>
  <c r="V71" i="20"/>
  <c r="U71" i="20"/>
  <c r="T71" i="20"/>
  <c r="S71" i="20"/>
  <c r="R71" i="20"/>
  <c r="K71" i="20"/>
  <c r="S70" i="16"/>
  <c r="T70" i="16"/>
  <c r="AI447" i="8" l="1"/>
  <c r="AH450" i="8"/>
  <c r="AH253" i="8"/>
  <c r="AH261" i="8"/>
  <c r="AI261" i="8" s="1"/>
  <c r="AH194" i="8"/>
  <c r="AI194" i="8" s="1"/>
  <c r="AH196" i="8"/>
  <c r="AI196" i="8" s="1"/>
  <c r="AH206" i="8"/>
  <c r="AI206" i="8" s="1"/>
  <c r="AH214" i="8"/>
  <c r="AI214" i="8" s="1"/>
  <c r="AH254" i="8"/>
  <c r="AI254" i="8" s="1"/>
  <c r="AH260" i="8"/>
  <c r="AI260" i="8" s="1"/>
  <c r="AH264" i="8"/>
  <c r="AI264" i="8" s="1"/>
  <c r="AH242" i="8"/>
  <c r="AI242" i="8" s="1"/>
  <c r="AH207" i="8"/>
  <c r="AI207" i="8" s="1"/>
  <c r="AH209" i="8"/>
  <c r="AI209" i="8" s="1"/>
  <c r="AH211" i="8"/>
  <c r="AI211" i="8" s="1"/>
  <c r="AH213" i="8"/>
  <c r="AI213" i="8" s="1"/>
  <c r="AH256" i="8"/>
  <c r="AI256" i="8" s="1"/>
  <c r="AH215" i="8"/>
  <c r="AI215" i="8" s="1"/>
  <c r="AH217" i="8"/>
  <c r="AI217" i="8" s="1"/>
  <c r="AH219" i="8"/>
  <c r="AI219" i="8" s="1"/>
  <c r="AH221" i="8"/>
  <c r="AI221" i="8" s="1"/>
  <c r="AH225" i="8"/>
  <c r="AI225" i="8" s="1"/>
  <c r="AH235" i="8"/>
  <c r="AI235" i="8" s="1"/>
  <c r="AH237" i="8"/>
  <c r="AI237" i="8" s="1"/>
  <c r="AH239" i="8"/>
  <c r="AI239" i="8" s="1"/>
  <c r="AH241" i="8"/>
  <c r="AI241" i="8" s="1"/>
  <c r="AH243" i="8"/>
  <c r="AI243" i="8" s="1"/>
  <c r="AH245" i="8"/>
  <c r="AI245" i="8" s="1"/>
  <c r="AH247" i="8"/>
  <c r="AI247" i="8" s="1"/>
  <c r="AH249" i="8"/>
  <c r="AI249" i="8" s="1"/>
  <c r="AH251" i="8"/>
  <c r="AI251" i="8" s="1"/>
  <c r="AH255" i="8"/>
  <c r="AI255" i="8" s="1"/>
  <c r="AH257" i="8"/>
  <c r="AI257" i="8" s="1"/>
  <c r="AH259" i="8"/>
  <c r="AI259" i="8" s="1"/>
  <c r="AH234" i="8"/>
  <c r="AI234" i="8" s="1"/>
  <c r="AH233" i="8"/>
  <c r="AI233" i="8" s="1"/>
  <c r="AH236" i="8"/>
  <c r="AI236" i="8" s="1"/>
  <c r="AH238" i="8"/>
  <c r="AI238" i="8" s="1"/>
  <c r="AH240" i="8"/>
  <c r="AI240" i="8" s="1"/>
  <c r="AH244" i="8"/>
  <c r="AI244" i="8" s="1"/>
  <c r="AH246" i="8"/>
  <c r="AI246" i="8" s="1"/>
  <c r="AH252" i="8"/>
  <c r="AI252" i="8" s="1"/>
  <c r="AH263" i="8"/>
  <c r="AI263" i="8" s="1"/>
  <c r="AH258" i="8"/>
  <c r="AI258" i="8" s="1"/>
  <c r="AH262" i="8"/>
  <c r="AI262" i="8" s="1"/>
  <c r="AH248" i="8"/>
  <c r="AI248" i="8" s="1"/>
  <c r="AH250" i="8"/>
  <c r="AI250" i="8" s="1"/>
  <c r="AI253" i="8"/>
  <c r="AH216" i="8"/>
  <c r="AI216" i="8" s="1"/>
  <c r="AH218" i="8"/>
  <c r="AI218" i="8" s="1"/>
  <c r="AH220" i="8"/>
  <c r="AI220" i="8" s="1"/>
  <c r="AH222" i="8"/>
  <c r="AI222" i="8" s="1"/>
  <c r="AH195" i="8"/>
  <c r="AI195" i="8" s="1"/>
  <c r="AH197" i="8"/>
  <c r="AI197" i="8" s="1"/>
  <c r="AH199" i="8"/>
  <c r="AI199" i="8" s="1"/>
  <c r="AH201" i="8"/>
  <c r="AI201" i="8" s="1"/>
  <c r="AH203" i="8"/>
  <c r="AI203" i="8" s="1"/>
  <c r="AH205" i="8"/>
  <c r="AI205" i="8" s="1"/>
  <c r="AH198" i="8"/>
  <c r="AI198" i="8" s="1"/>
  <c r="AH200" i="8"/>
  <c r="AI200" i="8" s="1"/>
  <c r="AH202" i="8"/>
  <c r="AI202" i="8" s="1"/>
  <c r="AH204" i="8"/>
  <c r="AI204" i="8" s="1"/>
  <c r="AH208" i="8"/>
  <c r="AI208" i="8" s="1"/>
  <c r="AH210" i="8"/>
  <c r="AI210" i="8" s="1"/>
  <c r="AH212" i="8"/>
  <c r="AI212" i="8" s="1"/>
  <c r="AH224" i="8"/>
  <c r="AI224" i="8" s="1"/>
  <c r="AH223" i="8"/>
  <c r="AI223" i="8" s="1"/>
  <c r="AH122" i="8"/>
  <c r="AI122" i="8" s="1"/>
  <c r="AH138" i="8"/>
  <c r="AI138" i="8" s="1"/>
  <c r="AH130" i="8"/>
  <c r="AI130" i="8" s="1"/>
  <c r="AH40" i="8"/>
  <c r="AI40" i="8" s="1"/>
  <c r="AH54" i="8"/>
  <c r="AI54" i="8" s="1"/>
  <c r="AH58" i="8"/>
  <c r="AI58" i="8" s="1"/>
  <c r="AH62" i="8"/>
  <c r="AI62" i="8" s="1"/>
  <c r="AH68" i="8"/>
  <c r="AI68" i="8" s="1"/>
  <c r="AH119" i="8"/>
  <c r="AI119" i="8" s="1"/>
  <c r="AH123" i="8"/>
  <c r="AI123" i="8" s="1"/>
  <c r="AH125" i="8"/>
  <c r="AI125" i="8" s="1"/>
  <c r="AH127" i="8"/>
  <c r="AI127" i="8" s="1"/>
  <c r="AH56" i="8"/>
  <c r="AI56" i="8" s="1"/>
  <c r="AH140" i="8"/>
  <c r="AI140" i="8" s="1"/>
  <c r="AH142" i="8"/>
  <c r="AI142" i="8" s="1"/>
  <c r="AH146" i="8"/>
  <c r="AI146" i="8" s="1"/>
  <c r="AH148" i="8"/>
  <c r="AI148" i="8" s="1"/>
  <c r="AH136" i="8"/>
  <c r="AI136" i="8" s="1"/>
  <c r="AH131" i="8"/>
  <c r="AI131" i="8" s="1"/>
  <c r="AH133" i="8"/>
  <c r="AI133" i="8" s="1"/>
  <c r="AH144" i="8"/>
  <c r="AI144" i="8" s="1"/>
  <c r="AH139" i="8"/>
  <c r="AI139" i="8" s="1"/>
  <c r="AH141" i="8"/>
  <c r="AI141" i="8" s="1"/>
  <c r="AH118" i="8"/>
  <c r="AI118" i="8" s="1"/>
  <c r="AH120" i="8"/>
  <c r="AI120" i="8" s="1"/>
  <c r="AH147" i="8"/>
  <c r="AI147" i="8" s="1"/>
  <c r="AH149" i="8"/>
  <c r="AI149" i="8" s="1"/>
  <c r="AH67" i="8"/>
  <c r="AI67" i="8" s="1"/>
  <c r="AH124" i="8"/>
  <c r="AI124" i="8" s="1"/>
  <c r="AH126" i="8"/>
  <c r="AI126" i="8" s="1"/>
  <c r="AH63" i="8"/>
  <c r="AI63" i="8" s="1"/>
  <c r="AH132" i="8"/>
  <c r="AI132" i="8" s="1"/>
  <c r="AH134" i="8"/>
  <c r="AI134" i="8" s="1"/>
  <c r="AH143" i="8"/>
  <c r="AI143" i="8" s="1"/>
  <c r="AH121" i="8"/>
  <c r="AI121" i="8" s="1"/>
  <c r="AH135" i="8"/>
  <c r="AI135" i="8" s="1"/>
  <c r="AH129" i="8"/>
  <c r="AI129" i="8" s="1"/>
  <c r="AH145" i="8"/>
  <c r="AI145" i="8" s="1"/>
  <c r="AH137" i="8"/>
  <c r="AI137" i="8" s="1"/>
  <c r="AH128" i="8"/>
  <c r="AI128" i="8" s="1"/>
  <c r="AH64" i="8"/>
  <c r="AI64" i="8" s="1"/>
  <c r="AH66" i="8"/>
  <c r="AI66" i="8" s="1"/>
  <c r="AH59" i="8"/>
  <c r="AI59" i="8" s="1"/>
  <c r="AH55" i="8"/>
  <c r="AI55" i="8" s="1"/>
  <c r="AH57" i="8"/>
  <c r="AI57" i="8" s="1"/>
  <c r="AH61" i="8"/>
  <c r="AI61" i="8" s="1"/>
  <c r="AH65" i="8"/>
  <c r="AI65" i="8" s="1"/>
  <c r="AH60" i="8"/>
  <c r="AI60" i="8" s="1"/>
  <c r="AH44" i="8"/>
  <c r="AI44" i="8" s="1"/>
  <c r="AH39" i="8"/>
  <c r="AI39" i="8" s="1"/>
  <c r="AH45" i="8"/>
  <c r="AI45" i="8" s="1"/>
  <c r="AH41" i="8"/>
  <c r="AI41" i="8" s="1"/>
  <c r="AH42" i="8"/>
  <c r="AI42" i="8" s="1"/>
  <c r="AH43" i="8"/>
  <c r="AI43" i="8" s="1"/>
  <c r="AH24" i="8"/>
  <c r="AI24" i="8" s="1"/>
  <c r="AH28" i="8"/>
  <c r="AI28" i="8" s="1"/>
  <c r="AH12" i="8"/>
  <c r="AI12" i="8" s="1"/>
  <c r="AH23" i="8"/>
  <c r="AI23" i="8" s="1"/>
  <c r="AH29" i="8"/>
  <c r="AI29" i="8" s="1"/>
  <c r="AH10" i="8"/>
  <c r="AI10" i="8" s="1"/>
  <c r="AH21" i="8"/>
  <c r="AI21" i="8" s="1"/>
  <c r="AH26" i="8"/>
  <c r="AI26" i="8" s="1"/>
  <c r="AH22" i="8"/>
  <c r="AI22" i="8" s="1"/>
  <c r="AH25" i="8"/>
  <c r="AI25" i="8" s="1"/>
  <c r="AH27" i="8"/>
  <c r="AI27" i="8" s="1"/>
  <c r="AH11" i="8"/>
  <c r="AI11" i="8" s="1"/>
  <c r="AH14" i="8"/>
  <c r="AI14" i="8" s="1"/>
  <c r="AE73" i="16"/>
  <c r="AD73" i="16"/>
  <c r="AB73" i="16"/>
  <c r="AA73" i="16"/>
  <c r="Z73" i="16"/>
  <c r="X73" i="16"/>
  <c r="W73" i="16"/>
  <c r="V73" i="16"/>
  <c r="T73" i="16"/>
  <c r="S73" i="16"/>
  <c r="R73" i="16"/>
  <c r="AG79" i="14"/>
  <c r="U79" i="14"/>
  <c r="AF86" i="14"/>
  <c r="AE86" i="14"/>
  <c r="AD86" i="14"/>
  <c r="AB86" i="14"/>
  <c r="AA86" i="14"/>
  <c r="Z86" i="14"/>
  <c r="X86" i="14"/>
  <c r="W86" i="14"/>
  <c r="V86" i="14"/>
  <c r="T86" i="14"/>
  <c r="S86" i="14"/>
  <c r="R86" i="14"/>
  <c r="AG78" i="14"/>
  <c r="AC78" i="14"/>
  <c r="Y78" i="14"/>
  <c r="U78" i="14"/>
  <c r="AG77" i="14"/>
  <c r="AC77" i="14"/>
  <c r="Y77" i="14"/>
  <c r="U77" i="14"/>
  <c r="AG76" i="14"/>
  <c r="AC76" i="14"/>
  <c r="Y76" i="14"/>
  <c r="U76" i="14"/>
  <c r="AG75" i="14"/>
  <c r="AC75" i="14"/>
  <c r="Y75" i="14"/>
  <c r="U75" i="14"/>
  <c r="AG74" i="14"/>
  <c r="AC74" i="14"/>
  <c r="Y74" i="14"/>
  <c r="U74" i="14"/>
  <c r="AG73" i="14"/>
  <c r="AC73" i="14"/>
  <c r="Y73" i="14"/>
  <c r="U73" i="14"/>
  <c r="AG72" i="14"/>
  <c r="AC72" i="14"/>
  <c r="Y72" i="14"/>
  <c r="U72" i="14"/>
  <c r="AG71" i="14"/>
  <c r="AC71" i="14"/>
  <c r="Y71" i="14"/>
  <c r="U71" i="14"/>
  <c r="AG70" i="14"/>
  <c r="AC70" i="14"/>
  <c r="Y70" i="14"/>
  <c r="U70" i="14"/>
  <c r="AH71" i="14" l="1"/>
  <c r="AH75" i="14"/>
  <c r="AH77" i="14"/>
  <c r="AH73" i="14"/>
  <c r="AH76" i="14"/>
  <c r="AH78" i="14"/>
  <c r="AH70" i="14"/>
  <c r="AI70" i="14" s="1"/>
  <c r="AH72" i="14"/>
  <c r="AI72" i="14" s="1"/>
  <c r="AI450" i="8"/>
  <c r="X23" i="9" s="1"/>
  <c r="W23" i="9"/>
  <c r="AH79" i="14"/>
  <c r="AI79" i="14" s="1"/>
  <c r="AH74" i="14"/>
  <c r="AI74" i="14" s="1"/>
  <c r="AI76" i="14"/>
  <c r="AI78" i="14"/>
  <c r="AI71" i="14"/>
  <c r="AI75" i="14"/>
  <c r="T131" i="6" l="1"/>
  <c r="V131" i="6"/>
  <c r="W131" i="6"/>
  <c r="Z131" i="6"/>
  <c r="AA131" i="6"/>
  <c r="AB131" i="6"/>
  <c r="S131" i="6"/>
  <c r="AG74" i="6"/>
  <c r="AC74" i="6"/>
  <c r="Y74" i="6"/>
  <c r="U74" i="6"/>
  <c r="J131" i="6"/>
  <c r="U23" i="23"/>
  <c r="T23" i="23"/>
  <c r="S23" i="23"/>
  <c r="Q23" i="23"/>
  <c r="P23" i="23"/>
  <c r="O23" i="23"/>
  <c r="F23" i="23"/>
  <c r="E23" i="23"/>
  <c r="D23" i="23"/>
  <c r="S443" i="22"/>
  <c r="L465" i="22"/>
  <c r="P465" i="22"/>
  <c r="Q465" i="22"/>
  <c r="J464" i="22"/>
  <c r="J441" i="22"/>
  <c r="T441" i="22"/>
  <c r="I23" i="23" s="1"/>
  <c r="S441" i="22"/>
  <c r="H23" i="23" s="1"/>
  <c r="R441" i="22"/>
  <c r="G23" i="23" s="1"/>
  <c r="O441" i="22"/>
  <c r="N441" i="22"/>
  <c r="M441" i="22"/>
  <c r="C23" i="23"/>
  <c r="AG435" i="22"/>
  <c r="AC435" i="22"/>
  <c r="Y435" i="22"/>
  <c r="U435" i="22"/>
  <c r="AG423" i="22"/>
  <c r="AG441" i="22" s="1"/>
  <c r="AC423" i="22"/>
  <c r="Y423" i="22"/>
  <c r="U423" i="22"/>
  <c r="U441" i="22" s="1"/>
  <c r="J23" i="23" s="1"/>
  <c r="J421" i="22"/>
  <c r="AI431" i="22" s="1"/>
  <c r="B23" i="23" l="1"/>
  <c r="AI448" i="22"/>
  <c r="AI430" i="22"/>
  <c r="AC441" i="22"/>
  <c r="R23" i="23" s="1"/>
  <c r="Y441" i="22"/>
  <c r="N23" i="23" s="1"/>
  <c r="V23" i="23"/>
  <c r="AH435" i="22"/>
  <c r="AI435" i="22" s="1"/>
  <c r="AH423" i="22"/>
  <c r="AH441" i="22" s="1"/>
  <c r="AH74" i="6"/>
  <c r="AI74" i="6" s="1"/>
  <c r="J262" i="22"/>
  <c r="J278" i="22"/>
  <c r="J290" i="22"/>
  <c r="AI426" i="22" s="1"/>
  <c r="J217" i="22"/>
  <c r="J202" i="22"/>
  <c r="J163" i="22"/>
  <c r="J134" i="22"/>
  <c r="J114" i="22"/>
  <c r="J67" i="22"/>
  <c r="J42" i="22"/>
  <c r="J25" i="22"/>
  <c r="J71" i="1"/>
  <c r="C18" i="25"/>
  <c r="Y17" i="25"/>
  <c r="O17" i="25"/>
  <c r="O16" i="25"/>
  <c r="E16" i="25"/>
  <c r="M15" i="25"/>
  <c r="A5" i="25"/>
  <c r="A24" i="25" s="1"/>
  <c r="A73" i="24"/>
  <c r="U23" i="25"/>
  <c r="AE72" i="24"/>
  <c r="T23" i="25" s="1"/>
  <c r="AD72" i="24"/>
  <c r="S23" i="25" s="1"/>
  <c r="AB72" i="24"/>
  <c r="Q23" i="25" s="1"/>
  <c r="AA72" i="24"/>
  <c r="P23" i="25" s="1"/>
  <c r="Z72" i="24"/>
  <c r="O23" i="25" s="1"/>
  <c r="X72" i="24"/>
  <c r="M23" i="25" s="1"/>
  <c r="W72" i="24"/>
  <c r="L23" i="25" s="1"/>
  <c r="V72" i="24"/>
  <c r="K23" i="25" s="1"/>
  <c r="T72" i="24"/>
  <c r="I23" i="25" s="1"/>
  <c r="S72" i="24"/>
  <c r="H23" i="25" s="1"/>
  <c r="R72" i="24"/>
  <c r="G23" i="25" s="1"/>
  <c r="O72" i="24"/>
  <c r="F23" i="25" s="1"/>
  <c r="N72" i="24"/>
  <c r="E23" i="25" s="1"/>
  <c r="M72" i="24"/>
  <c r="D23" i="25" s="1"/>
  <c r="C23" i="25"/>
  <c r="J72" i="24"/>
  <c r="B23" i="25" s="1"/>
  <c r="AG70" i="24"/>
  <c r="AC70" i="24"/>
  <c r="Y70" i="24"/>
  <c r="U70" i="24"/>
  <c r="AG69" i="24"/>
  <c r="V23" i="25" s="1"/>
  <c r="AC69" i="24"/>
  <c r="AC72" i="24" s="1"/>
  <c r="R23" i="25" s="1"/>
  <c r="Y69" i="24"/>
  <c r="Y72" i="24" s="1"/>
  <c r="N23" i="25" s="1"/>
  <c r="U69" i="24"/>
  <c r="U72" i="24" s="1"/>
  <c r="J23" i="25" s="1"/>
  <c r="AF67" i="24"/>
  <c r="U22" i="25" s="1"/>
  <c r="AE67" i="24"/>
  <c r="T22" i="25" s="1"/>
  <c r="AD67" i="24"/>
  <c r="S22" i="25" s="1"/>
  <c r="AB67" i="24"/>
  <c r="Q22" i="25" s="1"/>
  <c r="AA67" i="24"/>
  <c r="P22" i="25" s="1"/>
  <c r="Z67" i="24"/>
  <c r="O22" i="25" s="1"/>
  <c r="X67" i="24"/>
  <c r="M22" i="25" s="1"/>
  <c r="W67" i="24"/>
  <c r="L22" i="25" s="1"/>
  <c r="V67" i="24"/>
  <c r="K22" i="25" s="1"/>
  <c r="T67" i="24"/>
  <c r="I22" i="25" s="1"/>
  <c r="S67" i="24"/>
  <c r="H22" i="25" s="1"/>
  <c r="R67" i="24"/>
  <c r="G22" i="25" s="1"/>
  <c r="O67" i="24"/>
  <c r="F22" i="25" s="1"/>
  <c r="N67" i="24"/>
  <c r="E22" i="25" s="1"/>
  <c r="M67" i="24"/>
  <c r="D22" i="25" s="1"/>
  <c r="K67" i="24"/>
  <c r="C22" i="25" s="1"/>
  <c r="J67" i="24"/>
  <c r="B22" i="25" s="1"/>
  <c r="AG66" i="24"/>
  <c r="AC66" i="24"/>
  <c r="Y66" i="24"/>
  <c r="U66" i="24"/>
  <c r="AG65" i="24"/>
  <c r="AC65" i="24"/>
  <c r="Y65" i="24"/>
  <c r="Y67" i="24" s="1"/>
  <c r="N22" i="25" s="1"/>
  <c r="U65" i="24"/>
  <c r="AF63" i="24"/>
  <c r="U21" i="25" s="1"/>
  <c r="AE63" i="24"/>
  <c r="T21" i="25" s="1"/>
  <c r="AD63" i="24"/>
  <c r="S21" i="25" s="1"/>
  <c r="AB63" i="24"/>
  <c r="Q21" i="25" s="1"/>
  <c r="AA63" i="24"/>
  <c r="P21" i="25" s="1"/>
  <c r="Z63" i="24"/>
  <c r="O21" i="25" s="1"/>
  <c r="X63" i="24"/>
  <c r="M21" i="25" s="1"/>
  <c r="W63" i="24"/>
  <c r="L21" i="25" s="1"/>
  <c r="V63" i="24"/>
  <c r="K21" i="25" s="1"/>
  <c r="T63" i="24"/>
  <c r="I21" i="25" s="1"/>
  <c r="S63" i="24"/>
  <c r="H21" i="25" s="1"/>
  <c r="R63" i="24"/>
  <c r="G21" i="25" s="1"/>
  <c r="O63" i="24"/>
  <c r="F21" i="25" s="1"/>
  <c r="N63" i="24"/>
  <c r="E21" i="25" s="1"/>
  <c r="M63" i="24"/>
  <c r="D21" i="25" s="1"/>
  <c r="K63" i="24"/>
  <c r="C21" i="25" s="1"/>
  <c r="J63" i="24"/>
  <c r="B21" i="25" s="1"/>
  <c r="AG62" i="24"/>
  <c r="AC62" i="24"/>
  <c r="Y62" i="24"/>
  <c r="U62" i="24"/>
  <c r="AG61" i="24"/>
  <c r="AC61" i="24"/>
  <c r="AC63" i="24" s="1"/>
  <c r="R21" i="25" s="1"/>
  <c r="Y61" i="24"/>
  <c r="U61" i="24"/>
  <c r="AF59" i="24"/>
  <c r="U20" i="25" s="1"/>
  <c r="AE59" i="24"/>
  <c r="T20" i="25" s="1"/>
  <c r="AD59" i="24"/>
  <c r="S20" i="25" s="1"/>
  <c r="AB59" i="24"/>
  <c r="Q20" i="25" s="1"/>
  <c r="AA59" i="24"/>
  <c r="P20" i="25" s="1"/>
  <c r="Z59" i="24"/>
  <c r="X59" i="24"/>
  <c r="M20" i="25" s="1"/>
  <c r="W59" i="24"/>
  <c r="L20" i="25" s="1"/>
  <c r="V59" i="24"/>
  <c r="K20" i="25" s="1"/>
  <c r="T59" i="24"/>
  <c r="I20" i="25" s="1"/>
  <c r="S59" i="24"/>
  <c r="H20" i="25" s="1"/>
  <c r="R59" i="24"/>
  <c r="G20" i="25" s="1"/>
  <c r="O59" i="24"/>
  <c r="F20" i="25" s="1"/>
  <c r="N59" i="24"/>
  <c r="E20" i="25" s="1"/>
  <c r="M59" i="24"/>
  <c r="D20" i="25" s="1"/>
  <c r="K59" i="24"/>
  <c r="C20" i="25" s="1"/>
  <c r="J59" i="24"/>
  <c r="B20" i="25" s="1"/>
  <c r="AG58" i="24"/>
  <c r="AC58" i="24"/>
  <c r="Y58" i="24"/>
  <c r="U58" i="24"/>
  <c r="AH58" i="24" s="1"/>
  <c r="AI58" i="24" s="1"/>
  <c r="AG57" i="24"/>
  <c r="AG59" i="24" s="1"/>
  <c r="V20" i="25" s="1"/>
  <c r="AC57" i="24"/>
  <c r="Y57" i="24"/>
  <c r="Y59" i="24" s="1"/>
  <c r="N20" i="25" s="1"/>
  <c r="U57" i="24"/>
  <c r="AF55" i="24"/>
  <c r="U19" i="25" s="1"/>
  <c r="AE55" i="24"/>
  <c r="T19" i="25" s="1"/>
  <c r="AD55" i="24"/>
  <c r="S19" i="25" s="1"/>
  <c r="AB55" i="24"/>
  <c r="Q19" i="25" s="1"/>
  <c r="AA55" i="24"/>
  <c r="P19" i="25" s="1"/>
  <c r="Z55" i="24"/>
  <c r="O19" i="25" s="1"/>
  <c r="X55" i="24"/>
  <c r="M19" i="25" s="1"/>
  <c r="W55" i="24"/>
  <c r="L19" i="25" s="1"/>
  <c r="V55" i="24"/>
  <c r="K19" i="25" s="1"/>
  <c r="T55" i="24"/>
  <c r="I19" i="25" s="1"/>
  <c r="S55" i="24"/>
  <c r="H19" i="25" s="1"/>
  <c r="R55" i="24"/>
  <c r="G19" i="25" s="1"/>
  <c r="O55" i="24"/>
  <c r="F19" i="25" s="1"/>
  <c r="N55" i="24"/>
  <c r="E19" i="25" s="1"/>
  <c r="M55" i="24"/>
  <c r="D19" i="25" s="1"/>
  <c r="K55" i="24"/>
  <c r="C19" i="25" s="1"/>
  <c r="J55" i="24"/>
  <c r="B19" i="25" s="1"/>
  <c r="AG54" i="24"/>
  <c r="AC54" i="24"/>
  <c r="Y54" i="24"/>
  <c r="AH54" i="24" s="1"/>
  <c r="AI54" i="24" s="1"/>
  <c r="U54" i="24"/>
  <c r="AG53" i="24"/>
  <c r="AG55" i="24" s="1"/>
  <c r="V19" i="25" s="1"/>
  <c r="AC53" i="24"/>
  <c r="Y53" i="24"/>
  <c r="U53" i="24"/>
  <c r="AF51" i="24"/>
  <c r="U18" i="25" s="1"/>
  <c r="AE51" i="24"/>
  <c r="T18" i="25" s="1"/>
  <c r="AD51" i="24"/>
  <c r="S18" i="25" s="1"/>
  <c r="AB51" i="24"/>
  <c r="Q18" i="25" s="1"/>
  <c r="AA51" i="24"/>
  <c r="P18" i="25" s="1"/>
  <c r="Z51" i="24"/>
  <c r="O18" i="25" s="1"/>
  <c r="X51" i="24"/>
  <c r="M18" i="25" s="1"/>
  <c r="W51" i="24"/>
  <c r="L18" i="25" s="1"/>
  <c r="V51" i="24"/>
  <c r="K18" i="25" s="1"/>
  <c r="T51" i="24"/>
  <c r="I18" i="25" s="1"/>
  <c r="S51" i="24"/>
  <c r="H18" i="25" s="1"/>
  <c r="R51" i="24"/>
  <c r="G18" i="25" s="1"/>
  <c r="O51" i="24"/>
  <c r="F18" i="25" s="1"/>
  <c r="N51" i="24"/>
  <c r="E18" i="25" s="1"/>
  <c r="M51" i="24"/>
  <c r="D18" i="25" s="1"/>
  <c r="J51" i="24"/>
  <c r="B18" i="25" s="1"/>
  <c r="AG50" i="24"/>
  <c r="AC50" i="24"/>
  <c r="Y50" i="24"/>
  <c r="U50" i="24"/>
  <c r="AG49" i="24"/>
  <c r="AC49" i="24"/>
  <c r="Y49" i="24"/>
  <c r="U49" i="24"/>
  <c r="AF47" i="24"/>
  <c r="U17" i="25" s="1"/>
  <c r="AE47" i="24"/>
  <c r="T17" i="25" s="1"/>
  <c r="AD47" i="24"/>
  <c r="S17" i="25" s="1"/>
  <c r="AB47" i="24"/>
  <c r="Q17" i="25" s="1"/>
  <c r="AA47" i="24"/>
  <c r="P17" i="25" s="1"/>
  <c r="Z47" i="24"/>
  <c r="X47" i="24"/>
  <c r="M17" i="25" s="1"/>
  <c r="W47" i="24"/>
  <c r="L17" i="25" s="1"/>
  <c r="V47" i="24"/>
  <c r="K17" i="25" s="1"/>
  <c r="T47" i="24"/>
  <c r="I17" i="25" s="1"/>
  <c r="S47" i="24"/>
  <c r="H17" i="25" s="1"/>
  <c r="R47" i="24"/>
  <c r="G17" i="25" s="1"/>
  <c r="O47" i="24"/>
  <c r="F17" i="25" s="1"/>
  <c r="N47" i="24"/>
  <c r="E17" i="25" s="1"/>
  <c r="M47" i="24"/>
  <c r="D17" i="25" s="1"/>
  <c r="K47" i="24"/>
  <c r="C17" i="25" s="1"/>
  <c r="J47" i="24"/>
  <c r="B17" i="25" s="1"/>
  <c r="AG46" i="24"/>
  <c r="AG47" i="24" s="1"/>
  <c r="V17" i="25" s="1"/>
  <c r="AC46" i="24"/>
  <c r="Y46" i="24"/>
  <c r="U46" i="24"/>
  <c r="AG45" i="24"/>
  <c r="AC45" i="24"/>
  <c r="Y45" i="24"/>
  <c r="U45" i="24"/>
  <c r="AF43" i="24"/>
  <c r="U16" i="25" s="1"/>
  <c r="AE43" i="24"/>
  <c r="T16" i="25" s="1"/>
  <c r="AD43" i="24"/>
  <c r="S16" i="25" s="1"/>
  <c r="AB43" i="24"/>
  <c r="Q16" i="25" s="1"/>
  <c r="AA43" i="24"/>
  <c r="P16" i="25" s="1"/>
  <c r="Z43" i="24"/>
  <c r="X43" i="24"/>
  <c r="M16" i="25" s="1"/>
  <c r="W43" i="24"/>
  <c r="L16" i="25" s="1"/>
  <c r="V43" i="24"/>
  <c r="K16" i="25" s="1"/>
  <c r="T43" i="24"/>
  <c r="I16" i="25" s="1"/>
  <c r="S43" i="24"/>
  <c r="H16" i="25" s="1"/>
  <c r="R43" i="24"/>
  <c r="G16" i="25" s="1"/>
  <c r="O43" i="24"/>
  <c r="F16" i="25" s="1"/>
  <c r="N43" i="24"/>
  <c r="M43" i="24"/>
  <c r="D16" i="25" s="1"/>
  <c r="K43" i="24"/>
  <c r="C16" i="25" s="1"/>
  <c r="J43" i="24"/>
  <c r="B16" i="25" s="1"/>
  <c r="AG42" i="24"/>
  <c r="AC42" i="24"/>
  <c r="Y42" i="24"/>
  <c r="U42" i="24"/>
  <c r="AG41" i="24"/>
  <c r="AC41" i="24"/>
  <c r="Y41" i="24"/>
  <c r="U41" i="24"/>
  <c r="AF39" i="24"/>
  <c r="U15" i="25" s="1"/>
  <c r="AE39" i="24"/>
  <c r="T15" i="25" s="1"/>
  <c r="AD39" i="24"/>
  <c r="S15" i="25" s="1"/>
  <c r="AB39" i="24"/>
  <c r="Q15" i="25" s="1"/>
  <c r="AA39" i="24"/>
  <c r="P15" i="25" s="1"/>
  <c r="Z39" i="24"/>
  <c r="O15" i="25" s="1"/>
  <c r="X39" i="24"/>
  <c r="W39" i="24"/>
  <c r="L15" i="25" s="1"/>
  <c r="V39" i="24"/>
  <c r="K15" i="25" s="1"/>
  <c r="T39" i="24"/>
  <c r="I15" i="25" s="1"/>
  <c r="S39" i="24"/>
  <c r="H15" i="25" s="1"/>
  <c r="R39" i="24"/>
  <c r="G15" i="25" s="1"/>
  <c r="O39" i="24"/>
  <c r="F15" i="25" s="1"/>
  <c r="N39" i="24"/>
  <c r="E15" i="25" s="1"/>
  <c r="M39" i="24"/>
  <c r="D15" i="25" s="1"/>
  <c r="K39" i="24"/>
  <c r="C15" i="25" s="1"/>
  <c r="J39" i="24"/>
  <c r="B15" i="25" s="1"/>
  <c r="AG38" i="24"/>
  <c r="AC38" i="24"/>
  <c r="Y38" i="24"/>
  <c r="U38" i="24"/>
  <c r="AG37" i="24"/>
  <c r="AC37" i="24"/>
  <c r="AC39" i="24" s="1"/>
  <c r="R15" i="25" s="1"/>
  <c r="Y37" i="24"/>
  <c r="U37" i="24"/>
  <c r="AF35" i="24"/>
  <c r="U14" i="25" s="1"/>
  <c r="AE35" i="24"/>
  <c r="T14" i="25" s="1"/>
  <c r="AD35" i="24"/>
  <c r="S14" i="25" s="1"/>
  <c r="AB35" i="24"/>
  <c r="Q14" i="25" s="1"/>
  <c r="AA35" i="24"/>
  <c r="P14" i="25" s="1"/>
  <c r="Z35" i="24"/>
  <c r="O14" i="25" s="1"/>
  <c r="X35" i="24"/>
  <c r="M14" i="25" s="1"/>
  <c r="W35" i="24"/>
  <c r="L14" i="25" s="1"/>
  <c r="V35" i="24"/>
  <c r="K14" i="25" s="1"/>
  <c r="T35" i="24"/>
  <c r="I14" i="25" s="1"/>
  <c r="S35" i="24"/>
  <c r="H14" i="25" s="1"/>
  <c r="R35" i="24"/>
  <c r="G14" i="25" s="1"/>
  <c r="O35" i="24"/>
  <c r="F14" i="25" s="1"/>
  <c r="N35" i="24"/>
  <c r="E14" i="25" s="1"/>
  <c r="M35" i="24"/>
  <c r="D14" i="25" s="1"/>
  <c r="K35" i="24"/>
  <c r="C14" i="25" s="1"/>
  <c r="J35" i="24"/>
  <c r="B14" i="25" s="1"/>
  <c r="AG34" i="24"/>
  <c r="AC34" i="24"/>
  <c r="Y34" i="24"/>
  <c r="U34" i="24"/>
  <c r="AG33" i="24"/>
  <c r="AC33" i="24"/>
  <c r="Y33" i="24"/>
  <c r="U33" i="24"/>
  <c r="AF31" i="24"/>
  <c r="U13" i="25" s="1"/>
  <c r="AE31" i="24"/>
  <c r="T13" i="25" s="1"/>
  <c r="AD31" i="24"/>
  <c r="S13" i="25" s="1"/>
  <c r="AB31" i="24"/>
  <c r="Q13" i="25" s="1"/>
  <c r="AA31" i="24"/>
  <c r="P13" i="25" s="1"/>
  <c r="Z31" i="24"/>
  <c r="O13" i="25" s="1"/>
  <c r="X31" i="24"/>
  <c r="M13" i="25" s="1"/>
  <c r="W31" i="24"/>
  <c r="L13" i="25" s="1"/>
  <c r="V31" i="24"/>
  <c r="K13" i="25" s="1"/>
  <c r="T31" i="24"/>
  <c r="I13" i="25" s="1"/>
  <c r="S31" i="24"/>
  <c r="H13" i="25" s="1"/>
  <c r="R31" i="24"/>
  <c r="G13" i="25" s="1"/>
  <c r="O31" i="24"/>
  <c r="F13" i="25" s="1"/>
  <c r="N31" i="24"/>
  <c r="E13" i="25" s="1"/>
  <c r="M31" i="24"/>
  <c r="D13" i="25" s="1"/>
  <c r="K31" i="24"/>
  <c r="C13" i="25" s="1"/>
  <c r="J31" i="24"/>
  <c r="B13" i="25" s="1"/>
  <c r="AG30" i="24"/>
  <c r="AC30" i="24"/>
  <c r="Y30" i="24"/>
  <c r="U30" i="24"/>
  <c r="AG29" i="24"/>
  <c r="AC29" i="24"/>
  <c r="AC31" i="24" s="1"/>
  <c r="R13" i="25" s="1"/>
  <c r="Y29" i="24"/>
  <c r="U29" i="24"/>
  <c r="AG27" i="24"/>
  <c r="V12" i="25" s="1"/>
  <c r="AF27" i="24"/>
  <c r="U12" i="25" s="1"/>
  <c r="AE27" i="24"/>
  <c r="T12" i="25" s="1"/>
  <c r="AD27" i="24"/>
  <c r="S12" i="25" s="1"/>
  <c r="AB27" i="24"/>
  <c r="Q12" i="25" s="1"/>
  <c r="AA27" i="24"/>
  <c r="P12" i="25" s="1"/>
  <c r="Z27" i="24"/>
  <c r="O12" i="25" s="1"/>
  <c r="X27" i="24"/>
  <c r="M12" i="25" s="1"/>
  <c r="W27" i="24"/>
  <c r="L12" i="25" s="1"/>
  <c r="V27" i="24"/>
  <c r="K12" i="25" s="1"/>
  <c r="T27" i="24"/>
  <c r="I12" i="25" s="1"/>
  <c r="S27" i="24"/>
  <c r="H12" i="25" s="1"/>
  <c r="R27" i="24"/>
  <c r="G12" i="25" s="1"/>
  <c r="O27" i="24"/>
  <c r="F12" i="25" s="1"/>
  <c r="N27" i="24"/>
  <c r="E12" i="25" s="1"/>
  <c r="M27" i="24"/>
  <c r="D12" i="25" s="1"/>
  <c r="K27" i="24"/>
  <c r="C12" i="25" s="1"/>
  <c r="J27" i="24"/>
  <c r="B12" i="25" s="1"/>
  <c r="AG26" i="24"/>
  <c r="AC26" i="24"/>
  <c r="AC27" i="24" s="1"/>
  <c r="R12" i="25" s="1"/>
  <c r="Y26" i="24"/>
  <c r="U26" i="24"/>
  <c r="AG25" i="24"/>
  <c r="AC25" i="24"/>
  <c r="Y25" i="24"/>
  <c r="Y27" i="24" s="1"/>
  <c r="N12" i="25" s="1"/>
  <c r="U25" i="24"/>
  <c r="AH25" i="24" s="1"/>
  <c r="AF23" i="24"/>
  <c r="U11" i="25" s="1"/>
  <c r="AE23" i="24"/>
  <c r="T11" i="25" s="1"/>
  <c r="AD23" i="24"/>
  <c r="S11" i="25" s="1"/>
  <c r="AB23" i="24"/>
  <c r="Q11" i="25" s="1"/>
  <c r="AA23" i="24"/>
  <c r="P11" i="25" s="1"/>
  <c r="Z23" i="24"/>
  <c r="O11" i="25" s="1"/>
  <c r="X23" i="24"/>
  <c r="M11" i="25" s="1"/>
  <c r="W23" i="24"/>
  <c r="L11" i="25" s="1"/>
  <c r="V23" i="24"/>
  <c r="K11" i="25" s="1"/>
  <c r="T23" i="24"/>
  <c r="I11" i="25" s="1"/>
  <c r="S23" i="24"/>
  <c r="H11" i="25" s="1"/>
  <c r="R23" i="24"/>
  <c r="G11" i="25" s="1"/>
  <c r="O23" i="24"/>
  <c r="F11" i="25" s="1"/>
  <c r="N23" i="24"/>
  <c r="E11" i="25" s="1"/>
  <c r="M23" i="24"/>
  <c r="D11" i="25" s="1"/>
  <c r="K23" i="24"/>
  <c r="C11" i="25" s="1"/>
  <c r="J23" i="24"/>
  <c r="B11" i="25" s="1"/>
  <c r="AG22" i="24"/>
  <c r="AC22" i="24"/>
  <c r="Y22" i="24"/>
  <c r="AH22" i="24" s="1"/>
  <c r="U22" i="24"/>
  <c r="AG21" i="24"/>
  <c r="AC21" i="24"/>
  <c r="Y21" i="24"/>
  <c r="AH21" i="24" s="1"/>
  <c r="U21" i="24"/>
  <c r="AF19" i="24"/>
  <c r="U10" i="25" s="1"/>
  <c r="AE19" i="24"/>
  <c r="T10" i="25" s="1"/>
  <c r="AD19" i="24"/>
  <c r="S10" i="25" s="1"/>
  <c r="AB19" i="24"/>
  <c r="Q10" i="25" s="1"/>
  <c r="AA19" i="24"/>
  <c r="P10" i="25" s="1"/>
  <c r="Z19" i="24"/>
  <c r="O10" i="25" s="1"/>
  <c r="X19" i="24"/>
  <c r="M10" i="25" s="1"/>
  <c r="W19" i="24"/>
  <c r="L10" i="25" s="1"/>
  <c r="V19" i="24"/>
  <c r="K10" i="25" s="1"/>
  <c r="T19" i="24"/>
  <c r="I10" i="25" s="1"/>
  <c r="S19" i="24"/>
  <c r="H10" i="25" s="1"/>
  <c r="R19" i="24"/>
  <c r="G10" i="25" s="1"/>
  <c r="O19" i="24"/>
  <c r="F10" i="25" s="1"/>
  <c r="N19" i="24"/>
  <c r="E10" i="25" s="1"/>
  <c r="M19" i="24"/>
  <c r="D10" i="25" s="1"/>
  <c r="K19" i="24"/>
  <c r="C10" i="25" s="1"/>
  <c r="J19" i="24"/>
  <c r="B10" i="25" s="1"/>
  <c r="AG18" i="24"/>
  <c r="AC18" i="24"/>
  <c r="Y18" i="24"/>
  <c r="U18" i="24"/>
  <c r="AG17" i="24"/>
  <c r="AC17" i="24"/>
  <c r="AC19" i="24" s="1"/>
  <c r="R10" i="25" s="1"/>
  <c r="Y17" i="24"/>
  <c r="U17" i="24"/>
  <c r="AF15" i="24"/>
  <c r="U9" i="25" s="1"/>
  <c r="AE15" i="24"/>
  <c r="T9" i="25" s="1"/>
  <c r="AD15" i="24"/>
  <c r="S9" i="25" s="1"/>
  <c r="AB15" i="24"/>
  <c r="Q9" i="25" s="1"/>
  <c r="AA15" i="24"/>
  <c r="P9" i="25" s="1"/>
  <c r="Z15" i="24"/>
  <c r="O9" i="25" s="1"/>
  <c r="X15" i="24"/>
  <c r="M9" i="25" s="1"/>
  <c r="W15" i="24"/>
  <c r="L9" i="25" s="1"/>
  <c r="V15" i="24"/>
  <c r="K9" i="25" s="1"/>
  <c r="T15" i="24"/>
  <c r="I9" i="25" s="1"/>
  <c r="S15" i="24"/>
  <c r="H9" i="25" s="1"/>
  <c r="R15" i="24"/>
  <c r="G9" i="25" s="1"/>
  <c r="O15" i="24"/>
  <c r="F9" i="25" s="1"/>
  <c r="N15" i="24"/>
  <c r="E9" i="25" s="1"/>
  <c r="M15" i="24"/>
  <c r="D9" i="25" s="1"/>
  <c r="K15" i="24"/>
  <c r="C9" i="25" s="1"/>
  <c r="J15" i="24"/>
  <c r="B9" i="25" s="1"/>
  <c r="AG14" i="24"/>
  <c r="AC14" i="24"/>
  <c r="Y14" i="24"/>
  <c r="Y15" i="24" s="1"/>
  <c r="N9" i="25" s="1"/>
  <c r="U14" i="24"/>
  <c r="AG13" i="24"/>
  <c r="AC13" i="24"/>
  <c r="AC15" i="24" s="1"/>
  <c r="R9" i="25" s="1"/>
  <c r="Y13" i="24"/>
  <c r="U13" i="24"/>
  <c r="AF11" i="24"/>
  <c r="U8" i="25" s="1"/>
  <c r="AE11" i="24"/>
  <c r="T8" i="25" s="1"/>
  <c r="AD11" i="24"/>
  <c r="AB11" i="24"/>
  <c r="AA11" i="24"/>
  <c r="P8" i="25" s="1"/>
  <c r="Z11" i="24"/>
  <c r="O8" i="25" s="1"/>
  <c r="X11" i="24"/>
  <c r="M8" i="25" s="1"/>
  <c r="W11" i="24"/>
  <c r="L8" i="25" s="1"/>
  <c r="V11" i="24"/>
  <c r="K8" i="25" s="1"/>
  <c r="T11" i="24"/>
  <c r="S11" i="24"/>
  <c r="H8" i="25" s="1"/>
  <c r="R11" i="24"/>
  <c r="G8" i="25" s="1"/>
  <c r="O11" i="24"/>
  <c r="N11" i="24"/>
  <c r="E8" i="25" s="1"/>
  <c r="M11" i="24"/>
  <c r="D8" i="25" s="1"/>
  <c r="K11" i="24"/>
  <c r="C8" i="25" s="1"/>
  <c r="J11" i="24"/>
  <c r="AG10" i="24"/>
  <c r="AC10" i="24"/>
  <c r="Y10" i="24"/>
  <c r="U10" i="24"/>
  <c r="AG9" i="24"/>
  <c r="AC9" i="24"/>
  <c r="AC11" i="24" s="1"/>
  <c r="Y9" i="24"/>
  <c r="Y11" i="24" s="1"/>
  <c r="N8" i="25" s="1"/>
  <c r="U9" i="24"/>
  <c r="U11" i="24" s="1"/>
  <c r="AG11" i="24" l="1"/>
  <c r="AC47" i="24"/>
  <c r="R17" i="25" s="1"/>
  <c r="AH53" i="24"/>
  <c r="AG31" i="24"/>
  <c r="V13" i="25" s="1"/>
  <c r="U27" i="24"/>
  <c r="J12" i="25" s="1"/>
  <c r="U35" i="24"/>
  <c r="J14" i="25" s="1"/>
  <c r="AC35" i="24"/>
  <c r="R14" i="25" s="1"/>
  <c r="U43" i="24"/>
  <c r="J16" i="25" s="1"/>
  <c r="AG51" i="24"/>
  <c r="V18" i="25" s="1"/>
  <c r="AD73" i="24"/>
  <c r="Y31" i="24"/>
  <c r="N13" i="25" s="1"/>
  <c r="AC23" i="24"/>
  <c r="R11" i="25" s="1"/>
  <c r="AG35" i="24"/>
  <c r="V14" i="25" s="1"/>
  <c r="Y43" i="24"/>
  <c r="N16" i="25" s="1"/>
  <c r="AC59" i="24"/>
  <c r="R20" i="25" s="1"/>
  <c r="AG23" i="24"/>
  <c r="V11" i="25" s="1"/>
  <c r="AC43" i="24"/>
  <c r="R16" i="25" s="1"/>
  <c r="AH45" i="24"/>
  <c r="AH34" i="24"/>
  <c r="AG43" i="24"/>
  <c r="V16" i="25" s="1"/>
  <c r="Y51" i="24"/>
  <c r="N18" i="25" s="1"/>
  <c r="U59" i="24"/>
  <c r="J20" i="25" s="1"/>
  <c r="AH70" i="24"/>
  <c r="J465" i="22"/>
  <c r="W23" i="23"/>
  <c r="AI423" i="22"/>
  <c r="AH55" i="24"/>
  <c r="AI55" i="24" s="1"/>
  <c r="X19" i="25" s="1"/>
  <c r="U24" i="25"/>
  <c r="M24" i="25"/>
  <c r="AG19" i="24"/>
  <c r="V10" i="25" s="1"/>
  <c r="Y23" i="24"/>
  <c r="N11" i="25" s="1"/>
  <c r="AH30" i="24"/>
  <c r="AI30" i="24" s="1"/>
  <c r="AH42" i="24"/>
  <c r="AI42" i="24" s="1"/>
  <c r="AG67" i="24"/>
  <c r="V22" i="25" s="1"/>
  <c r="Y35" i="24"/>
  <c r="N14" i="25" s="1"/>
  <c r="Y39" i="24"/>
  <c r="N15" i="25" s="1"/>
  <c r="AG63" i="24"/>
  <c r="V21" i="25" s="1"/>
  <c r="AH38" i="24"/>
  <c r="AH66" i="24"/>
  <c r="AH41" i="24"/>
  <c r="AC51" i="24"/>
  <c r="R18" i="25" s="1"/>
  <c r="AH14" i="24"/>
  <c r="AI14" i="24" s="1"/>
  <c r="Y19" i="24"/>
  <c r="N10" i="25" s="1"/>
  <c r="L24" i="25"/>
  <c r="U23" i="24"/>
  <c r="J11" i="25" s="1"/>
  <c r="U39" i="24"/>
  <c r="J15" i="25" s="1"/>
  <c r="U47" i="24"/>
  <c r="J17" i="25" s="1"/>
  <c r="U55" i="24"/>
  <c r="J19" i="25" s="1"/>
  <c r="D24" i="25"/>
  <c r="AH29" i="24"/>
  <c r="AC55" i="24"/>
  <c r="R19" i="25" s="1"/>
  <c r="S8" i="25"/>
  <c r="T24" i="25"/>
  <c r="AG15" i="24"/>
  <c r="V9" i="25" s="1"/>
  <c r="AG39" i="24"/>
  <c r="V15" i="25" s="1"/>
  <c r="Z73" i="24"/>
  <c r="AH9" i="24"/>
  <c r="O73" i="24"/>
  <c r="AH13" i="24"/>
  <c r="AI13" i="24" s="1"/>
  <c r="U15" i="24"/>
  <c r="J9" i="25" s="1"/>
  <c r="Y55" i="24"/>
  <c r="N19" i="25" s="1"/>
  <c r="O20" i="25"/>
  <c r="O24" i="25" s="1"/>
  <c r="AI66" i="24"/>
  <c r="AI38" i="24"/>
  <c r="AI9" i="24"/>
  <c r="V8" i="25"/>
  <c r="E24" i="25"/>
  <c r="J8" i="25"/>
  <c r="AI21" i="24"/>
  <c r="AI34" i="24"/>
  <c r="AI45" i="24"/>
  <c r="AH57" i="24"/>
  <c r="R73" i="24"/>
  <c r="H24" i="25"/>
  <c r="P24" i="25"/>
  <c r="AH17" i="24"/>
  <c r="AI22" i="24"/>
  <c r="AH50" i="24"/>
  <c r="AH61" i="24"/>
  <c r="U63" i="24"/>
  <c r="J21" i="25" s="1"/>
  <c r="S73" i="24"/>
  <c r="I8" i="25"/>
  <c r="I24" i="25" s="1"/>
  <c r="T73" i="24"/>
  <c r="Q8" i="25"/>
  <c r="Q24" i="25" s="1"/>
  <c r="AB73" i="24"/>
  <c r="U19" i="24"/>
  <c r="J10" i="25" s="1"/>
  <c r="AH33" i="24"/>
  <c r="AH46" i="24"/>
  <c r="AH47" i="24" s="1"/>
  <c r="Y63" i="24"/>
  <c r="N21" i="25" s="1"/>
  <c r="W73" i="24"/>
  <c r="U67" i="24"/>
  <c r="J22" i="25" s="1"/>
  <c r="F8" i="25"/>
  <c r="F24" i="25" s="1"/>
  <c r="B8" i="25"/>
  <c r="B24" i="25" s="1"/>
  <c r="J73" i="24"/>
  <c r="U51" i="24"/>
  <c r="J18" i="25" s="1"/>
  <c r="AH49" i="24"/>
  <c r="C24" i="25"/>
  <c r="K73" i="24"/>
  <c r="V73" i="24"/>
  <c r="AI53" i="24"/>
  <c r="AH10" i="24"/>
  <c r="AH11" i="24" s="1"/>
  <c r="AH23" i="24"/>
  <c r="AI41" i="24"/>
  <c r="Y47" i="24"/>
  <c r="N17" i="25" s="1"/>
  <c r="AI70" i="24"/>
  <c r="AA73" i="24"/>
  <c r="N73" i="24"/>
  <c r="X73" i="24"/>
  <c r="AF73" i="24"/>
  <c r="AH26" i="24"/>
  <c r="U31" i="24"/>
  <c r="J13" i="25" s="1"/>
  <c r="AH62" i="24"/>
  <c r="AH65" i="24"/>
  <c r="AH69" i="24"/>
  <c r="M73" i="24"/>
  <c r="AE73" i="24"/>
  <c r="G24" i="25"/>
  <c r="R8" i="25"/>
  <c r="S24" i="25"/>
  <c r="AI25" i="24"/>
  <c r="AH37" i="24"/>
  <c r="AH18" i="24"/>
  <c r="AC67" i="24"/>
  <c r="R22" i="25" s="1"/>
  <c r="K24" i="25"/>
  <c r="W19" i="25" l="1"/>
  <c r="AH31" i="24"/>
  <c r="AI441" i="22"/>
  <c r="X23" i="23" s="1"/>
  <c r="AH15" i="24"/>
  <c r="AH43" i="24"/>
  <c r="N24" i="25"/>
  <c r="AG73" i="24"/>
  <c r="V24" i="25"/>
  <c r="AI29" i="24"/>
  <c r="R24" i="25"/>
  <c r="AI49" i="24"/>
  <c r="AH51" i="24"/>
  <c r="U73" i="24"/>
  <c r="W8" i="25"/>
  <c r="AI11" i="24"/>
  <c r="X8" i="25" s="1"/>
  <c r="AI18" i="24"/>
  <c r="AI26" i="24"/>
  <c r="AI23" i="24"/>
  <c r="X11" i="25" s="1"/>
  <c r="W11" i="25"/>
  <c r="W17" i="25"/>
  <c r="AI47" i="24"/>
  <c r="X17" i="25" s="1"/>
  <c r="J24" i="25"/>
  <c r="AI10" i="24"/>
  <c r="AH27" i="24"/>
  <c r="AI37" i="24"/>
  <c r="AH39" i="24"/>
  <c r="AI46" i="24"/>
  <c r="AI17" i="24"/>
  <c r="AH19" i="24"/>
  <c r="AI69" i="24"/>
  <c r="AI33" i="24"/>
  <c r="AH35" i="24"/>
  <c r="W9" i="25"/>
  <c r="AI15" i="24"/>
  <c r="X9" i="25" s="1"/>
  <c r="W13" i="25"/>
  <c r="AI31" i="24"/>
  <c r="X13" i="25" s="1"/>
  <c r="Y73" i="24"/>
  <c r="AH63" i="24"/>
  <c r="AI61" i="24"/>
  <c r="AI65" i="24"/>
  <c r="AH67" i="24"/>
  <c r="AI62" i="24"/>
  <c r="AC73" i="24"/>
  <c r="AI50" i="24"/>
  <c r="AH59" i="24"/>
  <c r="AI57" i="24"/>
  <c r="AH73" i="24" l="1"/>
  <c r="AJ66" i="24" s="1"/>
  <c r="W16" i="25"/>
  <c r="AI43" i="24"/>
  <c r="X16" i="25" s="1"/>
  <c r="AI19" i="24"/>
  <c r="X10" i="25" s="1"/>
  <c r="W10" i="25"/>
  <c r="AI63" i="24"/>
  <c r="X21" i="25" s="1"/>
  <c r="W21" i="25"/>
  <c r="AI35" i="24"/>
  <c r="X14" i="25" s="1"/>
  <c r="W14" i="25"/>
  <c r="AI51" i="24"/>
  <c r="X18" i="25" s="1"/>
  <c r="W18" i="25"/>
  <c r="AI59" i="24"/>
  <c r="X20" i="25" s="1"/>
  <c r="W20" i="25"/>
  <c r="AI67" i="24"/>
  <c r="X22" i="25" s="1"/>
  <c r="W22" i="25"/>
  <c r="W23" i="25"/>
  <c r="AI72" i="24"/>
  <c r="X23" i="25" s="1"/>
  <c r="AI39" i="24"/>
  <c r="X15" i="25" s="1"/>
  <c r="W15" i="25"/>
  <c r="W12" i="25"/>
  <c r="AI27" i="24"/>
  <c r="X12" i="25" s="1"/>
  <c r="W24" i="25" l="1"/>
  <c r="AJ10" i="24"/>
  <c r="AJ22" i="24"/>
  <c r="AJ14" i="24"/>
  <c r="AJ27" i="24"/>
  <c r="Y12" i="25" s="1"/>
  <c r="AJ51" i="24"/>
  <c r="Y18" i="25" s="1"/>
  <c r="AJ26" i="24"/>
  <c r="AJ57" i="24"/>
  <c r="AJ25" i="24"/>
  <c r="AJ53" i="24"/>
  <c r="AJ54" i="24"/>
  <c r="AJ33" i="24"/>
  <c r="AJ45" i="24"/>
  <c r="AJ72" i="24"/>
  <c r="Y23" i="25" s="1"/>
  <c r="AJ61" i="24"/>
  <c r="AJ43" i="24"/>
  <c r="Y16" i="25" s="1"/>
  <c r="AJ46" i="24"/>
  <c r="AJ19" i="24"/>
  <c r="Y10" i="25" s="1"/>
  <c r="AJ38" i="24"/>
  <c r="AJ50" i="24"/>
  <c r="AJ37" i="24"/>
  <c r="AJ34" i="24"/>
  <c r="AJ41" i="24"/>
  <c r="AJ73" i="24"/>
  <c r="Y24" i="25" s="1"/>
  <c r="AJ17" i="24"/>
  <c r="AI73" i="24"/>
  <c r="X24" i="25" s="1"/>
  <c r="AJ30" i="24"/>
  <c r="AJ65" i="24"/>
  <c r="AJ9" i="24"/>
  <c r="AJ59" i="24"/>
  <c r="Y20" i="25" s="1"/>
  <c r="AJ15" i="24"/>
  <c r="Y9" i="25" s="1"/>
  <c r="AJ11" i="24"/>
  <c r="Y8" i="25" s="1"/>
  <c r="AJ31" i="24"/>
  <c r="Y13" i="25" s="1"/>
  <c r="AJ13" i="24"/>
  <c r="AJ21" i="24"/>
  <c r="AJ55" i="24"/>
  <c r="Y19" i="25" s="1"/>
  <c r="AJ62" i="24"/>
  <c r="AJ58" i="24"/>
  <c r="AJ18" i="24"/>
  <c r="AJ42" i="24"/>
  <c r="AJ67" i="24"/>
  <c r="Y22" i="25" s="1"/>
  <c r="AJ35" i="24"/>
  <c r="Y14" i="25" s="1"/>
  <c r="AJ39" i="24"/>
  <c r="Y15" i="25" s="1"/>
  <c r="AJ63" i="24"/>
  <c r="Y21" i="25" s="1"/>
  <c r="AJ23" i="24"/>
  <c r="Y11" i="25" s="1"/>
  <c r="AJ49" i="24"/>
  <c r="AJ47" i="24"/>
  <c r="AJ29" i="24"/>
  <c r="C18" i="23"/>
  <c r="Y17" i="23"/>
  <c r="A5" i="23"/>
  <c r="A25" i="23" s="1"/>
  <c r="A465" i="22"/>
  <c r="U24" i="23"/>
  <c r="T24" i="23"/>
  <c r="S24" i="23"/>
  <c r="Q24" i="23"/>
  <c r="P24" i="23"/>
  <c r="O24" i="23"/>
  <c r="M24" i="23"/>
  <c r="L24" i="23"/>
  <c r="K24" i="23"/>
  <c r="T464" i="22"/>
  <c r="S464" i="22"/>
  <c r="R464" i="22"/>
  <c r="G24" i="23" s="1"/>
  <c r="O464" i="22"/>
  <c r="F24" i="23" s="1"/>
  <c r="N464" i="22"/>
  <c r="E24" i="23" s="1"/>
  <c r="M464" i="22"/>
  <c r="D24" i="23" s="1"/>
  <c r="B24" i="23"/>
  <c r="AG450" i="22"/>
  <c r="AC450" i="22"/>
  <c r="Y450" i="22"/>
  <c r="U450" i="22"/>
  <c r="AG443" i="22"/>
  <c r="AC443" i="22"/>
  <c r="Y443" i="22"/>
  <c r="U443" i="22"/>
  <c r="U22" i="23"/>
  <c r="AE421" i="22"/>
  <c r="T22" i="23" s="1"/>
  <c r="AD421" i="22"/>
  <c r="S22" i="23" s="1"/>
  <c r="AB421" i="22"/>
  <c r="Q22" i="23" s="1"/>
  <c r="AA421" i="22"/>
  <c r="P22" i="23" s="1"/>
  <c r="Z421" i="22"/>
  <c r="O22" i="23" s="1"/>
  <c r="M22" i="23"/>
  <c r="L22" i="23"/>
  <c r="K22" i="23"/>
  <c r="T421" i="22"/>
  <c r="I22" i="23" s="1"/>
  <c r="S421" i="22"/>
  <c r="H22" i="23" s="1"/>
  <c r="R421" i="22"/>
  <c r="G22" i="23" s="1"/>
  <c r="O421" i="22"/>
  <c r="F22" i="23" s="1"/>
  <c r="N421" i="22"/>
  <c r="E22" i="23" s="1"/>
  <c r="M421" i="22"/>
  <c r="D22" i="23" s="1"/>
  <c r="C22" i="23"/>
  <c r="B22" i="23"/>
  <c r="AG372" i="22"/>
  <c r="AC372" i="22"/>
  <c r="Y372" i="22"/>
  <c r="U372" i="22"/>
  <c r="AG292" i="22"/>
  <c r="AC292" i="22"/>
  <c r="Y292" i="22"/>
  <c r="U292" i="22"/>
  <c r="U21" i="23"/>
  <c r="AE290" i="22"/>
  <c r="T21" i="23" s="1"/>
  <c r="AD290" i="22"/>
  <c r="S21" i="23" s="1"/>
  <c r="AB290" i="22"/>
  <c r="Q21" i="23" s="1"/>
  <c r="AA290" i="22"/>
  <c r="P21" i="23" s="1"/>
  <c r="Z290" i="22"/>
  <c r="O21" i="23" s="1"/>
  <c r="M21" i="23"/>
  <c r="L21" i="23"/>
  <c r="K21" i="23"/>
  <c r="T290" i="22"/>
  <c r="I21" i="23" s="1"/>
  <c r="S290" i="22"/>
  <c r="H21" i="23" s="1"/>
  <c r="R290" i="22"/>
  <c r="G21" i="23" s="1"/>
  <c r="O290" i="22"/>
  <c r="F21" i="23" s="1"/>
  <c r="N290" i="22"/>
  <c r="E21" i="23" s="1"/>
  <c r="M290" i="22"/>
  <c r="D21" i="23" s="1"/>
  <c r="C21" i="23"/>
  <c r="B21" i="23"/>
  <c r="AG284" i="22"/>
  <c r="AC284" i="22"/>
  <c r="Y284" i="22"/>
  <c r="U284" i="22"/>
  <c r="AG280" i="22"/>
  <c r="AG290" i="22" s="1"/>
  <c r="AC280" i="22"/>
  <c r="Y280" i="22"/>
  <c r="U280" i="22"/>
  <c r="U20" i="23"/>
  <c r="AE278" i="22"/>
  <c r="T20" i="23" s="1"/>
  <c r="AD278" i="22"/>
  <c r="S20" i="23" s="1"/>
  <c r="AB278" i="22"/>
  <c r="Q20" i="23" s="1"/>
  <c r="AA278" i="22"/>
  <c r="P20" i="23" s="1"/>
  <c r="Z278" i="22"/>
  <c r="O20" i="23" s="1"/>
  <c r="M20" i="23"/>
  <c r="L20" i="23"/>
  <c r="K20" i="23"/>
  <c r="T278" i="22"/>
  <c r="I20" i="23" s="1"/>
  <c r="S278" i="22"/>
  <c r="H20" i="23" s="1"/>
  <c r="R278" i="22"/>
  <c r="G20" i="23" s="1"/>
  <c r="O278" i="22"/>
  <c r="F20" i="23" s="1"/>
  <c r="N278" i="22"/>
  <c r="E20" i="23" s="1"/>
  <c r="M278" i="22"/>
  <c r="D20" i="23" s="1"/>
  <c r="C20" i="23"/>
  <c r="B20" i="23"/>
  <c r="AG273" i="22"/>
  <c r="AC273" i="22"/>
  <c r="Y273" i="22"/>
  <c r="U273" i="22"/>
  <c r="AG264" i="22"/>
  <c r="AC264" i="22"/>
  <c r="Y264" i="22"/>
  <c r="U264" i="22"/>
  <c r="AF262" i="22"/>
  <c r="U19" i="23" s="1"/>
  <c r="AE262" i="22"/>
  <c r="T19" i="23" s="1"/>
  <c r="AD262" i="22"/>
  <c r="S19" i="23" s="1"/>
  <c r="AB262" i="22"/>
  <c r="Q19" i="23" s="1"/>
  <c r="AA262" i="22"/>
  <c r="P19" i="23" s="1"/>
  <c r="Z262" i="22"/>
  <c r="O19" i="23" s="1"/>
  <c r="M19" i="23"/>
  <c r="L19" i="23"/>
  <c r="K19" i="23"/>
  <c r="T262" i="22"/>
  <c r="I19" i="23" s="1"/>
  <c r="S262" i="22"/>
  <c r="H19" i="23" s="1"/>
  <c r="R262" i="22"/>
  <c r="G19" i="23" s="1"/>
  <c r="O262" i="22"/>
  <c r="F19" i="23" s="1"/>
  <c r="N262" i="22"/>
  <c r="E19" i="23" s="1"/>
  <c r="M262" i="22"/>
  <c r="D19" i="23" s="1"/>
  <c r="C19" i="23"/>
  <c r="B19" i="23"/>
  <c r="AG254" i="22"/>
  <c r="AC254" i="22"/>
  <c r="Y254" i="22"/>
  <c r="U254" i="22"/>
  <c r="AG248" i="22"/>
  <c r="AC248" i="22"/>
  <c r="Y248" i="22"/>
  <c r="U248" i="22"/>
  <c r="U18" i="23"/>
  <c r="T18" i="23"/>
  <c r="S18" i="23"/>
  <c r="Q18" i="23"/>
  <c r="P18" i="23"/>
  <c r="O18" i="23"/>
  <c r="M18" i="23"/>
  <c r="L18" i="23"/>
  <c r="K18" i="23"/>
  <c r="I18" i="23"/>
  <c r="H18" i="23"/>
  <c r="G18" i="23"/>
  <c r="F18" i="23"/>
  <c r="E18" i="23"/>
  <c r="D18" i="23"/>
  <c r="B18" i="23"/>
  <c r="AG239" i="22"/>
  <c r="AG246" i="22" s="1"/>
  <c r="AC239" i="22"/>
  <c r="AC246" i="22" s="1"/>
  <c r="Y239" i="22"/>
  <c r="Y246" i="22" s="1"/>
  <c r="U239" i="22"/>
  <c r="U246" i="22" s="1"/>
  <c r="U17" i="23"/>
  <c r="AE237" i="22"/>
  <c r="T17" i="23" s="1"/>
  <c r="AD237" i="22"/>
  <c r="S17" i="23" s="1"/>
  <c r="AB237" i="22"/>
  <c r="Q17" i="23" s="1"/>
  <c r="AA237" i="22"/>
  <c r="P17" i="23" s="1"/>
  <c r="Z237" i="22"/>
  <c r="O17" i="23" s="1"/>
  <c r="M17" i="23"/>
  <c r="L17" i="23"/>
  <c r="K17" i="23"/>
  <c r="T237" i="22"/>
  <c r="I17" i="23" s="1"/>
  <c r="S237" i="22"/>
  <c r="H17" i="23" s="1"/>
  <c r="R237" i="22"/>
  <c r="G17" i="23" s="1"/>
  <c r="O237" i="22"/>
  <c r="F17" i="23" s="1"/>
  <c r="N237" i="22"/>
  <c r="E17" i="23" s="1"/>
  <c r="M237" i="22"/>
  <c r="D17" i="23" s="1"/>
  <c r="C17" i="23"/>
  <c r="B17" i="23"/>
  <c r="AG231" i="22"/>
  <c r="AC231" i="22"/>
  <c r="Y231" i="22"/>
  <c r="U231" i="22"/>
  <c r="AG219" i="22"/>
  <c r="AC219" i="22"/>
  <c r="Y219" i="22"/>
  <c r="U219" i="22"/>
  <c r="U16" i="23"/>
  <c r="AE217" i="22"/>
  <c r="T16" i="23" s="1"/>
  <c r="AD217" i="22"/>
  <c r="S16" i="23" s="1"/>
  <c r="AB217" i="22"/>
  <c r="Q16" i="23" s="1"/>
  <c r="AA217" i="22"/>
  <c r="P16" i="23" s="1"/>
  <c r="Z217" i="22"/>
  <c r="O16" i="23" s="1"/>
  <c r="M16" i="23"/>
  <c r="L16" i="23"/>
  <c r="K16" i="23"/>
  <c r="T217" i="22"/>
  <c r="I16" i="23" s="1"/>
  <c r="S217" i="22"/>
  <c r="H16" i="23" s="1"/>
  <c r="R217" i="22"/>
  <c r="G16" i="23" s="1"/>
  <c r="O217" i="22"/>
  <c r="F16" i="23" s="1"/>
  <c r="N217" i="22"/>
  <c r="E16" i="23" s="1"/>
  <c r="M217" i="22"/>
  <c r="D16" i="23" s="1"/>
  <c r="C16" i="23"/>
  <c r="B16" i="23"/>
  <c r="AG210" i="22"/>
  <c r="AC210" i="22"/>
  <c r="Y210" i="22"/>
  <c r="U210" i="22"/>
  <c r="AG204" i="22"/>
  <c r="AC204" i="22"/>
  <c r="Y204" i="22"/>
  <c r="U204" i="22"/>
  <c r="AF202" i="22"/>
  <c r="U15" i="23" s="1"/>
  <c r="AE202" i="22"/>
  <c r="T15" i="23" s="1"/>
  <c r="AD202" i="22"/>
  <c r="S15" i="23" s="1"/>
  <c r="AB202" i="22"/>
  <c r="Q15" i="23" s="1"/>
  <c r="AA202" i="22"/>
  <c r="P15" i="23" s="1"/>
  <c r="Z202" i="22"/>
  <c r="O15" i="23" s="1"/>
  <c r="M15" i="23"/>
  <c r="L15" i="23"/>
  <c r="K15" i="23"/>
  <c r="T202" i="22"/>
  <c r="I15" i="23" s="1"/>
  <c r="S202" i="22"/>
  <c r="H15" i="23" s="1"/>
  <c r="R202" i="22"/>
  <c r="G15" i="23" s="1"/>
  <c r="O202" i="22"/>
  <c r="F15" i="23" s="1"/>
  <c r="N202" i="22"/>
  <c r="E15" i="23" s="1"/>
  <c r="M202" i="22"/>
  <c r="D15" i="23" s="1"/>
  <c r="C15" i="23"/>
  <c r="B15" i="23"/>
  <c r="AG193" i="22"/>
  <c r="AC193" i="22"/>
  <c r="Y193" i="22"/>
  <c r="U193" i="22"/>
  <c r="AG165" i="22"/>
  <c r="AC165" i="22"/>
  <c r="Y165" i="22"/>
  <c r="U165" i="22"/>
  <c r="AF163" i="22"/>
  <c r="U14" i="23" s="1"/>
  <c r="AE163" i="22"/>
  <c r="T14" i="23" s="1"/>
  <c r="AD163" i="22"/>
  <c r="S14" i="23" s="1"/>
  <c r="AB163" i="22"/>
  <c r="Q14" i="23" s="1"/>
  <c r="AA163" i="22"/>
  <c r="P14" i="23" s="1"/>
  <c r="Z163" i="22"/>
  <c r="O14" i="23" s="1"/>
  <c r="M14" i="23"/>
  <c r="L14" i="23"/>
  <c r="K14" i="23"/>
  <c r="T163" i="22"/>
  <c r="I14" i="23" s="1"/>
  <c r="S163" i="22"/>
  <c r="H14" i="23" s="1"/>
  <c r="R163" i="22"/>
  <c r="G14" i="23" s="1"/>
  <c r="O163" i="22"/>
  <c r="F14" i="23" s="1"/>
  <c r="N163" i="22"/>
  <c r="E14" i="23" s="1"/>
  <c r="M163" i="22"/>
  <c r="D14" i="23" s="1"/>
  <c r="C14" i="23"/>
  <c r="B14" i="23"/>
  <c r="AG154" i="22"/>
  <c r="AC154" i="22"/>
  <c r="Y154" i="22"/>
  <c r="U154" i="22"/>
  <c r="AG136" i="22"/>
  <c r="AC136" i="22"/>
  <c r="Y136" i="22"/>
  <c r="U136" i="22"/>
  <c r="AF134" i="22"/>
  <c r="U13" i="23" s="1"/>
  <c r="AE134" i="22"/>
  <c r="T13" i="23" s="1"/>
  <c r="AD134" i="22"/>
  <c r="S13" i="23" s="1"/>
  <c r="AB134" i="22"/>
  <c r="Q13" i="23" s="1"/>
  <c r="AA134" i="22"/>
  <c r="P13" i="23" s="1"/>
  <c r="Z134" i="22"/>
  <c r="O13" i="23" s="1"/>
  <c r="M13" i="23"/>
  <c r="L13" i="23"/>
  <c r="K13" i="23"/>
  <c r="T134" i="22"/>
  <c r="I13" i="23" s="1"/>
  <c r="S134" i="22"/>
  <c r="H13" i="23" s="1"/>
  <c r="R134" i="22"/>
  <c r="G13" i="23" s="1"/>
  <c r="O134" i="22"/>
  <c r="F13" i="23" s="1"/>
  <c r="N134" i="22"/>
  <c r="E13" i="23" s="1"/>
  <c r="M134" i="22"/>
  <c r="D13" i="23" s="1"/>
  <c r="C13" i="23"/>
  <c r="B13" i="23"/>
  <c r="AG126" i="22"/>
  <c r="AC126" i="22"/>
  <c r="Y126" i="22"/>
  <c r="U126" i="22"/>
  <c r="AG116" i="22"/>
  <c r="AC116" i="22"/>
  <c r="Y116" i="22"/>
  <c r="U116" i="22"/>
  <c r="U12" i="23"/>
  <c r="AE114" i="22"/>
  <c r="T12" i="23" s="1"/>
  <c r="AD114" i="22"/>
  <c r="S12" i="23" s="1"/>
  <c r="AB114" i="22"/>
  <c r="Q12" i="23" s="1"/>
  <c r="AA114" i="22"/>
  <c r="P12" i="23" s="1"/>
  <c r="Z114" i="22"/>
  <c r="O12" i="23" s="1"/>
  <c r="M12" i="23"/>
  <c r="L12" i="23"/>
  <c r="K12" i="23"/>
  <c r="T114" i="22"/>
  <c r="I12" i="23" s="1"/>
  <c r="S114" i="22"/>
  <c r="H12" i="23" s="1"/>
  <c r="R114" i="22"/>
  <c r="G12" i="23" s="1"/>
  <c r="O114" i="22"/>
  <c r="F12" i="23" s="1"/>
  <c r="N114" i="22"/>
  <c r="E12" i="23" s="1"/>
  <c r="M114" i="22"/>
  <c r="D12" i="23" s="1"/>
  <c r="C12" i="23"/>
  <c r="B12" i="23"/>
  <c r="AG103" i="22"/>
  <c r="AC103" i="22"/>
  <c r="Y103" i="22"/>
  <c r="U103" i="22"/>
  <c r="AG69" i="22"/>
  <c r="AC69" i="22"/>
  <c r="Y69" i="22"/>
  <c r="U69" i="22"/>
  <c r="AF67" i="22"/>
  <c r="U11" i="23" s="1"/>
  <c r="AE67" i="22"/>
  <c r="T11" i="23" s="1"/>
  <c r="AD67" i="22"/>
  <c r="S11" i="23" s="1"/>
  <c r="AB67" i="22"/>
  <c r="Q11" i="23" s="1"/>
  <c r="AA67" i="22"/>
  <c r="P11" i="23" s="1"/>
  <c r="Z67" i="22"/>
  <c r="O11" i="23" s="1"/>
  <c r="M11" i="23"/>
  <c r="L11" i="23"/>
  <c r="K11" i="23"/>
  <c r="T67" i="22"/>
  <c r="I11" i="23" s="1"/>
  <c r="S67" i="22"/>
  <c r="H11" i="23" s="1"/>
  <c r="R67" i="22"/>
  <c r="G11" i="23" s="1"/>
  <c r="O67" i="22"/>
  <c r="F11" i="23" s="1"/>
  <c r="N67" i="22"/>
  <c r="E11" i="23" s="1"/>
  <c r="M67" i="22"/>
  <c r="D11" i="23" s="1"/>
  <c r="C11" i="23"/>
  <c r="B11" i="23"/>
  <c r="AG65" i="22"/>
  <c r="AC65" i="22"/>
  <c r="Y65" i="22"/>
  <c r="U65" i="22"/>
  <c r="AG59" i="22"/>
  <c r="AC59" i="22"/>
  <c r="Y59" i="22"/>
  <c r="U59" i="22"/>
  <c r="U10" i="23"/>
  <c r="T10" i="23"/>
  <c r="S10" i="23"/>
  <c r="Q10" i="23"/>
  <c r="P10" i="23"/>
  <c r="O10" i="23"/>
  <c r="M10" i="23"/>
  <c r="L10" i="23"/>
  <c r="K10" i="23"/>
  <c r="I10" i="23"/>
  <c r="H10" i="23"/>
  <c r="G10" i="23"/>
  <c r="F10" i="23"/>
  <c r="E10" i="23"/>
  <c r="D10" i="23"/>
  <c r="C10" i="23"/>
  <c r="B10" i="23"/>
  <c r="AG45" i="22"/>
  <c r="AC45" i="22"/>
  <c r="Y45" i="22"/>
  <c r="U45" i="22"/>
  <c r="AG44" i="22"/>
  <c r="AC44" i="22"/>
  <c r="Y44" i="22"/>
  <c r="U44" i="22"/>
  <c r="AF42" i="22"/>
  <c r="U9" i="23" s="1"/>
  <c r="AE42" i="22"/>
  <c r="T9" i="23" s="1"/>
  <c r="AD42" i="22"/>
  <c r="S9" i="23" s="1"/>
  <c r="AB42" i="22"/>
  <c r="Q9" i="23" s="1"/>
  <c r="AA42" i="22"/>
  <c r="P9" i="23" s="1"/>
  <c r="Z42" i="22"/>
  <c r="O9" i="23" s="1"/>
  <c r="M9" i="23"/>
  <c r="L9" i="23"/>
  <c r="K9" i="23"/>
  <c r="T42" i="22"/>
  <c r="I9" i="23" s="1"/>
  <c r="S42" i="22"/>
  <c r="H9" i="23" s="1"/>
  <c r="R42" i="22"/>
  <c r="G9" i="23" s="1"/>
  <c r="O42" i="22"/>
  <c r="F9" i="23" s="1"/>
  <c r="N42" i="22"/>
  <c r="E9" i="23" s="1"/>
  <c r="M42" i="22"/>
  <c r="D9" i="23" s="1"/>
  <c r="C9" i="23"/>
  <c r="B9" i="23"/>
  <c r="AG27" i="22"/>
  <c r="AG42" i="22" s="1"/>
  <c r="AC27" i="22"/>
  <c r="Y27" i="22"/>
  <c r="U27" i="22"/>
  <c r="AF25" i="22"/>
  <c r="AE25" i="22"/>
  <c r="AD25" i="22"/>
  <c r="AB25" i="22"/>
  <c r="AA25" i="22"/>
  <c r="Z25" i="22"/>
  <c r="T25" i="22"/>
  <c r="S25" i="22"/>
  <c r="H8" i="23" s="1"/>
  <c r="R25" i="22"/>
  <c r="O25" i="22"/>
  <c r="N25" i="22"/>
  <c r="M25" i="22"/>
  <c r="C8" i="23"/>
  <c r="AG16" i="22"/>
  <c r="AC16" i="22"/>
  <c r="Y16" i="22"/>
  <c r="U16" i="22"/>
  <c r="AG9" i="22"/>
  <c r="AC9" i="22"/>
  <c r="Y9" i="22"/>
  <c r="U9" i="22"/>
  <c r="AH443" i="22" l="1"/>
  <c r="AG464" i="22"/>
  <c r="AG278" i="22"/>
  <c r="AG421" i="22"/>
  <c r="AG202" i="22"/>
  <c r="AG262" i="22"/>
  <c r="AG237" i="22"/>
  <c r="AG217" i="22"/>
  <c r="AG134" i="22"/>
  <c r="V13" i="23" s="1"/>
  <c r="U464" i="22"/>
  <c r="J24" i="23" s="1"/>
  <c r="Y464" i="22"/>
  <c r="N24" i="23" s="1"/>
  <c r="AC464" i="22"/>
  <c r="R24" i="23" s="1"/>
  <c r="V24" i="23"/>
  <c r="V10" i="23"/>
  <c r="AC57" i="22"/>
  <c r="R10" i="23" s="1"/>
  <c r="U57" i="22"/>
  <c r="J10" i="23" s="1"/>
  <c r="Y57" i="22"/>
  <c r="N10" i="23" s="1"/>
  <c r="AC217" i="22"/>
  <c r="R16" i="23" s="1"/>
  <c r="V20" i="23"/>
  <c r="AC290" i="22"/>
  <c r="R21" i="23" s="1"/>
  <c r="U202" i="22"/>
  <c r="J15" i="23" s="1"/>
  <c r="V21" i="23"/>
  <c r="S8" i="23"/>
  <c r="S25" i="23" s="1"/>
  <c r="AD465" i="22"/>
  <c r="T8" i="23"/>
  <c r="T25" i="23" s="1"/>
  <c r="AE465" i="22"/>
  <c r="G8" i="23"/>
  <c r="G25" i="23" s="1"/>
  <c r="R465" i="22"/>
  <c r="K8" i="23"/>
  <c r="K25" i="23" s="1"/>
  <c r="F8" i="23"/>
  <c r="F25" i="23" s="1"/>
  <c r="O465" i="22"/>
  <c r="L8" i="23"/>
  <c r="L25" i="23" s="1"/>
  <c r="D8" i="23"/>
  <c r="D25" i="23" s="1"/>
  <c r="M465" i="22"/>
  <c r="M8" i="23"/>
  <c r="M25" i="23" s="1"/>
  <c r="P8" i="23"/>
  <c r="P25" i="23" s="1"/>
  <c r="AA465" i="22"/>
  <c r="AB465" i="22"/>
  <c r="U8" i="23"/>
  <c r="U25" i="23" s="1"/>
  <c r="AF465" i="22"/>
  <c r="E8" i="23"/>
  <c r="E25" i="23" s="1"/>
  <c r="N465" i="22"/>
  <c r="O8" i="23"/>
  <c r="O25" i="23" s="1"/>
  <c r="Z465" i="22"/>
  <c r="I24" i="23"/>
  <c r="T465" i="22"/>
  <c r="H24" i="23"/>
  <c r="H25" i="23" s="1"/>
  <c r="S465" i="22"/>
  <c r="C24" i="23"/>
  <c r="C25" i="23" s="1"/>
  <c r="K465" i="22"/>
  <c r="AH193" i="22"/>
  <c r="AI193" i="22" s="1"/>
  <c r="AH273" i="22"/>
  <c r="AI273" i="22" s="1"/>
  <c r="Y217" i="22"/>
  <c r="N16" i="23" s="1"/>
  <c r="V18" i="23"/>
  <c r="Y25" i="22"/>
  <c r="U114" i="22"/>
  <c r="J12" i="23" s="1"/>
  <c r="AC163" i="22"/>
  <c r="R14" i="23" s="1"/>
  <c r="AH219" i="22"/>
  <c r="AC25" i="22"/>
  <c r="R8" i="23" s="1"/>
  <c r="AC42" i="22"/>
  <c r="R9" i="23" s="1"/>
  <c r="AH59" i="22"/>
  <c r="AI59" i="22" s="1"/>
  <c r="Y114" i="22"/>
  <c r="N12" i="23" s="1"/>
  <c r="Y42" i="22"/>
  <c r="N9" i="23" s="1"/>
  <c r="AC202" i="22"/>
  <c r="R15" i="23" s="1"/>
  <c r="AH204" i="22"/>
  <c r="V17" i="23"/>
  <c r="AC262" i="22"/>
  <c r="R19" i="23" s="1"/>
  <c r="AC134" i="22"/>
  <c r="R13" i="23" s="1"/>
  <c r="AH248" i="22"/>
  <c r="V16" i="23"/>
  <c r="AC237" i="22"/>
  <c r="R17" i="23" s="1"/>
  <c r="N18" i="23"/>
  <c r="U278" i="22"/>
  <c r="J20" i="23" s="1"/>
  <c r="V11" i="23"/>
  <c r="AH116" i="22"/>
  <c r="AC114" i="22"/>
  <c r="R12" i="23" s="1"/>
  <c r="U163" i="22"/>
  <c r="J14" i="23" s="1"/>
  <c r="AC278" i="22"/>
  <c r="R20" i="23" s="1"/>
  <c r="Y290" i="22"/>
  <c r="N21" i="23" s="1"/>
  <c r="AH9" i="22"/>
  <c r="AH254" i="22"/>
  <c r="AH450" i="22"/>
  <c r="AI450" i="22" s="1"/>
  <c r="AH69" i="22"/>
  <c r="AH292" i="22"/>
  <c r="U25" i="22"/>
  <c r="J8" i="23" s="1"/>
  <c r="U67" i="22"/>
  <c r="J11" i="23" s="1"/>
  <c r="V15" i="23"/>
  <c r="U217" i="22"/>
  <c r="J16" i="23" s="1"/>
  <c r="Y262" i="22"/>
  <c r="N19" i="23" s="1"/>
  <c r="AH65" i="22"/>
  <c r="Y134" i="22"/>
  <c r="N13" i="23" s="1"/>
  <c r="V14" i="23"/>
  <c r="AH284" i="22"/>
  <c r="AI284" i="22" s="1"/>
  <c r="V22" i="23"/>
  <c r="Y421" i="22"/>
  <c r="N22" i="23" s="1"/>
  <c r="AC67" i="22"/>
  <c r="R11" i="23" s="1"/>
  <c r="Y202" i="22"/>
  <c r="N15" i="23" s="1"/>
  <c r="V19" i="23"/>
  <c r="AH372" i="22"/>
  <c r="AI372" i="22" s="1"/>
  <c r="AH16" i="22"/>
  <c r="AI16" i="22" s="1"/>
  <c r="V12" i="23"/>
  <c r="Y163" i="22"/>
  <c r="N14" i="23" s="1"/>
  <c r="Y278" i="22"/>
  <c r="N20" i="23" s="1"/>
  <c r="AH27" i="22"/>
  <c r="U42" i="22"/>
  <c r="J9" i="23" s="1"/>
  <c r="AH126" i="22"/>
  <c r="U262" i="22"/>
  <c r="J19" i="23" s="1"/>
  <c r="AH44" i="22"/>
  <c r="AH280" i="22"/>
  <c r="U290" i="22"/>
  <c r="J21" i="23" s="1"/>
  <c r="I8" i="23"/>
  <c r="Q8" i="23"/>
  <c r="Q25" i="23" s="1"/>
  <c r="AH136" i="22"/>
  <c r="AH231" i="22"/>
  <c r="B8" i="23"/>
  <c r="B25" i="23" s="1"/>
  <c r="AH165" i="22"/>
  <c r="AH103" i="22"/>
  <c r="U134" i="22"/>
  <c r="J13" i="23" s="1"/>
  <c r="J18" i="23"/>
  <c r="AH239" i="22"/>
  <c r="AH246" i="22" s="1"/>
  <c r="Y237" i="22"/>
  <c r="N17" i="23" s="1"/>
  <c r="AH45" i="22"/>
  <c r="AH210" i="22"/>
  <c r="U237" i="22"/>
  <c r="J17" i="23" s="1"/>
  <c r="AC421" i="22"/>
  <c r="R22" i="23" s="1"/>
  <c r="Y67" i="22"/>
  <c r="N11" i="23" s="1"/>
  <c r="U421" i="22"/>
  <c r="J22" i="23" s="1"/>
  <c r="AH154" i="22"/>
  <c r="AH264" i="22"/>
  <c r="AH278" i="22" s="1"/>
  <c r="U22" i="21"/>
  <c r="E22" i="21"/>
  <c r="K19" i="21"/>
  <c r="C18" i="21"/>
  <c r="Y17" i="21"/>
  <c r="S16" i="21"/>
  <c r="S15" i="21"/>
  <c r="O14" i="21"/>
  <c r="G13" i="21"/>
  <c r="G12" i="21"/>
  <c r="E11" i="21"/>
  <c r="E10" i="21"/>
  <c r="E9" i="21"/>
  <c r="C8" i="21"/>
  <c r="A5" i="21"/>
  <c r="A24" i="21" s="1"/>
  <c r="A72" i="20"/>
  <c r="U23" i="21"/>
  <c r="T23" i="21"/>
  <c r="S23" i="21"/>
  <c r="Q23" i="21"/>
  <c r="P23" i="21"/>
  <c r="O23" i="21"/>
  <c r="M23" i="21"/>
  <c r="L23" i="21"/>
  <c r="K23" i="21"/>
  <c r="I23" i="21"/>
  <c r="H23" i="21"/>
  <c r="G23" i="21"/>
  <c r="O71" i="20"/>
  <c r="F23" i="21" s="1"/>
  <c r="N71" i="20"/>
  <c r="E23" i="21" s="1"/>
  <c r="M71" i="20"/>
  <c r="D23" i="21" s="1"/>
  <c r="C23" i="21"/>
  <c r="J71" i="20"/>
  <c r="B23" i="21" s="1"/>
  <c r="AG70" i="20"/>
  <c r="AC70" i="20"/>
  <c r="Y70" i="20"/>
  <c r="U70" i="20"/>
  <c r="AG69" i="20"/>
  <c r="AC69" i="20"/>
  <c r="Y69" i="20"/>
  <c r="U69" i="20"/>
  <c r="J23" i="21" s="1"/>
  <c r="AF67" i="20"/>
  <c r="AE67" i="20"/>
  <c r="T22" i="21" s="1"/>
  <c r="AD67" i="20"/>
  <c r="S22" i="21" s="1"/>
  <c r="AB67" i="20"/>
  <c r="Q22" i="21" s="1"/>
  <c r="AA67" i="20"/>
  <c r="P22" i="21" s="1"/>
  <c r="Z67" i="20"/>
  <c r="O22" i="21" s="1"/>
  <c r="X67" i="20"/>
  <c r="M22" i="21" s="1"/>
  <c r="W67" i="20"/>
  <c r="L22" i="21" s="1"/>
  <c r="V67" i="20"/>
  <c r="K22" i="21" s="1"/>
  <c r="T67" i="20"/>
  <c r="I22" i="21" s="1"/>
  <c r="S67" i="20"/>
  <c r="H22" i="21" s="1"/>
  <c r="R67" i="20"/>
  <c r="G22" i="21" s="1"/>
  <c r="O67" i="20"/>
  <c r="F22" i="21" s="1"/>
  <c r="N67" i="20"/>
  <c r="M67" i="20"/>
  <c r="D22" i="21" s="1"/>
  <c r="K67" i="20"/>
  <c r="C22" i="21" s="1"/>
  <c r="J67" i="20"/>
  <c r="B22" i="21" s="1"/>
  <c r="AG66" i="20"/>
  <c r="AC66" i="20"/>
  <c r="Y66" i="20"/>
  <c r="U66" i="20"/>
  <c r="AG65" i="20"/>
  <c r="AC65" i="20"/>
  <c r="Y65" i="20"/>
  <c r="U65" i="20"/>
  <c r="AF63" i="20"/>
  <c r="U21" i="21" s="1"/>
  <c r="AE63" i="20"/>
  <c r="T21" i="21" s="1"/>
  <c r="AD63" i="20"/>
  <c r="S21" i="21" s="1"/>
  <c r="AB63" i="20"/>
  <c r="Q21" i="21" s="1"/>
  <c r="AA63" i="20"/>
  <c r="P21" i="21" s="1"/>
  <c r="Z63" i="20"/>
  <c r="O21" i="21" s="1"/>
  <c r="X63" i="20"/>
  <c r="M21" i="21" s="1"/>
  <c r="W63" i="20"/>
  <c r="L21" i="21" s="1"/>
  <c r="V63" i="20"/>
  <c r="K21" i="21" s="1"/>
  <c r="T63" i="20"/>
  <c r="I21" i="21" s="1"/>
  <c r="S63" i="20"/>
  <c r="H21" i="21" s="1"/>
  <c r="R63" i="20"/>
  <c r="G21" i="21" s="1"/>
  <c r="O63" i="20"/>
  <c r="F21" i="21" s="1"/>
  <c r="N63" i="20"/>
  <c r="E21" i="21" s="1"/>
  <c r="M63" i="20"/>
  <c r="D21" i="21" s="1"/>
  <c r="K63" i="20"/>
  <c r="C21" i="21" s="1"/>
  <c r="J63" i="20"/>
  <c r="B21" i="21" s="1"/>
  <c r="AG62" i="20"/>
  <c r="AC62" i="20"/>
  <c r="Y62" i="20"/>
  <c r="U62" i="20"/>
  <c r="AG61" i="20"/>
  <c r="AC61" i="20"/>
  <c r="AC63" i="20" s="1"/>
  <c r="R21" i="21" s="1"/>
  <c r="Y61" i="20"/>
  <c r="Y63" i="20" s="1"/>
  <c r="N21" i="21" s="1"/>
  <c r="U61" i="20"/>
  <c r="AF59" i="20"/>
  <c r="U20" i="21" s="1"/>
  <c r="AE59" i="20"/>
  <c r="T20" i="21" s="1"/>
  <c r="AD59" i="20"/>
  <c r="S20" i="21" s="1"/>
  <c r="AB59" i="20"/>
  <c r="Q20" i="21" s="1"/>
  <c r="AA59" i="20"/>
  <c r="P20" i="21" s="1"/>
  <c r="Z59" i="20"/>
  <c r="O20" i="21" s="1"/>
  <c r="X59" i="20"/>
  <c r="M20" i="21" s="1"/>
  <c r="W59" i="20"/>
  <c r="L20" i="21" s="1"/>
  <c r="V59" i="20"/>
  <c r="K20" i="21" s="1"/>
  <c r="T59" i="20"/>
  <c r="I20" i="21" s="1"/>
  <c r="S59" i="20"/>
  <c r="H20" i="21" s="1"/>
  <c r="R59" i="20"/>
  <c r="G20" i="21" s="1"/>
  <c r="O59" i="20"/>
  <c r="F20" i="21" s="1"/>
  <c r="N59" i="20"/>
  <c r="E20" i="21" s="1"/>
  <c r="M59" i="20"/>
  <c r="D20" i="21" s="1"/>
  <c r="K59" i="20"/>
  <c r="C20" i="21" s="1"/>
  <c r="J59" i="20"/>
  <c r="B20" i="21" s="1"/>
  <c r="AG58" i="20"/>
  <c r="AC58" i="20"/>
  <c r="Y58" i="20"/>
  <c r="U58" i="20"/>
  <c r="AG57" i="20"/>
  <c r="AG59" i="20" s="1"/>
  <c r="V20" i="21" s="1"/>
  <c r="AC57" i="20"/>
  <c r="AC59" i="20" s="1"/>
  <c r="R20" i="21" s="1"/>
  <c r="Y57" i="20"/>
  <c r="U57" i="20"/>
  <c r="AF55" i="20"/>
  <c r="U19" i="21" s="1"/>
  <c r="AE55" i="20"/>
  <c r="T19" i="21" s="1"/>
  <c r="AD55" i="20"/>
  <c r="S19" i="21" s="1"/>
  <c r="AB55" i="20"/>
  <c r="Q19" i="21" s="1"/>
  <c r="AA55" i="20"/>
  <c r="P19" i="21" s="1"/>
  <c r="Z55" i="20"/>
  <c r="O19" i="21" s="1"/>
  <c r="X55" i="20"/>
  <c r="M19" i="21" s="1"/>
  <c r="W55" i="20"/>
  <c r="L19" i="21" s="1"/>
  <c r="V55" i="20"/>
  <c r="T55" i="20"/>
  <c r="I19" i="21" s="1"/>
  <c r="S55" i="20"/>
  <c r="H19" i="21" s="1"/>
  <c r="R55" i="20"/>
  <c r="G19" i="21" s="1"/>
  <c r="O55" i="20"/>
  <c r="F19" i="21" s="1"/>
  <c r="N55" i="20"/>
  <c r="E19" i="21" s="1"/>
  <c r="M55" i="20"/>
  <c r="D19" i="21" s="1"/>
  <c r="K55" i="20"/>
  <c r="C19" i="21" s="1"/>
  <c r="J55" i="20"/>
  <c r="B19" i="21" s="1"/>
  <c r="AG54" i="20"/>
  <c r="AC54" i="20"/>
  <c r="AC55" i="20" s="1"/>
  <c r="R19" i="21" s="1"/>
  <c r="Y54" i="20"/>
  <c r="U54" i="20"/>
  <c r="AG53" i="20"/>
  <c r="AC53" i="20"/>
  <c r="Y53" i="20"/>
  <c r="Y55" i="20" s="1"/>
  <c r="N19" i="21" s="1"/>
  <c r="U53" i="20"/>
  <c r="AF51" i="20"/>
  <c r="U18" i="21" s="1"/>
  <c r="AE51" i="20"/>
  <c r="T18" i="21" s="1"/>
  <c r="AD51" i="20"/>
  <c r="S18" i="21" s="1"/>
  <c r="AB51" i="20"/>
  <c r="Q18" i="21" s="1"/>
  <c r="AA51" i="20"/>
  <c r="P18" i="21" s="1"/>
  <c r="Z51" i="20"/>
  <c r="O18" i="21" s="1"/>
  <c r="X51" i="20"/>
  <c r="M18" i="21" s="1"/>
  <c r="W51" i="20"/>
  <c r="L18" i="21" s="1"/>
  <c r="V51" i="20"/>
  <c r="K18" i="21" s="1"/>
  <c r="T51" i="20"/>
  <c r="I18" i="21" s="1"/>
  <c r="S51" i="20"/>
  <c r="H18" i="21" s="1"/>
  <c r="R51" i="20"/>
  <c r="G18" i="21" s="1"/>
  <c r="O51" i="20"/>
  <c r="F18" i="21" s="1"/>
  <c r="N51" i="20"/>
  <c r="E18" i="21" s="1"/>
  <c r="M51" i="20"/>
  <c r="D18" i="21" s="1"/>
  <c r="J51" i="20"/>
  <c r="B18" i="21" s="1"/>
  <c r="AG50" i="20"/>
  <c r="AG51" i="20" s="1"/>
  <c r="V18" i="21" s="1"/>
  <c r="AC50" i="20"/>
  <c r="Y50" i="20"/>
  <c r="U50" i="20"/>
  <c r="AG49" i="20"/>
  <c r="AC49" i="20"/>
  <c r="Y49" i="20"/>
  <c r="Y51" i="20" s="1"/>
  <c r="N18" i="21" s="1"/>
  <c r="U49" i="20"/>
  <c r="AF47" i="20"/>
  <c r="U17" i="21" s="1"/>
  <c r="AE47" i="20"/>
  <c r="T17" i="21" s="1"/>
  <c r="AD47" i="20"/>
  <c r="S17" i="21" s="1"/>
  <c r="AB47" i="20"/>
  <c r="Q17" i="21" s="1"/>
  <c r="AA47" i="20"/>
  <c r="P17" i="21" s="1"/>
  <c r="Z47" i="20"/>
  <c r="O17" i="21" s="1"/>
  <c r="X47" i="20"/>
  <c r="M17" i="21" s="1"/>
  <c r="W47" i="20"/>
  <c r="L17" i="21" s="1"/>
  <c r="V47" i="20"/>
  <c r="K17" i="21" s="1"/>
  <c r="T47" i="20"/>
  <c r="I17" i="21" s="1"/>
  <c r="S47" i="20"/>
  <c r="H17" i="21" s="1"/>
  <c r="R47" i="20"/>
  <c r="G17" i="21" s="1"/>
  <c r="O47" i="20"/>
  <c r="F17" i="21" s="1"/>
  <c r="N47" i="20"/>
  <c r="E17" i="21" s="1"/>
  <c r="M47" i="20"/>
  <c r="D17" i="21" s="1"/>
  <c r="K47" i="20"/>
  <c r="C17" i="21" s="1"/>
  <c r="J47" i="20"/>
  <c r="B17" i="21" s="1"/>
  <c r="AG46" i="20"/>
  <c r="AC46" i="20"/>
  <c r="Y46" i="20"/>
  <c r="U46" i="20"/>
  <c r="AH46" i="20" s="1"/>
  <c r="AG45" i="20"/>
  <c r="AC45" i="20"/>
  <c r="AC47" i="20" s="1"/>
  <c r="R17" i="21" s="1"/>
  <c r="Y45" i="20"/>
  <c r="U45" i="20"/>
  <c r="AF43" i="20"/>
  <c r="U16" i="21" s="1"/>
  <c r="AE43" i="20"/>
  <c r="T16" i="21" s="1"/>
  <c r="AD43" i="20"/>
  <c r="AB43" i="20"/>
  <c r="Q16" i="21" s="1"/>
  <c r="AA43" i="20"/>
  <c r="P16" i="21" s="1"/>
  <c r="Z43" i="20"/>
  <c r="O16" i="21" s="1"/>
  <c r="Y43" i="20"/>
  <c r="N16" i="21" s="1"/>
  <c r="X43" i="20"/>
  <c r="M16" i="21" s="1"/>
  <c r="W43" i="20"/>
  <c r="L16" i="21" s="1"/>
  <c r="V43" i="20"/>
  <c r="K16" i="21" s="1"/>
  <c r="T43" i="20"/>
  <c r="I16" i="21" s="1"/>
  <c r="S43" i="20"/>
  <c r="H16" i="21" s="1"/>
  <c r="R43" i="20"/>
  <c r="G16" i="21" s="1"/>
  <c r="O43" i="20"/>
  <c r="F16" i="21" s="1"/>
  <c r="N43" i="20"/>
  <c r="E16" i="21" s="1"/>
  <c r="M43" i="20"/>
  <c r="D16" i="21" s="1"/>
  <c r="K43" i="20"/>
  <c r="C16" i="21" s="1"/>
  <c r="J43" i="20"/>
  <c r="B16" i="21" s="1"/>
  <c r="AG42" i="20"/>
  <c r="AC42" i="20"/>
  <c r="Y42" i="20"/>
  <c r="U42" i="20"/>
  <c r="AG41" i="20"/>
  <c r="AC41" i="20"/>
  <c r="AC43" i="20" s="1"/>
  <c r="R16" i="21" s="1"/>
  <c r="Y41" i="20"/>
  <c r="U41" i="20"/>
  <c r="U43" i="20" s="1"/>
  <c r="J16" i="21" s="1"/>
  <c r="AF39" i="20"/>
  <c r="U15" i="21" s="1"/>
  <c r="AE39" i="20"/>
  <c r="T15" i="21" s="1"/>
  <c r="AD39" i="20"/>
  <c r="AB39" i="20"/>
  <c r="Q15" i="21" s="1"/>
  <c r="AA39" i="20"/>
  <c r="P15" i="21" s="1"/>
  <c r="Z39" i="20"/>
  <c r="O15" i="21" s="1"/>
  <c r="X39" i="20"/>
  <c r="M15" i="21" s="1"/>
  <c r="W39" i="20"/>
  <c r="L15" i="21" s="1"/>
  <c r="V39" i="20"/>
  <c r="K15" i="21" s="1"/>
  <c r="T39" i="20"/>
  <c r="I15" i="21" s="1"/>
  <c r="S39" i="20"/>
  <c r="H15" i="21" s="1"/>
  <c r="R39" i="20"/>
  <c r="O39" i="20"/>
  <c r="F15" i="21" s="1"/>
  <c r="N39" i="20"/>
  <c r="E15" i="21" s="1"/>
  <c r="M39" i="20"/>
  <c r="D15" i="21" s="1"/>
  <c r="K39" i="20"/>
  <c r="C15" i="21" s="1"/>
  <c r="J39" i="20"/>
  <c r="B15" i="21" s="1"/>
  <c r="AG38" i="20"/>
  <c r="AC38" i="20"/>
  <c r="Y38" i="20"/>
  <c r="AH38" i="20" s="1"/>
  <c r="U38" i="20"/>
  <c r="AG37" i="20"/>
  <c r="AG39" i="20" s="1"/>
  <c r="V15" i="21" s="1"/>
  <c r="AC37" i="20"/>
  <c r="Y37" i="20"/>
  <c r="U37" i="20"/>
  <c r="AF35" i="20"/>
  <c r="U14" i="21" s="1"/>
  <c r="AE35" i="20"/>
  <c r="T14" i="21" s="1"/>
  <c r="AD35" i="20"/>
  <c r="S14" i="21" s="1"/>
  <c r="AB35" i="20"/>
  <c r="Q14" i="21" s="1"/>
  <c r="AA35" i="20"/>
  <c r="P14" i="21" s="1"/>
  <c r="Z35" i="20"/>
  <c r="X35" i="20"/>
  <c r="M14" i="21" s="1"/>
  <c r="W35" i="20"/>
  <c r="L14" i="21" s="1"/>
  <c r="V35" i="20"/>
  <c r="K14" i="21" s="1"/>
  <c r="T35" i="20"/>
  <c r="I14" i="21" s="1"/>
  <c r="S35" i="20"/>
  <c r="H14" i="21" s="1"/>
  <c r="R35" i="20"/>
  <c r="G14" i="21" s="1"/>
  <c r="O35" i="20"/>
  <c r="F14" i="21" s="1"/>
  <c r="N35" i="20"/>
  <c r="E14" i="21" s="1"/>
  <c r="M35" i="20"/>
  <c r="D14" i="21" s="1"/>
  <c r="K35" i="20"/>
  <c r="C14" i="21" s="1"/>
  <c r="J35" i="20"/>
  <c r="B14" i="21" s="1"/>
  <c r="AG34" i="20"/>
  <c r="AG35" i="20" s="1"/>
  <c r="V14" i="21" s="1"/>
  <c r="AC34" i="20"/>
  <c r="AC35" i="20" s="1"/>
  <c r="R14" i="21" s="1"/>
  <c r="Y34" i="20"/>
  <c r="U34" i="20"/>
  <c r="AG33" i="20"/>
  <c r="AC33" i="20"/>
  <c r="Y33" i="20"/>
  <c r="Y35" i="20" s="1"/>
  <c r="N14" i="21" s="1"/>
  <c r="U33" i="20"/>
  <c r="AH33" i="20" s="1"/>
  <c r="AF31" i="20"/>
  <c r="U13" i="21" s="1"/>
  <c r="AE31" i="20"/>
  <c r="T13" i="21" s="1"/>
  <c r="AD31" i="20"/>
  <c r="S13" i="21" s="1"/>
  <c r="AB31" i="20"/>
  <c r="Q13" i="21" s="1"/>
  <c r="AA31" i="20"/>
  <c r="P13" i="21" s="1"/>
  <c r="Z31" i="20"/>
  <c r="O13" i="21" s="1"/>
  <c r="X31" i="20"/>
  <c r="M13" i="21" s="1"/>
  <c r="W31" i="20"/>
  <c r="L13" i="21" s="1"/>
  <c r="V31" i="20"/>
  <c r="K13" i="21" s="1"/>
  <c r="T31" i="20"/>
  <c r="I13" i="21" s="1"/>
  <c r="S31" i="20"/>
  <c r="H13" i="21" s="1"/>
  <c r="R31" i="20"/>
  <c r="O31" i="20"/>
  <c r="F13" i="21" s="1"/>
  <c r="N31" i="20"/>
  <c r="E13" i="21" s="1"/>
  <c r="M31" i="20"/>
  <c r="D13" i="21" s="1"/>
  <c r="K31" i="20"/>
  <c r="C13" i="21" s="1"/>
  <c r="J31" i="20"/>
  <c r="B13" i="21" s="1"/>
  <c r="AG30" i="20"/>
  <c r="AG31" i="20" s="1"/>
  <c r="V13" i="21" s="1"/>
  <c r="AC30" i="20"/>
  <c r="Y30" i="20"/>
  <c r="U30" i="20"/>
  <c r="AG29" i="20"/>
  <c r="AC29" i="20"/>
  <c r="AC31" i="20" s="1"/>
  <c r="R13" i="21" s="1"/>
  <c r="Y29" i="20"/>
  <c r="U29" i="20"/>
  <c r="AF27" i="20"/>
  <c r="U12" i="21" s="1"/>
  <c r="AE27" i="20"/>
  <c r="T12" i="21" s="1"/>
  <c r="AD27" i="20"/>
  <c r="S12" i="21" s="1"/>
  <c r="AB27" i="20"/>
  <c r="Q12" i="21" s="1"/>
  <c r="AA27" i="20"/>
  <c r="P12" i="21" s="1"/>
  <c r="Z27" i="20"/>
  <c r="O12" i="21" s="1"/>
  <c r="X27" i="20"/>
  <c r="M12" i="21" s="1"/>
  <c r="W27" i="20"/>
  <c r="L12" i="21" s="1"/>
  <c r="V27" i="20"/>
  <c r="K12" i="21" s="1"/>
  <c r="T27" i="20"/>
  <c r="I12" i="21" s="1"/>
  <c r="S27" i="20"/>
  <c r="H12" i="21" s="1"/>
  <c r="R27" i="20"/>
  <c r="O27" i="20"/>
  <c r="F12" i="21" s="1"/>
  <c r="N27" i="20"/>
  <c r="E12" i="21" s="1"/>
  <c r="M27" i="20"/>
  <c r="D12" i="21" s="1"/>
  <c r="K27" i="20"/>
  <c r="C12" i="21" s="1"/>
  <c r="J27" i="20"/>
  <c r="B12" i="21" s="1"/>
  <c r="AG26" i="20"/>
  <c r="AC26" i="20"/>
  <c r="Y26" i="20"/>
  <c r="U26" i="20"/>
  <c r="AG25" i="20"/>
  <c r="AC25" i="20"/>
  <c r="AC27" i="20" s="1"/>
  <c r="R12" i="21" s="1"/>
  <c r="Y25" i="20"/>
  <c r="Y27" i="20" s="1"/>
  <c r="N12" i="21" s="1"/>
  <c r="U25" i="20"/>
  <c r="AF23" i="20"/>
  <c r="U11" i="21" s="1"/>
  <c r="AE23" i="20"/>
  <c r="T11" i="21" s="1"/>
  <c r="AD23" i="20"/>
  <c r="S11" i="21" s="1"/>
  <c r="AB23" i="20"/>
  <c r="Q11" i="21" s="1"/>
  <c r="AA23" i="20"/>
  <c r="P11" i="21" s="1"/>
  <c r="Z23" i="20"/>
  <c r="O11" i="21" s="1"/>
  <c r="X23" i="20"/>
  <c r="M11" i="21" s="1"/>
  <c r="W23" i="20"/>
  <c r="L11" i="21" s="1"/>
  <c r="V23" i="20"/>
  <c r="K11" i="21" s="1"/>
  <c r="T23" i="20"/>
  <c r="I11" i="21" s="1"/>
  <c r="S23" i="20"/>
  <c r="H11" i="21" s="1"/>
  <c r="R23" i="20"/>
  <c r="G11" i="21" s="1"/>
  <c r="O23" i="20"/>
  <c r="F11" i="21" s="1"/>
  <c r="N23" i="20"/>
  <c r="M23" i="20"/>
  <c r="D11" i="21" s="1"/>
  <c r="K23" i="20"/>
  <c r="C11" i="21" s="1"/>
  <c r="J23" i="20"/>
  <c r="B11" i="21" s="1"/>
  <c r="AG22" i="20"/>
  <c r="AC22" i="20"/>
  <c r="Y22" i="20"/>
  <c r="U22" i="20"/>
  <c r="AG21" i="20"/>
  <c r="AC21" i="20"/>
  <c r="AC23" i="20" s="1"/>
  <c r="R11" i="21" s="1"/>
  <c r="Y21" i="20"/>
  <c r="U21" i="20"/>
  <c r="U23" i="20" s="1"/>
  <c r="J11" i="21" s="1"/>
  <c r="AF19" i="20"/>
  <c r="U10" i="21" s="1"/>
  <c r="AE19" i="20"/>
  <c r="T10" i="21" s="1"/>
  <c r="AD19" i="20"/>
  <c r="S10" i="21" s="1"/>
  <c r="AB19" i="20"/>
  <c r="Q10" i="21" s="1"/>
  <c r="AA19" i="20"/>
  <c r="P10" i="21" s="1"/>
  <c r="Z19" i="20"/>
  <c r="O10" i="21" s="1"/>
  <c r="X19" i="20"/>
  <c r="M10" i="21" s="1"/>
  <c r="W19" i="20"/>
  <c r="L10" i="21" s="1"/>
  <c r="V19" i="20"/>
  <c r="K10" i="21" s="1"/>
  <c r="T19" i="20"/>
  <c r="I10" i="21" s="1"/>
  <c r="S19" i="20"/>
  <c r="H10" i="21" s="1"/>
  <c r="R19" i="20"/>
  <c r="G10" i="21" s="1"/>
  <c r="O19" i="20"/>
  <c r="F10" i="21" s="1"/>
  <c r="N19" i="20"/>
  <c r="M19" i="20"/>
  <c r="D10" i="21" s="1"/>
  <c r="K19" i="20"/>
  <c r="C10" i="21" s="1"/>
  <c r="J19" i="20"/>
  <c r="B10" i="21" s="1"/>
  <c r="AG18" i="20"/>
  <c r="AC18" i="20"/>
  <c r="AC19" i="20" s="1"/>
  <c r="R10" i="21" s="1"/>
  <c r="Y18" i="20"/>
  <c r="U18" i="20"/>
  <c r="AG17" i="20"/>
  <c r="AG19" i="20" s="1"/>
  <c r="V10" i="21" s="1"/>
  <c r="AC17" i="20"/>
  <c r="Y17" i="20"/>
  <c r="U17" i="20"/>
  <c r="U19" i="20" s="1"/>
  <c r="J10" i="21" s="1"/>
  <c r="AF15" i="20"/>
  <c r="U9" i="21" s="1"/>
  <c r="AE15" i="20"/>
  <c r="T9" i="21" s="1"/>
  <c r="AD15" i="20"/>
  <c r="S9" i="21" s="1"/>
  <c r="AB15" i="20"/>
  <c r="Q9" i="21" s="1"/>
  <c r="AA15" i="20"/>
  <c r="P9" i="21" s="1"/>
  <c r="Z15" i="20"/>
  <c r="O9" i="21" s="1"/>
  <c r="X15" i="20"/>
  <c r="M9" i="21" s="1"/>
  <c r="W15" i="20"/>
  <c r="L9" i="21" s="1"/>
  <c r="V15" i="20"/>
  <c r="K9" i="21" s="1"/>
  <c r="T15" i="20"/>
  <c r="I9" i="21" s="1"/>
  <c r="S15" i="20"/>
  <c r="H9" i="21" s="1"/>
  <c r="R15" i="20"/>
  <c r="G9" i="21" s="1"/>
  <c r="O15" i="20"/>
  <c r="F9" i="21" s="1"/>
  <c r="N15" i="20"/>
  <c r="M15" i="20"/>
  <c r="D9" i="21" s="1"/>
  <c r="K15" i="20"/>
  <c r="C9" i="21" s="1"/>
  <c r="J15" i="20"/>
  <c r="B9" i="21" s="1"/>
  <c r="AI14" i="20"/>
  <c r="AG14" i="20"/>
  <c r="AG15" i="20" s="1"/>
  <c r="V9" i="21" s="1"/>
  <c r="AC14" i="20"/>
  <c r="Y14" i="20"/>
  <c r="U14" i="20"/>
  <c r="AH14" i="20" s="1"/>
  <c r="AG13" i="20"/>
  <c r="AC13" i="20"/>
  <c r="AC15" i="20" s="1"/>
  <c r="R9" i="21" s="1"/>
  <c r="Y13" i="20"/>
  <c r="U13" i="20"/>
  <c r="AF11" i="20"/>
  <c r="U8" i="21" s="1"/>
  <c r="AE11" i="20"/>
  <c r="T8" i="21" s="1"/>
  <c r="AD11" i="20"/>
  <c r="S8" i="21" s="1"/>
  <c r="AB11" i="20"/>
  <c r="AA11" i="20"/>
  <c r="P8" i="21" s="1"/>
  <c r="Z11" i="20"/>
  <c r="O8" i="21" s="1"/>
  <c r="X11" i="20"/>
  <c r="M8" i="21" s="1"/>
  <c r="W11" i="20"/>
  <c r="L8" i="21" s="1"/>
  <c r="V11" i="20"/>
  <c r="K8" i="21" s="1"/>
  <c r="T11" i="20"/>
  <c r="S11" i="20"/>
  <c r="H8" i="21" s="1"/>
  <c r="R11" i="20"/>
  <c r="G8" i="21" s="1"/>
  <c r="O11" i="20"/>
  <c r="N11" i="20"/>
  <c r="E8" i="21" s="1"/>
  <c r="M11" i="20"/>
  <c r="D8" i="21" s="1"/>
  <c r="K11" i="20"/>
  <c r="J11" i="20"/>
  <c r="AG10" i="20"/>
  <c r="AC10" i="20"/>
  <c r="AC11" i="20" s="1"/>
  <c r="Y10" i="20"/>
  <c r="Y11" i="20" s="1"/>
  <c r="N8" i="21" s="1"/>
  <c r="U10" i="20"/>
  <c r="U11" i="20" s="1"/>
  <c r="AG9" i="20"/>
  <c r="AC9" i="20"/>
  <c r="Y9" i="20"/>
  <c r="AH9" i="20" s="1"/>
  <c r="U9" i="20"/>
  <c r="C18" i="19"/>
  <c r="Y17" i="19"/>
  <c r="G17" i="19"/>
  <c r="A5" i="19"/>
  <c r="A24" i="19" s="1"/>
  <c r="A102" i="18"/>
  <c r="U23" i="19"/>
  <c r="T23" i="19"/>
  <c r="S23" i="19"/>
  <c r="Q23" i="19"/>
  <c r="P23" i="19"/>
  <c r="Z101" i="18"/>
  <c r="O23" i="19" s="1"/>
  <c r="X101" i="18"/>
  <c r="M23" i="19" s="1"/>
  <c r="W101" i="18"/>
  <c r="L23" i="19" s="1"/>
  <c r="V101" i="18"/>
  <c r="K23" i="19" s="1"/>
  <c r="T101" i="18"/>
  <c r="I23" i="19" s="1"/>
  <c r="S101" i="18"/>
  <c r="H23" i="19" s="1"/>
  <c r="R101" i="18"/>
  <c r="G23" i="19" s="1"/>
  <c r="O101" i="18"/>
  <c r="F23" i="19" s="1"/>
  <c r="N101" i="18"/>
  <c r="E23" i="19" s="1"/>
  <c r="M101" i="18"/>
  <c r="D23" i="19" s="1"/>
  <c r="C23" i="19"/>
  <c r="B23" i="19"/>
  <c r="AG81" i="18"/>
  <c r="AC81" i="18"/>
  <c r="Y81" i="18"/>
  <c r="U81" i="18"/>
  <c r="AG69" i="18"/>
  <c r="AC69" i="18"/>
  <c r="Y69" i="18"/>
  <c r="Y101" i="18" s="1"/>
  <c r="N23" i="19" s="1"/>
  <c r="U69" i="18"/>
  <c r="U101" i="18" s="1"/>
  <c r="J23" i="19" s="1"/>
  <c r="AF67" i="18"/>
  <c r="U22" i="19" s="1"/>
  <c r="AE67" i="18"/>
  <c r="T22" i="19" s="1"/>
  <c r="AD67" i="18"/>
  <c r="S22" i="19" s="1"/>
  <c r="AB67" i="18"/>
  <c r="Q22" i="19" s="1"/>
  <c r="AA67" i="18"/>
  <c r="P22" i="19" s="1"/>
  <c r="Z67" i="18"/>
  <c r="O22" i="19" s="1"/>
  <c r="X67" i="18"/>
  <c r="M22" i="19" s="1"/>
  <c r="W67" i="18"/>
  <c r="L22" i="19" s="1"/>
  <c r="V67" i="18"/>
  <c r="K22" i="19" s="1"/>
  <c r="T67" i="18"/>
  <c r="I22" i="19" s="1"/>
  <c r="S67" i="18"/>
  <c r="H22" i="19" s="1"/>
  <c r="R67" i="18"/>
  <c r="G22" i="19" s="1"/>
  <c r="O67" i="18"/>
  <c r="F22" i="19" s="1"/>
  <c r="N67" i="18"/>
  <c r="E22" i="19" s="1"/>
  <c r="M67" i="18"/>
  <c r="D22" i="19" s="1"/>
  <c r="K67" i="18"/>
  <c r="C22" i="19" s="1"/>
  <c r="J67" i="18"/>
  <c r="AG66" i="18"/>
  <c r="AC66" i="18"/>
  <c r="Y66" i="18"/>
  <c r="U66" i="18"/>
  <c r="AG65" i="18"/>
  <c r="AC65" i="18"/>
  <c r="Y65" i="18"/>
  <c r="U65" i="18"/>
  <c r="AF63" i="18"/>
  <c r="U21" i="19" s="1"/>
  <c r="AE63" i="18"/>
  <c r="T21" i="19" s="1"/>
  <c r="AD63" i="18"/>
  <c r="S21" i="19" s="1"/>
  <c r="AB63" i="18"/>
  <c r="Q21" i="19" s="1"/>
  <c r="AA63" i="18"/>
  <c r="P21" i="19" s="1"/>
  <c r="Z63" i="18"/>
  <c r="O21" i="19" s="1"/>
  <c r="X63" i="18"/>
  <c r="M21" i="19" s="1"/>
  <c r="W63" i="18"/>
  <c r="L21" i="19" s="1"/>
  <c r="V63" i="18"/>
  <c r="K21" i="19" s="1"/>
  <c r="T63" i="18"/>
  <c r="I21" i="19" s="1"/>
  <c r="S63" i="18"/>
  <c r="H21" i="19" s="1"/>
  <c r="R63" i="18"/>
  <c r="G21" i="19" s="1"/>
  <c r="O63" i="18"/>
  <c r="F21" i="19" s="1"/>
  <c r="N63" i="18"/>
  <c r="E21" i="19" s="1"/>
  <c r="M63" i="18"/>
  <c r="D21" i="19" s="1"/>
  <c r="K63" i="18"/>
  <c r="C21" i="19" s="1"/>
  <c r="J63" i="18"/>
  <c r="AG62" i="18"/>
  <c r="AC62" i="18"/>
  <c r="Y62" i="18"/>
  <c r="U62" i="18"/>
  <c r="AG61" i="18"/>
  <c r="AC61" i="18"/>
  <c r="Y61" i="18"/>
  <c r="U61" i="18"/>
  <c r="AF59" i="18"/>
  <c r="U20" i="19" s="1"/>
  <c r="AE59" i="18"/>
  <c r="T20" i="19" s="1"/>
  <c r="AD59" i="18"/>
  <c r="S20" i="19" s="1"/>
  <c r="AB59" i="18"/>
  <c r="Q20" i="19" s="1"/>
  <c r="AA59" i="18"/>
  <c r="P20" i="19" s="1"/>
  <c r="Z59" i="18"/>
  <c r="O20" i="19" s="1"/>
  <c r="X59" i="18"/>
  <c r="M20" i="19" s="1"/>
  <c r="W59" i="18"/>
  <c r="L20" i="19" s="1"/>
  <c r="V59" i="18"/>
  <c r="K20" i="19" s="1"/>
  <c r="T59" i="18"/>
  <c r="I20" i="19" s="1"/>
  <c r="S59" i="18"/>
  <c r="H20" i="19" s="1"/>
  <c r="R59" i="18"/>
  <c r="G20" i="19" s="1"/>
  <c r="O59" i="18"/>
  <c r="F20" i="19" s="1"/>
  <c r="N59" i="18"/>
  <c r="E20" i="19" s="1"/>
  <c r="M59" i="18"/>
  <c r="D20" i="19" s="1"/>
  <c r="K59" i="18"/>
  <c r="C20" i="19" s="1"/>
  <c r="J59" i="18"/>
  <c r="AG58" i="18"/>
  <c r="AC58" i="18"/>
  <c r="Y58" i="18"/>
  <c r="U58" i="18"/>
  <c r="AG57" i="18"/>
  <c r="AC57" i="18"/>
  <c r="Y57" i="18"/>
  <c r="U57" i="18"/>
  <c r="AF55" i="18"/>
  <c r="U19" i="19" s="1"/>
  <c r="AE55" i="18"/>
  <c r="T19" i="19" s="1"/>
  <c r="AD55" i="18"/>
  <c r="S19" i="19" s="1"/>
  <c r="AB55" i="18"/>
  <c r="Q19" i="19" s="1"/>
  <c r="AA55" i="18"/>
  <c r="P19" i="19" s="1"/>
  <c r="Z55" i="18"/>
  <c r="O19" i="19" s="1"/>
  <c r="X55" i="18"/>
  <c r="M19" i="19" s="1"/>
  <c r="W55" i="18"/>
  <c r="L19" i="19" s="1"/>
  <c r="V55" i="18"/>
  <c r="K19" i="19" s="1"/>
  <c r="T55" i="18"/>
  <c r="I19" i="19" s="1"/>
  <c r="S55" i="18"/>
  <c r="H19" i="19" s="1"/>
  <c r="R55" i="18"/>
  <c r="G19" i="19" s="1"/>
  <c r="O55" i="18"/>
  <c r="F19" i="19" s="1"/>
  <c r="N55" i="18"/>
  <c r="E19" i="19" s="1"/>
  <c r="M55" i="18"/>
  <c r="D19" i="19" s="1"/>
  <c r="K55" i="18"/>
  <c r="C19" i="19" s="1"/>
  <c r="J55" i="18"/>
  <c r="B19" i="19" s="1"/>
  <c r="AG54" i="18"/>
  <c r="AC54" i="18"/>
  <c r="Y54" i="18"/>
  <c r="U54" i="18"/>
  <c r="AG53" i="18"/>
  <c r="AC53" i="18"/>
  <c r="Y53" i="18"/>
  <c r="U53" i="18"/>
  <c r="AF51" i="18"/>
  <c r="U18" i="19" s="1"/>
  <c r="AE51" i="18"/>
  <c r="T18" i="19" s="1"/>
  <c r="AD51" i="18"/>
  <c r="S18" i="19" s="1"/>
  <c r="AB51" i="18"/>
  <c r="Q18" i="19" s="1"/>
  <c r="AA51" i="18"/>
  <c r="P18" i="19" s="1"/>
  <c r="Z51" i="18"/>
  <c r="O18" i="19" s="1"/>
  <c r="X51" i="18"/>
  <c r="M18" i="19" s="1"/>
  <c r="W51" i="18"/>
  <c r="L18" i="19" s="1"/>
  <c r="V51" i="18"/>
  <c r="K18" i="19" s="1"/>
  <c r="T51" i="18"/>
  <c r="I18" i="19" s="1"/>
  <c r="S51" i="18"/>
  <c r="H18" i="19" s="1"/>
  <c r="R51" i="18"/>
  <c r="G18" i="19" s="1"/>
  <c r="O51" i="18"/>
  <c r="F18" i="19" s="1"/>
  <c r="N51" i="18"/>
  <c r="E18" i="19" s="1"/>
  <c r="M51" i="18"/>
  <c r="D18" i="19" s="1"/>
  <c r="J51" i="18"/>
  <c r="B18" i="19" s="1"/>
  <c r="AG50" i="18"/>
  <c r="AC50" i="18"/>
  <c r="Y50" i="18"/>
  <c r="U50" i="18"/>
  <c r="AG49" i="18"/>
  <c r="AC49" i="18"/>
  <c r="Y49" i="18"/>
  <c r="U49" i="18"/>
  <c r="AF47" i="18"/>
  <c r="U17" i="19" s="1"/>
  <c r="AE47" i="18"/>
  <c r="T17" i="19" s="1"/>
  <c r="AD47" i="18"/>
  <c r="S17" i="19" s="1"/>
  <c r="AB47" i="18"/>
  <c r="Q17" i="19" s="1"/>
  <c r="AA47" i="18"/>
  <c r="P17" i="19" s="1"/>
  <c r="Z47" i="18"/>
  <c r="O17" i="19" s="1"/>
  <c r="X47" i="18"/>
  <c r="M17" i="19" s="1"/>
  <c r="W47" i="18"/>
  <c r="L17" i="19" s="1"/>
  <c r="V47" i="18"/>
  <c r="K17" i="19" s="1"/>
  <c r="T47" i="18"/>
  <c r="I17" i="19" s="1"/>
  <c r="S47" i="18"/>
  <c r="H17" i="19" s="1"/>
  <c r="R47" i="18"/>
  <c r="O47" i="18"/>
  <c r="F17" i="19" s="1"/>
  <c r="N47" i="18"/>
  <c r="E17" i="19" s="1"/>
  <c r="M47" i="18"/>
  <c r="D17" i="19" s="1"/>
  <c r="K47" i="18"/>
  <c r="C17" i="19" s="1"/>
  <c r="J47" i="18"/>
  <c r="B17" i="19" s="1"/>
  <c r="AG46" i="18"/>
  <c r="AC46" i="18"/>
  <c r="Y46" i="18"/>
  <c r="U46" i="18"/>
  <c r="AG45" i="18"/>
  <c r="AC45" i="18"/>
  <c r="Y45" i="18"/>
  <c r="U45" i="18"/>
  <c r="AF43" i="18"/>
  <c r="U16" i="19" s="1"/>
  <c r="AE43" i="18"/>
  <c r="T16" i="19" s="1"/>
  <c r="AD43" i="18"/>
  <c r="S16" i="19" s="1"/>
  <c r="AB43" i="18"/>
  <c r="Q16" i="19" s="1"/>
  <c r="AA43" i="18"/>
  <c r="P16" i="19" s="1"/>
  <c r="Z43" i="18"/>
  <c r="O16" i="19" s="1"/>
  <c r="X43" i="18"/>
  <c r="M16" i="19" s="1"/>
  <c r="W43" i="18"/>
  <c r="L16" i="19" s="1"/>
  <c r="V43" i="18"/>
  <c r="K16" i="19" s="1"/>
  <c r="T43" i="18"/>
  <c r="I16" i="19" s="1"/>
  <c r="S43" i="18"/>
  <c r="H16" i="19" s="1"/>
  <c r="R43" i="18"/>
  <c r="G16" i="19" s="1"/>
  <c r="O43" i="18"/>
  <c r="F16" i="19" s="1"/>
  <c r="N43" i="18"/>
  <c r="E16" i="19" s="1"/>
  <c r="M43" i="18"/>
  <c r="D16" i="19" s="1"/>
  <c r="K43" i="18"/>
  <c r="C16" i="19" s="1"/>
  <c r="J43" i="18"/>
  <c r="B16" i="19" s="1"/>
  <c r="AG42" i="18"/>
  <c r="AC42" i="18"/>
  <c r="Y42" i="18"/>
  <c r="U42" i="18"/>
  <c r="AG41" i="18"/>
  <c r="AC41" i="18"/>
  <c r="Y41" i="18"/>
  <c r="U41" i="18"/>
  <c r="AF39" i="18"/>
  <c r="U15" i="19" s="1"/>
  <c r="AE39" i="18"/>
  <c r="T15" i="19" s="1"/>
  <c r="AD39" i="18"/>
  <c r="S15" i="19" s="1"/>
  <c r="AB39" i="18"/>
  <c r="Q15" i="19" s="1"/>
  <c r="AA39" i="18"/>
  <c r="P15" i="19" s="1"/>
  <c r="Z39" i="18"/>
  <c r="O15" i="19" s="1"/>
  <c r="X39" i="18"/>
  <c r="M15" i="19" s="1"/>
  <c r="W39" i="18"/>
  <c r="L15" i="19" s="1"/>
  <c r="V39" i="18"/>
  <c r="K15" i="19" s="1"/>
  <c r="T39" i="18"/>
  <c r="I15" i="19" s="1"/>
  <c r="S39" i="18"/>
  <c r="H15" i="19" s="1"/>
  <c r="R39" i="18"/>
  <c r="G15" i="19" s="1"/>
  <c r="O39" i="18"/>
  <c r="F15" i="19" s="1"/>
  <c r="N39" i="18"/>
  <c r="E15" i="19" s="1"/>
  <c r="M39" i="18"/>
  <c r="D15" i="19" s="1"/>
  <c r="K39" i="18"/>
  <c r="C15" i="19" s="1"/>
  <c r="J39" i="18"/>
  <c r="B15" i="19" s="1"/>
  <c r="AG38" i="18"/>
  <c r="AC38" i="18"/>
  <c r="Y38" i="18"/>
  <c r="U38" i="18"/>
  <c r="AG37" i="18"/>
  <c r="AC37" i="18"/>
  <c r="Y37" i="18"/>
  <c r="U37" i="18"/>
  <c r="AF35" i="18"/>
  <c r="U14" i="19" s="1"/>
  <c r="AE35" i="18"/>
  <c r="T14" i="19" s="1"/>
  <c r="AD35" i="18"/>
  <c r="S14" i="19" s="1"/>
  <c r="AB35" i="18"/>
  <c r="Q14" i="19" s="1"/>
  <c r="AA35" i="18"/>
  <c r="P14" i="19" s="1"/>
  <c r="Z35" i="18"/>
  <c r="O14" i="19" s="1"/>
  <c r="X35" i="18"/>
  <c r="M14" i="19" s="1"/>
  <c r="W35" i="18"/>
  <c r="L14" i="19" s="1"/>
  <c r="V35" i="18"/>
  <c r="K14" i="19" s="1"/>
  <c r="T35" i="18"/>
  <c r="I14" i="19" s="1"/>
  <c r="S35" i="18"/>
  <c r="H14" i="19" s="1"/>
  <c r="R35" i="18"/>
  <c r="G14" i="19" s="1"/>
  <c r="O35" i="18"/>
  <c r="F14" i="19" s="1"/>
  <c r="N35" i="18"/>
  <c r="E14" i="19" s="1"/>
  <c r="M35" i="18"/>
  <c r="D14" i="19" s="1"/>
  <c r="K35" i="18"/>
  <c r="C14" i="19" s="1"/>
  <c r="J35" i="18"/>
  <c r="B14" i="19" s="1"/>
  <c r="AG34" i="18"/>
  <c r="AC34" i="18"/>
  <c r="Y34" i="18"/>
  <c r="U34" i="18"/>
  <c r="AG33" i="18"/>
  <c r="AC33" i="18"/>
  <c r="Y33" i="18"/>
  <c r="U33" i="18"/>
  <c r="AF31" i="18"/>
  <c r="U13" i="19" s="1"/>
  <c r="AE31" i="18"/>
  <c r="T13" i="19" s="1"/>
  <c r="AD31" i="18"/>
  <c r="S13" i="19" s="1"/>
  <c r="AB31" i="18"/>
  <c r="Q13" i="19" s="1"/>
  <c r="AA31" i="18"/>
  <c r="P13" i="19" s="1"/>
  <c r="Z31" i="18"/>
  <c r="O13" i="19" s="1"/>
  <c r="X31" i="18"/>
  <c r="M13" i="19" s="1"/>
  <c r="W31" i="18"/>
  <c r="L13" i="19" s="1"/>
  <c r="V31" i="18"/>
  <c r="K13" i="19" s="1"/>
  <c r="T31" i="18"/>
  <c r="I13" i="19" s="1"/>
  <c r="S31" i="18"/>
  <c r="H13" i="19" s="1"/>
  <c r="R31" i="18"/>
  <c r="G13" i="19" s="1"/>
  <c r="O31" i="18"/>
  <c r="F13" i="19" s="1"/>
  <c r="N31" i="18"/>
  <c r="E13" i="19" s="1"/>
  <c r="M31" i="18"/>
  <c r="D13" i="19" s="1"/>
  <c r="K31" i="18"/>
  <c r="C13" i="19" s="1"/>
  <c r="J31" i="18"/>
  <c r="B13" i="19" s="1"/>
  <c r="AG30" i="18"/>
  <c r="AC30" i="18"/>
  <c r="Y30" i="18"/>
  <c r="U30" i="18"/>
  <c r="AG29" i="18"/>
  <c r="AC29" i="18"/>
  <c r="Y29" i="18"/>
  <c r="U29" i="18"/>
  <c r="AF27" i="18"/>
  <c r="U12" i="19" s="1"/>
  <c r="AE27" i="18"/>
  <c r="T12" i="19" s="1"/>
  <c r="AD27" i="18"/>
  <c r="S12" i="19" s="1"/>
  <c r="AB27" i="18"/>
  <c r="Q12" i="19" s="1"/>
  <c r="AA27" i="18"/>
  <c r="P12" i="19" s="1"/>
  <c r="Z27" i="18"/>
  <c r="O12" i="19" s="1"/>
  <c r="X27" i="18"/>
  <c r="M12" i="19" s="1"/>
  <c r="W27" i="18"/>
  <c r="L12" i="19" s="1"/>
  <c r="V27" i="18"/>
  <c r="K12" i="19" s="1"/>
  <c r="T27" i="18"/>
  <c r="I12" i="19" s="1"/>
  <c r="S27" i="18"/>
  <c r="H12" i="19" s="1"/>
  <c r="R27" i="18"/>
  <c r="G12" i="19" s="1"/>
  <c r="O27" i="18"/>
  <c r="F12" i="19" s="1"/>
  <c r="N27" i="18"/>
  <c r="E12" i="19" s="1"/>
  <c r="M27" i="18"/>
  <c r="D12" i="19" s="1"/>
  <c r="K27" i="18"/>
  <c r="C12" i="19" s="1"/>
  <c r="J27" i="18"/>
  <c r="B12" i="19" s="1"/>
  <c r="AG26" i="18"/>
  <c r="AC26" i="18"/>
  <c r="Y26" i="18"/>
  <c r="U26" i="18"/>
  <c r="AG25" i="18"/>
  <c r="AC25" i="18"/>
  <c r="Y25" i="18"/>
  <c r="U25" i="18"/>
  <c r="AF23" i="18"/>
  <c r="U11" i="19" s="1"/>
  <c r="AE23" i="18"/>
  <c r="T11" i="19" s="1"/>
  <c r="AD23" i="18"/>
  <c r="S11" i="19" s="1"/>
  <c r="AB23" i="18"/>
  <c r="Q11" i="19" s="1"/>
  <c r="AA23" i="18"/>
  <c r="P11" i="19" s="1"/>
  <c r="Z23" i="18"/>
  <c r="O11" i="19" s="1"/>
  <c r="X23" i="18"/>
  <c r="M11" i="19" s="1"/>
  <c r="W23" i="18"/>
  <c r="L11" i="19" s="1"/>
  <c r="V23" i="18"/>
  <c r="K11" i="19" s="1"/>
  <c r="T23" i="18"/>
  <c r="I11" i="19" s="1"/>
  <c r="S23" i="18"/>
  <c r="H11" i="19" s="1"/>
  <c r="R23" i="18"/>
  <c r="G11" i="19" s="1"/>
  <c r="O23" i="18"/>
  <c r="F11" i="19" s="1"/>
  <c r="N23" i="18"/>
  <c r="E11" i="19" s="1"/>
  <c r="M23" i="18"/>
  <c r="D11" i="19" s="1"/>
  <c r="K23" i="18"/>
  <c r="C11" i="19" s="1"/>
  <c r="J23" i="18"/>
  <c r="B11" i="19" s="1"/>
  <c r="AG22" i="18"/>
  <c r="AC22" i="18"/>
  <c r="Y22" i="18"/>
  <c r="U22" i="18"/>
  <c r="AG21" i="18"/>
  <c r="AC21" i="18"/>
  <c r="Y21" i="18"/>
  <c r="U21" i="18"/>
  <c r="AF19" i="18"/>
  <c r="U10" i="19" s="1"/>
  <c r="AE19" i="18"/>
  <c r="T10" i="19" s="1"/>
  <c r="AD19" i="18"/>
  <c r="S10" i="19" s="1"/>
  <c r="AB19" i="18"/>
  <c r="Q10" i="19" s="1"/>
  <c r="AA19" i="18"/>
  <c r="P10" i="19" s="1"/>
  <c r="Z19" i="18"/>
  <c r="O10" i="19" s="1"/>
  <c r="X19" i="18"/>
  <c r="M10" i="19" s="1"/>
  <c r="W19" i="18"/>
  <c r="L10" i="19" s="1"/>
  <c r="V19" i="18"/>
  <c r="K10" i="19" s="1"/>
  <c r="T19" i="18"/>
  <c r="I10" i="19" s="1"/>
  <c r="S19" i="18"/>
  <c r="H10" i="19" s="1"/>
  <c r="R19" i="18"/>
  <c r="G10" i="19" s="1"/>
  <c r="O19" i="18"/>
  <c r="F10" i="19" s="1"/>
  <c r="N19" i="18"/>
  <c r="E10" i="19" s="1"/>
  <c r="M19" i="18"/>
  <c r="D10" i="19" s="1"/>
  <c r="K19" i="18"/>
  <c r="C10" i="19" s="1"/>
  <c r="J19" i="18"/>
  <c r="B10" i="19" s="1"/>
  <c r="AG18" i="18"/>
  <c r="AC18" i="18"/>
  <c r="Y18" i="18"/>
  <c r="U18" i="18"/>
  <c r="AG17" i="18"/>
  <c r="AC17" i="18"/>
  <c r="Y17" i="18"/>
  <c r="U17" i="18"/>
  <c r="AF15" i="18"/>
  <c r="U9" i="19" s="1"/>
  <c r="AE15" i="18"/>
  <c r="T9" i="19" s="1"/>
  <c r="AD15" i="18"/>
  <c r="S9" i="19" s="1"/>
  <c r="AB15" i="18"/>
  <c r="Q9" i="19" s="1"/>
  <c r="AA15" i="18"/>
  <c r="P9" i="19" s="1"/>
  <c r="Z15" i="18"/>
  <c r="O9" i="19" s="1"/>
  <c r="X15" i="18"/>
  <c r="M9" i="19" s="1"/>
  <c r="W15" i="18"/>
  <c r="L9" i="19" s="1"/>
  <c r="V15" i="18"/>
  <c r="K9" i="19" s="1"/>
  <c r="T15" i="18"/>
  <c r="I9" i="19" s="1"/>
  <c r="S15" i="18"/>
  <c r="H9" i="19" s="1"/>
  <c r="R15" i="18"/>
  <c r="G9" i="19" s="1"/>
  <c r="O15" i="18"/>
  <c r="F9" i="19" s="1"/>
  <c r="N15" i="18"/>
  <c r="E9" i="19" s="1"/>
  <c r="M15" i="18"/>
  <c r="D9" i="19" s="1"/>
  <c r="K15" i="18"/>
  <c r="C9" i="19" s="1"/>
  <c r="J15" i="18"/>
  <c r="B9" i="19" s="1"/>
  <c r="AG14" i="18"/>
  <c r="AC14" i="18"/>
  <c r="Y14" i="18"/>
  <c r="U14" i="18"/>
  <c r="AG13" i="18"/>
  <c r="AC13" i="18"/>
  <c r="Y13" i="18"/>
  <c r="U13" i="18"/>
  <c r="AF11" i="18"/>
  <c r="U8" i="19" s="1"/>
  <c r="AE11" i="18"/>
  <c r="T8" i="19" s="1"/>
  <c r="AD11" i="18"/>
  <c r="S8" i="19" s="1"/>
  <c r="AB11" i="18"/>
  <c r="AA11" i="18"/>
  <c r="P8" i="19" s="1"/>
  <c r="Z11" i="18"/>
  <c r="O8" i="19" s="1"/>
  <c r="X11" i="18"/>
  <c r="M8" i="19" s="1"/>
  <c r="W11" i="18"/>
  <c r="L8" i="19" s="1"/>
  <c r="V11" i="18"/>
  <c r="K8" i="19" s="1"/>
  <c r="T11" i="18"/>
  <c r="S11" i="18"/>
  <c r="H8" i="19" s="1"/>
  <c r="R11" i="18"/>
  <c r="G8" i="19" s="1"/>
  <c r="O11" i="18"/>
  <c r="N11" i="18"/>
  <c r="E8" i="19" s="1"/>
  <c r="M11" i="18"/>
  <c r="D8" i="19" s="1"/>
  <c r="K11" i="18"/>
  <c r="C8" i="19" s="1"/>
  <c r="J11" i="18"/>
  <c r="AG10" i="18"/>
  <c r="AC10" i="18"/>
  <c r="Y10" i="18"/>
  <c r="U10" i="18"/>
  <c r="AG9" i="18"/>
  <c r="AC9" i="18"/>
  <c r="Y9" i="18"/>
  <c r="U9" i="18"/>
  <c r="C18" i="17"/>
  <c r="Y17" i="17"/>
  <c r="A5" i="17"/>
  <c r="A24" i="17" s="1"/>
  <c r="A74" i="16"/>
  <c r="U23" i="17"/>
  <c r="T23" i="17"/>
  <c r="S23" i="17"/>
  <c r="Q23" i="17"/>
  <c r="P23" i="17"/>
  <c r="O23" i="17"/>
  <c r="M23" i="17"/>
  <c r="L23" i="17"/>
  <c r="K23" i="17"/>
  <c r="I23" i="17"/>
  <c r="H23" i="17"/>
  <c r="G23" i="17"/>
  <c r="O73" i="16"/>
  <c r="F23" i="17" s="1"/>
  <c r="N73" i="16"/>
  <c r="E23" i="17" s="1"/>
  <c r="M73" i="16"/>
  <c r="D23" i="17" s="1"/>
  <c r="C23" i="17"/>
  <c r="J73" i="16"/>
  <c r="B23" i="17" s="1"/>
  <c r="AG70" i="16"/>
  <c r="AC70" i="16"/>
  <c r="Y70" i="16"/>
  <c r="U70" i="16"/>
  <c r="AG69" i="16"/>
  <c r="AC69" i="16"/>
  <c r="Y69" i="16"/>
  <c r="U69" i="16"/>
  <c r="AF67" i="16"/>
  <c r="U22" i="17" s="1"/>
  <c r="AE67" i="16"/>
  <c r="T22" i="17" s="1"/>
  <c r="AD67" i="16"/>
  <c r="S22" i="17" s="1"/>
  <c r="AB67" i="16"/>
  <c r="Q22" i="17" s="1"/>
  <c r="AA67" i="16"/>
  <c r="P22" i="17" s="1"/>
  <c r="Z67" i="16"/>
  <c r="O22" i="17" s="1"/>
  <c r="X67" i="16"/>
  <c r="M22" i="17" s="1"/>
  <c r="W67" i="16"/>
  <c r="L22" i="17" s="1"/>
  <c r="V67" i="16"/>
  <c r="K22" i="17" s="1"/>
  <c r="T67" i="16"/>
  <c r="I22" i="17" s="1"/>
  <c r="S67" i="16"/>
  <c r="H22" i="17" s="1"/>
  <c r="R67" i="16"/>
  <c r="G22" i="17" s="1"/>
  <c r="O67" i="16"/>
  <c r="F22" i="17" s="1"/>
  <c r="N67" i="16"/>
  <c r="E22" i="17" s="1"/>
  <c r="M67" i="16"/>
  <c r="D22" i="17" s="1"/>
  <c r="K67" i="16"/>
  <c r="C22" i="17" s="1"/>
  <c r="J67" i="16"/>
  <c r="B22" i="17" s="1"/>
  <c r="AG66" i="16"/>
  <c r="AC66" i="16"/>
  <c r="Y66" i="16"/>
  <c r="U66" i="16"/>
  <c r="AG65" i="16"/>
  <c r="AC65" i="16"/>
  <c r="Y65" i="16"/>
  <c r="U65" i="16"/>
  <c r="AF63" i="16"/>
  <c r="U21" i="17" s="1"/>
  <c r="AE63" i="16"/>
  <c r="T21" i="17" s="1"/>
  <c r="AD63" i="16"/>
  <c r="S21" i="17" s="1"/>
  <c r="AB63" i="16"/>
  <c r="Q21" i="17" s="1"/>
  <c r="AA63" i="16"/>
  <c r="P21" i="17" s="1"/>
  <c r="Z63" i="16"/>
  <c r="O21" i="17" s="1"/>
  <c r="X63" i="16"/>
  <c r="M21" i="17" s="1"/>
  <c r="W63" i="16"/>
  <c r="L21" i="17" s="1"/>
  <c r="V63" i="16"/>
  <c r="K21" i="17" s="1"/>
  <c r="T63" i="16"/>
  <c r="I21" i="17" s="1"/>
  <c r="S63" i="16"/>
  <c r="H21" i="17" s="1"/>
  <c r="R63" i="16"/>
  <c r="G21" i="17" s="1"/>
  <c r="O63" i="16"/>
  <c r="F21" i="17" s="1"/>
  <c r="N63" i="16"/>
  <c r="E21" i="17" s="1"/>
  <c r="M63" i="16"/>
  <c r="D21" i="17" s="1"/>
  <c r="K63" i="16"/>
  <c r="C21" i="17" s="1"/>
  <c r="J63" i="16"/>
  <c r="AG62" i="16"/>
  <c r="AC62" i="16"/>
  <c r="Y62" i="16"/>
  <c r="U62" i="16"/>
  <c r="AG61" i="16"/>
  <c r="AC61" i="16"/>
  <c r="Y61" i="16"/>
  <c r="U61" i="16"/>
  <c r="AF59" i="16"/>
  <c r="U20" i="17" s="1"/>
  <c r="AE59" i="16"/>
  <c r="T20" i="17" s="1"/>
  <c r="AD59" i="16"/>
  <c r="S20" i="17" s="1"/>
  <c r="AB59" i="16"/>
  <c r="Q20" i="17" s="1"/>
  <c r="AA59" i="16"/>
  <c r="P20" i="17" s="1"/>
  <c r="Z59" i="16"/>
  <c r="O20" i="17" s="1"/>
  <c r="X59" i="16"/>
  <c r="M20" i="17" s="1"/>
  <c r="W59" i="16"/>
  <c r="L20" i="17" s="1"/>
  <c r="V59" i="16"/>
  <c r="K20" i="17" s="1"/>
  <c r="T59" i="16"/>
  <c r="I20" i="17" s="1"/>
  <c r="S59" i="16"/>
  <c r="H20" i="17" s="1"/>
  <c r="R59" i="16"/>
  <c r="G20" i="17" s="1"/>
  <c r="O59" i="16"/>
  <c r="F20" i="17" s="1"/>
  <c r="N59" i="16"/>
  <c r="E20" i="17" s="1"/>
  <c r="M59" i="16"/>
  <c r="D20" i="17" s="1"/>
  <c r="K59" i="16"/>
  <c r="C20" i="17" s="1"/>
  <c r="J59" i="16"/>
  <c r="B20" i="17" s="1"/>
  <c r="AG58" i="16"/>
  <c r="AC58" i="16"/>
  <c r="Y58" i="16"/>
  <c r="U58" i="16"/>
  <c r="AG57" i="16"/>
  <c r="AC57" i="16"/>
  <c r="Y57" i="16"/>
  <c r="U57" i="16"/>
  <c r="AF55" i="16"/>
  <c r="U19" i="17" s="1"/>
  <c r="AE55" i="16"/>
  <c r="T19" i="17" s="1"/>
  <c r="AD55" i="16"/>
  <c r="S19" i="17" s="1"/>
  <c r="AB55" i="16"/>
  <c r="Q19" i="17" s="1"/>
  <c r="AA55" i="16"/>
  <c r="P19" i="17" s="1"/>
  <c r="Z55" i="16"/>
  <c r="O19" i="17" s="1"/>
  <c r="X55" i="16"/>
  <c r="M19" i="17" s="1"/>
  <c r="W55" i="16"/>
  <c r="L19" i="17" s="1"/>
  <c r="V55" i="16"/>
  <c r="K19" i="17" s="1"/>
  <c r="T55" i="16"/>
  <c r="I19" i="17" s="1"/>
  <c r="S55" i="16"/>
  <c r="H19" i="17" s="1"/>
  <c r="R55" i="16"/>
  <c r="G19" i="17" s="1"/>
  <c r="O55" i="16"/>
  <c r="F19" i="17" s="1"/>
  <c r="N55" i="16"/>
  <c r="E19" i="17" s="1"/>
  <c r="M55" i="16"/>
  <c r="D19" i="17" s="1"/>
  <c r="K55" i="16"/>
  <c r="C19" i="17" s="1"/>
  <c r="J55" i="16"/>
  <c r="B19" i="17" s="1"/>
  <c r="AG54" i="16"/>
  <c r="AC54" i="16"/>
  <c r="Y54" i="16"/>
  <c r="U54" i="16"/>
  <c r="AG53" i="16"/>
  <c r="AC53" i="16"/>
  <c r="Y53" i="16"/>
  <c r="U53" i="16"/>
  <c r="AF51" i="16"/>
  <c r="U18" i="17" s="1"/>
  <c r="AE51" i="16"/>
  <c r="T18" i="17" s="1"/>
  <c r="AD51" i="16"/>
  <c r="S18" i="17" s="1"/>
  <c r="AB51" i="16"/>
  <c r="Q18" i="17" s="1"/>
  <c r="AA51" i="16"/>
  <c r="P18" i="17" s="1"/>
  <c r="Z51" i="16"/>
  <c r="O18" i="17" s="1"/>
  <c r="X51" i="16"/>
  <c r="M18" i="17" s="1"/>
  <c r="W51" i="16"/>
  <c r="L18" i="17" s="1"/>
  <c r="V51" i="16"/>
  <c r="K18" i="17" s="1"/>
  <c r="T51" i="16"/>
  <c r="I18" i="17" s="1"/>
  <c r="S51" i="16"/>
  <c r="H18" i="17" s="1"/>
  <c r="R51" i="16"/>
  <c r="G18" i="17" s="1"/>
  <c r="O51" i="16"/>
  <c r="F18" i="17" s="1"/>
  <c r="N51" i="16"/>
  <c r="E18" i="17" s="1"/>
  <c r="M51" i="16"/>
  <c r="D18" i="17" s="1"/>
  <c r="J51" i="16"/>
  <c r="B18" i="17" s="1"/>
  <c r="AG50" i="16"/>
  <c r="AC50" i="16"/>
  <c r="Y50" i="16"/>
  <c r="U50" i="16"/>
  <c r="AG49" i="16"/>
  <c r="AG51" i="16" s="1"/>
  <c r="V18" i="17" s="1"/>
  <c r="AC49" i="16"/>
  <c r="Y49" i="16"/>
  <c r="U49" i="16"/>
  <c r="AF47" i="16"/>
  <c r="U17" i="17" s="1"/>
  <c r="AE47" i="16"/>
  <c r="T17" i="17" s="1"/>
  <c r="AD47" i="16"/>
  <c r="S17" i="17" s="1"/>
  <c r="AB47" i="16"/>
  <c r="Q17" i="17" s="1"/>
  <c r="AA47" i="16"/>
  <c r="P17" i="17" s="1"/>
  <c r="Z47" i="16"/>
  <c r="O17" i="17" s="1"/>
  <c r="X47" i="16"/>
  <c r="M17" i="17" s="1"/>
  <c r="W47" i="16"/>
  <c r="L17" i="17" s="1"/>
  <c r="V47" i="16"/>
  <c r="K17" i="17" s="1"/>
  <c r="T47" i="16"/>
  <c r="I17" i="17" s="1"/>
  <c r="S47" i="16"/>
  <c r="H17" i="17" s="1"/>
  <c r="R47" i="16"/>
  <c r="G17" i="17" s="1"/>
  <c r="O47" i="16"/>
  <c r="F17" i="17" s="1"/>
  <c r="N47" i="16"/>
  <c r="E17" i="17" s="1"/>
  <c r="M47" i="16"/>
  <c r="D17" i="17" s="1"/>
  <c r="K47" i="16"/>
  <c r="C17" i="17" s="1"/>
  <c r="J47" i="16"/>
  <c r="B17" i="17" s="1"/>
  <c r="AG46" i="16"/>
  <c r="AC46" i="16"/>
  <c r="Y46" i="16"/>
  <c r="U46" i="16"/>
  <c r="AG45" i="16"/>
  <c r="AC45" i="16"/>
  <c r="Y45" i="16"/>
  <c r="U45" i="16"/>
  <c r="U47" i="16" s="1"/>
  <c r="J17" i="17" s="1"/>
  <c r="AF43" i="16"/>
  <c r="U16" i="17" s="1"/>
  <c r="AE43" i="16"/>
  <c r="T16" i="17" s="1"/>
  <c r="AD43" i="16"/>
  <c r="S16" i="17" s="1"/>
  <c r="AB43" i="16"/>
  <c r="Q16" i="17" s="1"/>
  <c r="AA43" i="16"/>
  <c r="P16" i="17" s="1"/>
  <c r="Z43" i="16"/>
  <c r="O16" i="17" s="1"/>
  <c r="X43" i="16"/>
  <c r="M16" i="17" s="1"/>
  <c r="W43" i="16"/>
  <c r="L16" i="17" s="1"/>
  <c r="V43" i="16"/>
  <c r="K16" i="17" s="1"/>
  <c r="T43" i="16"/>
  <c r="I16" i="17" s="1"/>
  <c r="S43" i="16"/>
  <c r="H16" i="17" s="1"/>
  <c r="R43" i="16"/>
  <c r="G16" i="17" s="1"/>
  <c r="O43" i="16"/>
  <c r="F16" i="17" s="1"/>
  <c r="N43" i="16"/>
  <c r="E16" i="17" s="1"/>
  <c r="M43" i="16"/>
  <c r="D16" i="17" s="1"/>
  <c r="K43" i="16"/>
  <c r="C16" i="17" s="1"/>
  <c r="J43" i="16"/>
  <c r="B16" i="17" s="1"/>
  <c r="AG42" i="16"/>
  <c r="AC42" i="16"/>
  <c r="Y42" i="16"/>
  <c r="U42" i="16"/>
  <c r="AG41" i="16"/>
  <c r="AC41" i="16"/>
  <c r="Y41" i="16"/>
  <c r="U41" i="16"/>
  <c r="AF39" i="16"/>
  <c r="U15" i="17" s="1"/>
  <c r="AE39" i="16"/>
  <c r="T15" i="17" s="1"/>
  <c r="AD39" i="16"/>
  <c r="S15" i="17" s="1"/>
  <c r="AB39" i="16"/>
  <c r="Q15" i="17" s="1"/>
  <c r="AA39" i="16"/>
  <c r="P15" i="17" s="1"/>
  <c r="Z39" i="16"/>
  <c r="O15" i="17" s="1"/>
  <c r="X39" i="16"/>
  <c r="M15" i="17" s="1"/>
  <c r="W39" i="16"/>
  <c r="L15" i="17" s="1"/>
  <c r="V39" i="16"/>
  <c r="K15" i="17" s="1"/>
  <c r="T39" i="16"/>
  <c r="I15" i="17" s="1"/>
  <c r="S39" i="16"/>
  <c r="H15" i="17" s="1"/>
  <c r="R39" i="16"/>
  <c r="G15" i="17" s="1"/>
  <c r="O39" i="16"/>
  <c r="F15" i="17" s="1"/>
  <c r="N39" i="16"/>
  <c r="E15" i="17" s="1"/>
  <c r="M39" i="16"/>
  <c r="D15" i="17" s="1"/>
  <c r="K39" i="16"/>
  <c r="C15" i="17" s="1"/>
  <c r="J39" i="16"/>
  <c r="B15" i="17" s="1"/>
  <c r="AG38" i="16"/>
  <c r="AC38" i="16"/>
  <c r="Y38" i="16"/>
  <c r="U38" i="16"/>
  <c r="AG37" i="16"/>
  <c r="AC37" i="16"/>
  <c r="Y37" i="16"/>
  <c r="U37" i="16"/>
  <c r="AF35" i="16"/>
  <c r="U14" i="17" s="1"/>
  <c r="AE35" i="16"/>
  <c r="T14" i="17" s="1"/>
  <c r="AD35" i="16"/>
  <c r="S14" i="17" s="1"/>
  <c r="AB35" i="16"/>
  <c r="Q14" i="17" s="1"/>
  <c r="AA35" i="16"/>
  <c r="P14" i="17" s="1"/>
  <c r="Z35" i="16"/>
  <c r="O14" i="17" s="1"/>
  <c r="X35" i="16"/>
  <c r="M14" i="17" s="1"/>
  <c r="W35" i="16"/>
  <c r="L14" i="17" s="1"/>
  <c r="V35" i="16"/>
  <c r="K14" i="17" s="1"/>
  <c r="T35" i="16"/>
  <c r="I14" i="17" s="1"/>
  <c r="S35" i="16"/>
  <c r="H14" i="17" s="1"/>
  <c r="R35" i="16"/>
  <c r="G14" i="17" s="1"/>
  <c r="O35" i="16"/>
  <c r="F14" i="17" s="1"/>
  <c r="N35" i="16"/>
  <c r="E14" i="17" s="1"/>
  <c r="M35" i="16"/>
  <c r="D14" i="17" s="1"/>
  <c r="K35" i="16"/>
  <c r="C14" i="17" s="1"/>
  <c r="J35" i="16"/>
  <c r="B14" i="17" s="1"/>
  <c r="AG34" i="16"/>
  <c r="AC34" i="16"/>
  <c r="Y34" i="16"/>
  <c r="U34" i="16"/>
  <c r="AG33" i="16"/>
  <c r="AC33" i="16"/>
  <c r="Y33" i="16"/>
  <c r="Y35" i="16" s="1"/>
  <c r="N14" i="17" s="1"/>
  <c r="U33" i="16"/>
  <c r="AF31" i="16"/>
  <c r="U13" i="17" s="1"/>
  <c r="AE31" i="16"/>
  <c r="T13" i="17" s="1"/>
  <c r="AD31" i="16"/>
  <c r="S13" i="17" s="1"/>
  <c r="AB31" i="16"/>
  <c r="Q13" i="17" s="1"/>
  <c r="AA31" i="16"/>
  <c r="P13" i="17" s="1"/>
  <c r="Z31" i="16"/>
  <c r="O13" i="17" s="1"/>
  <c r="X31" i="16"/>
  <c r="M13" i="17" s="1"/>
  <c r="W31" i="16"/>
  <c r="L13" i="17" s="1"/>
  <c r="V31" i="16"/>
  <c r="K13" i="17" s="1"/>
  <c r="T31" i="16"/>
  <c r="I13" i="17" s="1"/>
  <c r="S31" i="16"/>
  <c r="H13" i="17" s="1"/>
  <c r="R31" i="16"/>
  <c r="G13" i="17" s="1"/>
  <c r="O31" i="16"/>
  <c r="F13" i="17" s="1"/>
  <c r="N31" i="16"/>
  <c r="E13" i="17" s="1"/>
  <c r="M31" i="16"/>
  <c r="D13" i="17" s="1"/>
  <c r="K31" i="16"/>
  <c r="C13" i="17" s="1"/>
  <c r="J31" i="16"/>
  <c r="B13" i="17" s="1"/>
  <c r="AG30" i="16"/>
  <c r="AC30" i="16"/>
  <c r="Y30" i="16"/>
  <c r="U30" i="16"/>
  <c r="AG29" i="16"/>
  <c r="AC29" i="16"/>
  <c r="Y29" i="16"/>
  <c r="U29" i="16"/>
  <c r="AF27" i="16"/>
  <c r="U12" i="17" s="1"/>
  <c r="AE27" i="16"/>
  <c r="T12" i="17" s="1"/>
  <c r="AD27" i="16"/>
  <c r="S12" i="17" s="1"/>
  <c r="AB27" i="16"/>
  <c r="Q12" i="17" s="1"/>
  <c r="AA27" i="16"/>
  <c r="P12" i="17" s="1"/>
  <c r="Z27" i="16"/>
  <c r="O12" i="17" s="1"/>
  <c r="X27" i="16"/>
  <c r="M12" i="17" s="1"/>
  <c r="W27" i="16"/>
  <c r="L12" i="17" s="1"/>
  <c r="V27" i="16"/>
  <c r="K12" i="17" s="1"/>
  <c r="T27" i="16"/>
  <c r="I12" i="17" s="1"/>
  <c r="S27" i="16"/>
  <c r="H12" i="17" s="1"/>
  <c r="R27" i="16"/>
  <c r="G12" i="17" s="1"/>
  <c r="O27" i="16"/>
  <c r="F12" i="17" s="1"/>
  <c r="N27" i="16"/>
  <c r="E12" i="17" s="1"/>
  <c r="M27" i="16"/>
  <c r="D12" i="17" s="1"/>
  <c r="K27" i="16"/>
  <c r="C12" i="17" s="1"/>
  <c r="J27" i="16"/>
  <c r="B12" i="17" s="1"/>
  <c r="AG26" i="16"/>
  <c r="AC26" i="16"/>
  <c r="Y26" i="16"/>
  <c r="U26" i="16"/>
  <c r="AG25" i="16"/>
  <c r="AC25" i="16"/>
  <c r="Y25" i="16"/>
  <c r="Y27" i="16" s="1"/>
  <c r="N12" i="17" s="1"/>
  <c r="U25" i="16"/>
  <c r="AF23" i="16"/>
  <c r="U11" i="17" s="1"/>
  <c r="AE23" i="16"/>
  <c r="T11" i="17" s="1"/>
  <c r="AD23" i="16"/>
  <c r="S11" i="17" s="1"/>
  <c r="AB23" i="16"/>
  <c r="Q11" i="17" s="1"/>
  <c r="AA23" i="16"/>
  <c r="P11" i="17" s="1"/>
  <c r="Z23" i="16"/>
  <c r="X23" i="16"/>
  <c r="M11" i="17" s="1"/>
  <c r="W23" i="16"/>
  <c r="L11" i="17" s="1"/>
  <c r="V23" i="16"/>
  <c r="K11" i="17" s="1"/>
  <c r="T23" i="16"/>
  <c r="I11" i="17" s="1"/>
  <c r="S23" i="16"/>
  <c r="H11" i="17" s="1"/>
  <c r="R23" i="16"/>
  <c r="G11" i="17" s="1"/>
  <c r="O23" i="16"/>
  <c r="F11" i="17" s="1"/>
  <c r="N23" i="16"/>
  <c r="E11" i="17" s="1"/>
  <c r="M23" i="16"/>
  <c r="D11" i="17" s="1"/>
  <c r="K23" i="16"/>
  <c r="C11" i="17" s="1"/>
  <c r="J23" i="16"/>
  <c r="B11" i="17" s="1"/>
  <c r="AG22" i="16"/>
  <c r="AC22" i="16"/>
  <c r="Y22" i="16"/>
  <c r="U22" i="16"/>
  <c r="AG21" i="16"/>
  <c r="AC21" i="16"/>
  <c r="Y21" i="16"/>
  <c r="U21" i="16"/>
  <c r="AF19" i="16"/>
  <c r="U10" i="17" s="1"/>
  <c r="AE19" i="16"/>
  <c r="T10" i="17" s="1"/>
  <c r="AD19" i="16"/>
  <c r="S10" i="17" s="1"/>
  <c r="AB19" i="16"/>
  <c r="Q10" i="17" s="1"/>
  <c r="AA19" i="16"/>
  <c r="P10" i="17" s="1"/>
  <c r="Z19" i="16"/>
  <c r="O10" i="17" s="1"/>
  <c r="X19" i="16"/>
  <c r="M10" i="17" s="1"/>
  <c r="W19" i="16"/>
  <c r="L10" i="17" s="1"/>
  <c r="V19" i="16"/>
  <c r="K10" i="17" s="1"/>
  <c r="T19" i="16"/>
  <c r="I10" i="17" s="1"/>
  <c r="S19" i="16"/>
  <c r="H10" i="17" s="1"/>
  <c r="R19" i="16"/>
  <c r="G10" i="17" s="1"/>
  <c r="O19" i="16"/>
  <c r="F10" i="17" s="1"/>
  <c r="N19" i="16"/>
  <c r="E10" i="17" s="1"/>
  <c r="M19" i="16"/>
  <c r="D10" i="17" s="1"/>
  <c r="K19" i="16"/>
  <c r="C10" i="17" s="1"/>
  <c r="J19" i="16"/>
  <c r="B10" i="17" s="1"/>
  <c r="AG18" i="16"/>
  <c r="AC18" i="16"/>
  <c r="Y18" i="16"/>
  <c r="U18" i="16"/>
  <c r="AG17" i="16"/>
  <c r="AG19" i="16" s="1"/>
  <c r="V10" i="17" s="1"/>
  <c r="AC17" i="16"/>
  <c r="Y17" i="16"/>
  <c r="U17" i="16"/>
  <c r="AF15" i="16"/>
  <c r="U9" i="17" s="1"/>
  <c r="AE15" i="16"/>
  <c r="T9" i="17" s="1"/>
  <c r="AD15" i="16"/>
  <c r="S9" i="17" s="1"/>
  <c r="AB15" i="16"/>
  <c r="Q9" i="17" s="1"/>
  <c r="AA15" i="16"/>
  <c r="P9" i="17" s="1"/>
  <c r="Z15" i="16"/>
  <c r="O9" i="17" s="1"/>
  <c r="X15" i="16"/>
  <c r="M9" i="17" s="1"/>
  <c r="W15" i="16"/>
  <c r="L9" i="17" s="1"/>
  <c r="V15" i="16"/>
  <c r="K9" i="17" s="1"/>
  <c r="T15" i="16"/>
  <c r="I9" i="17" s="1"/>
  <c r="S15" i="16"/>
  <c r="H9" i="17" s="1"/>
  <c r="R15" i="16"/>
  <c r="G9" i="17" s="1"/>
  <c r="O15" i="16"/>
  <c r="F9" i="17" s="1"/>
  <c r="N15" i="16"/>
  <c r="E9" i="17" s="1"/>
  <c r="M15" i="16"/>
  <c r="D9" i="17" s="1"/>
  <c r="K15" i="16"/>
  <c r="C9" i="17" s="1"/>
  <c r="J15" i="16"/>
  <c r="B9" i="17" s="1"/>
  <c r="AG14" i="16"/>
  <c r="AC14" i="16"/>
  <c r="Y14" i="16"/>
  <c r="U14" i="16"/>
  <c r="AG13" i="16"/>
  <c r="AC13" i="16"/>
  <c r="Y13" i="16"/>
  <c r="U13" i="16"/>
  <c r="AF11" i="16"/>
  <c r="U8" i="17" s="1"/>
  <c r="AE11" i="16"/>
  <c r="T8" i="17" s="1"/>
  <c r="AD11" i="16"/>
  <c r="S8" i="17" s="1"/>
  <c r="AB11" i="16"/>
  <c r="AA11" i="16"/>
  <c r="P8" i="17" s="1"/>
  <c r="Z11" i="16"/>
  <c r="O8" i="17" s="1"/>
  <c r="X11" i="16"/>
  <c r="M8" i="17" s="1"/>
  <c r="W11" i="16"/>
  <c r="L8" i="17" s="1"/>
  <c r="V11" i="16"/>
  <c r="K8" i="17" s="1"/>
  <c r="T11" i="16"/>
  <c r="S11" i="16"/>
  <c r="H8" i="17" s="1"/>
  <c r="R11" i="16"/>
  <c r="G8" i="17" s="1"/>
  <c r="O11" i="16"/>
  <c r="F8" i="17" s="1"/>
  <c r="N11" i="16"/>
  <c r="E8" i="17" s="1"/>
  <c r="M11" i="16"/>
  <c r="D8" i="17" s="1"/>
  <c r="K11" i="16"/>
  <c r="C8" i="17" s="1"/>
  <c r="J11" i="16"/>
  <c r="AG10" i="16"/>
  <c r="AC10" i="16"/>
  <c r="Y10" i="16"/>
  <c r="U10" i="16"/>
  <c r="AG9" i="16"/>
  <c r="AG11" i="16" s="1"/>
  <c r="V8" i="17" s="1"/>
  <c r="AC9" i="16"/>
  <c r="Y9" i="16"/>
  <c r="U9" i="16"/>
  <c r="U11" i="16" s="1"/>
  <c r="C18" i="15"/>
  <c r="Y17" i="15"/>
  <c r="A5" i="15"/>
  <c r="A24" i="15" s="1"/>
  <c r="A87" i="14"/>
  <c r="U23" i="15"/>
  <c r="T23" i="15"/>
  <c r="S23" i="15"/>
  <c r="Q23" i="15"/>
  <c r="P23" i="15"/>
  <c r="O23" i="15"/>
  <c r="M23" i="15"/>
  <c r="L23" i="15"/>
  <c r="K23" i="15"/>
  <c r="I23" i="15"/>
  <c r="H23" i="15"/>
  <c r="G23" i="15"/>
  <c r="O86" i="14"/>
  <c r="F23" i="15" s="1"/>
  <c r="N86" i="14"/>
  <c r="E23" i="15" s="1"/>
  <c r="M86" i="14"/>
  <c r="D23" i="15" s="1"/>
  <c r="C23" i="15"/>
  <c r="J86" i="14"/>
  <c r="B23" i="15" s="1"/>
  <c r="AG84" i="14"/>
  <c r="AC84" i="14"/>
  <c r="Y84" i="14"/>
  <c r="U84" i="14"/>
  <c r="AG69" i="14"/>
  <c r="AC69" i="14"/>
  <c r="Y69" i="14"/>
  <c r="U69" i="14"/>
  <c r="AF67" i="14"/>
  <c r="U22" i="15" s="1"/>
  <c r="AE67" i="14"/>
  <c r="T22" i="15" s="1"/>
  <c r="AD67" i="14"/>
  <c r="S22" i="15" s="1"/>
  <c r="AB67" i="14"/>
  <c r="Q22" i="15" s="1"/>
  <c r="AA67" i="14"/>
  <c r="P22" i="15" s="1"/>
  <c r="Z67" i="14"/>
  <c r="O22" i="15" s="1"/>
  <c r="X67" i="14"/>
  <c r="M22" i="15" s="1"/>
  <c r="W67" i="14"/>
  <c r="L22" i="15" s="1"/>
  <c r="V67" i="14"/>
  <c r="K22" i="15" s="1"/>
  <c r="T67" i="14"/>
  <c r="I22" i="15" s="1"/>
  <c r="S67" i="14"/>
  <c r="H22" i="15" s="1"/>
  <c r="R67" i="14"/>
  <c r="G22" i="15" s="1"/>
  <c r="O67" i="14"/>
  <c r="F22" i="15" s="1"/>
  <c r="N67" i="14"/>
  <c r="E22" i="15" s="1"/>
  <c r="M67" i="14"/>
  <c r="D22" i="15" s="1"/>
  <c r="K67" i="14"/>
  <c r="C22" i="15" s="1"/>
  <c r="J67" i="14"/>
  <c r="AG66" i="14"/>
  <c r="AC66" i="14"/>
  <c r="Y66" i="14"/>
  <c r="U66" i="14"/>
  <c r="AG65" i="14"/>
  <c r="AC65" i="14"/>
  <c r="Y65" i="14"/>
  <c r="U65" i="14"/>
  <c r="AF63" i="14"/>
  <c r="U21" i="15" s="1"/>
  <c r="AE63" i="14"/>
  <c r="T21" i="15" s="1"/>
  <c r="AD63" i="14"/>
  <c r="S21" i="15" s="1"/>
  <c r="AB63" i="14"/>
  <c r="Q21" i="15" s="1"/>
  <c r="AA63" i="14"/>
  <c r="P21" i="15" s="1"/>
  <c r="Z63" i="14"/>
  <c r="O21" i="15" s="1"/>
  <c r="X63" i="14"/>
  <c r="M21" i="15" s="1"/>
  <c r="W63" i="14"/>
  <c r="L21" i="15" s="1"/>
  <c r="V63" i="14"/>
  <c r="K21" i="15" s="1"/>
  <c r="T63" i="14"/>
  <c r="I21" i="15" s="1"/>
  <c r="S63" i="14"/>
  <c r="H21" i="15" s="1"/>
  <c r="R63" i="14"/>
  <c r="G21" i="15" s="1"/>
  <c r="O63" i="14"/>
  <c r="F21" i="15" s="1"/>
  <c r="N63" i="14"/>
  <c r="E21" i="15" s="1"/>
  <c r="M63" i="14"/>
  <c r="D21" i="15" s="1"/>
  <c r="K63" i="14"/>
  <c r="C21" i="15" s="1"/>
  <c r="J63" i="14"/>
  <c r="AG62" i="14"/>
  <c r="AC62" i="14"/>
  <c r="Y62" i="14"/>
  <c r="U62" i="14"/>
  <c r="AG61" i="14"/>
  <c r="AC61" i="14"/>
  <c r="Y61" i="14"/>
  <c r="U61" i="14"/>
  <c r="AF59" i="14"/>
  <c r="U20" i="15" s="1"/>
  <c r="AE59" i="14"/>
  <c r="T20" i="15" s="1"/>
  <c r="AD59" i="14"/>
  <c r="S20" i="15" s="1"/>
  <c r="AB59" i="14"/>
  <c r="Q20" i="15" s="1"/>
  <c r="AA59" i="14"/>
  <c r="P20" i="15" s="1"/>
  <c r="Z59" i="14"/>
  <c r="O20" i="15" s="1"/>
  <c r="X59" i="14"/>
  <c r="M20" i="15" s="1"/>
  <c r="W59" i="14"/>
  <c r="L20" i="15" s="1"/>
  <c r="V59" i="14"/>
  <c r="K20" i="15" s="1"/>
  <c r="T59" i="14"/>
  <c r="I20" i="15" s="1"/>
  <c r="S59" i="14"/>
  <c r="H20" i="15" s="1"/>
  <c r="R59" i="14"/>
  <c r="G20" i="15" s="1"/>
  <c r="O59" i="14"/>
  <c r="F20" i="15" s="1"/>
  <c r="N59" i="14"/>
  <c r="E20" i="15" s="1"/>
  <c r="M59" i="14"/>
  <c r="D20" i="15" s="1"/>
  <c r="K59" i="14"/>
  <c r="C20" i="15" s="1"/>
  <c r="J59" i="14"/>
  <c r="B20" i="15" s="1"/>
  <c r="AG58" i="14"/>
  <c r="AC58" i="14"/>
  <c r="Y58" i="14"/>
  <c r="U58" i="14"/>
  <c r="AG57" i="14"/>
  <c r="AC57" i="14"/>
  <c r="Y57" i="14"/>
  <c r="U57" i="14"/>
  <c r="AF55" i="14"/>
  <c r="U19" i="15" s="1"/>
  <c r="AE55" i="14"/>
  <c r="T19" i="15" s="1"/>
  <c r="AD55" i="14"/>
  <c r="S19" i="15" s="1"/>
  <c r="AB55" i="14"/>
  <c r="Q19" i="15" s="1"/>
  <c r="AA55" i="14"/>
  <c r="P19" i="15" s="1"/>
  <c r="Z55" i="14"/>
  <c r="O19" i="15" s="1"/>
  <c r="X55" i="14"/>
  <c r="M19" i="15" s="1"/>
  <c r="W55" i="14"/>
  <c r="L19" i="15" s="1"/>
  <c r="V55" i="14"/>
  <c r="K19" i="15" s="1"/>
  <c r="T55" i="14"/>
  <c r="I19" i="15" s="1"/>
  <c r="S55" i="14"/>
  <c r="H19" i="15" s="1"/>
  <c r="R55" i="14"/>
  <c r="G19" i="15" s="1"/>
  <c r="O55" i="14"/>
  <c r="F19" i="15" s="1"/>
  <c r="N55" i="14"/>
  <c r="E19" i="15" s="1"/>
  <c r="M55" i="14"/>
  <c r="D19" i="15" s="1"/>
  <c r="K55" i="14"/>
  <c r="C19" i="15" s="1"/>
  <c r="J55" i="14"/>
  <c r="B19" i="15" s="1"/>
  <c r="AG54" i="14"/>
  <c r="AC54" i="14"/>
  <c r="Y54" i="14"/>
  <c r="U54" i="14"/>
  <c r="AG53" i="14"/>
  <c r="AC53" i="14"/>
  <c r="Y53" i="14"/>
  <c r="U53" i="14"/>
  <c r="AF51" i="14"/>
  <c r="U18" i="15" s="1"/>
  <c r="AE51" i="14"/>
  <c r="T18" i="15" s="1"/>
  <c r="AD51" i="14"/>
  <c r="S18" i="15" s="1"/>
  <c r="AB51" i="14"/>
  <c r="Q18" i="15" s="1"/>
  <c r="AA51" i="14"/>
  <c r="P18" i="15" s="1"/>
  <c r="Z51" i="14"/>
  <c r="O18" i="15" s="1"/>
  <c r="X51" i="14"/>
  <c r="M18" i="15" s="1"/>
  <c r="W51" i="14"/>
  <c r="L18" i="15" s="1"/>
  <c r="V51" i="14"/>
  <c r="K18" i="15" s="1"/>
  <c r="T51" i="14"/>
  <c r="I18" i="15" s="1"/>
  <c r="S51" i="14"/>
  <c r="H18" i="15" s="1"/>
  <c r="R51" i="14"/>
  <c r="G18" i="15" s="1"/>
  <c r="O51" i="14"/>
  <c r="F18" i="15" s="1"/>
  <c r="N51" i="14"/>
  <c r="E18" i="15" s="1"/>
  <c r="M51" i="14"/>
  <c r="D18" i="15" s="1"/>
  <c r="J51" i="14"/>
  <c r="B18" i="15" s="1"/>
  <c r="AG50" i="14"/>
  <c r="AC50" i="14"/>
  <c r="Y50" i="14"/>
  <c r="U50" i="14"/>
  <c r="AG49" i="14"/>
  <c r="AC49" i="14"/>
  <c r="Y49" i="14"/>
  <c r="U49" i="14"/>
  <c r="AF47" i="14"/>
  <c r="U17" i="15" s="1"/>
  <c r="AE47" i="14"/>
  <c r="T17" i="15" s="1"/>
  <c r="AD47" i="14"/>
  <c r="S17" i="15" s="1"/>
  <c r="AB47" i="14"/>
  <c r="Q17" i="15" s="1"/>
  <c r="AA47" i="14"/>
  <c r="P17" i="15" s="1"/>
  <c r="Z47" i="14"/>
  <c r="O17" i="15" s="1"/>
  <c r="X47" i="14"/>
  <c r="M17" i="15" s="1"/>
  <c r="W47" i="14"/>
  <c r="L17" i="15" s="1"/>
  <c r="V47" i="14"/>
  <c r="K17" i="15" s="1"/>
  <c r="T47" i="14"/>
  <c r="I17" i="15" s="1"/>
  <c r="S47" i="14"/>
  <c r="H17" i="15" s="1"/>
  <c r="R47" i="14"/>
  <c r="G17" i="15" s="1"/>
  <c r="O47" i="14"/>
  <c r="F17" i="15" s="1"/>
  <c r="N47" i="14"/>
  <c r="E17" i="15" s="1"/>
  <c r="M47" i="14"/>
  <c r="D17" i="15" s="1"/>
  <c r="K47" i="14"/>
  <c r="C17" i="15" s="1"/>
  <c r="J47" i="14"/>
  <c r="B17" i="15" s="1"/>
  <c r="AG46" i="14"/>
  <c r="AC46" i="14"/>
  <c r="Y46" i="14"/>
  <c r="U46" i="14"/>
  <c r="AG45" i="14"/>
  <c r="AC45" i="14"/>
  <c r="Y45" i="14"/>
  <c r="U45" i="14"/>
  <c r="AF43" i="14"/>
  <c r="U16" i="15" s="1"/>
  <c r="AE43" i="14"/>
  <c r="T16" i="15" s="1"/>
  <c r="AD43" i="14"/>
  <c r="S16" i="15" s="1"/>
  <c r="AB43" i="14"/>
  <c r="Q16" i="15" s="1"/>
  <c r="AA43" i="14"/>
  <c r="P16" i="15" s="1"/>
  <c r="Z43" i="14"/>
  <c r="O16" i="15" s="1"/>
  <c r="X43" i="14"/>
  <c r="M16" i="15" s="1"/>
  <c r="W43" i="14"/>
  <c r="L16" i="15" s="1"/>
  <c r="V43" i="14"/>
  <c r="K16" i="15" s="1"/>
  <c r="T43" i="14"/>
  <c r="I16" i="15" s="1"/>
  <c r="S43" i="14"/>
  <c r="H16" i="15" s="1"/>
  <c r="R43" i="14"/>
  <c r="G16" i="15" s="1"/>
  <c r="O43" i="14"/>
  <c r="F16" i="15" s="1"/>
  <c r="N43" i="14"/>
  <c r="E16" i="15" s="1"/>
  <c r="M43" i="14"/>
  <c r="D16" i="15" s="1"/>
  <c r="K43" i="14"/>
  <c r="C16" i="15" s="1"/>
  <c r="J43" i="14"/>
  <c r="B16" i="15" s="1"/>
  <c r="AG42" i="14"/>
  <c r="AC42" i="14"/>
  <c r="Y42" i="14"/>
  <c r="U42" i="14"/>
  <c r="AG41" i="14"/>
  <c r="AC41" i="14"/>
  <c r="Y41" i="14"/>
  <c r="U41" i="14"/>
  <c r="AF39" i="14"/>
  <c r="U15" i="15" s="1"/>
  <c r="AE39" i="14"/>
  <c r="T15" i="15" s="1"/>
  <c r="AD39" i="14"/>
  <c r="S15" i="15" s="1"/>
  <c r="AB39" i="14"/>
  <c r="Q15" i="15" s="1"/>
  <c r="AA39" i="14"/>
  <c r="P15" i="15" s="1"/>
  <c r="Z39" i="14"/>
  <c r="O15" i="15" s="1"/>
  <c r="X39" i="14"/>
  <c r="M15" i="15" s="1"/>
  <c r="W39" i="14"/>
  <c r="L15" i="15" s="1"/>
  <c r="V39" i="14"/>
  <c r="K15" i="15" s="1"/>
  <c r="T39" i="14"/>
  <c r="I15" i="15" s="1"/>
  <c r="S39" i="14"/>
  <c r="H15" i="15" s="1"/>
  <c r="R39" i="14"/>
  <c r="G15" i="15" s="1"/>
  <c r="O39" i="14"/>
  <c r="F15" i="15" s="1"/>
  <c r="N39" i="14"/>
  <c r="E15" i="15" s="1"/>
  <c r="M39" i="14"/>
  <c r="D15" i="15" s="1"/>
  <c r="K39" i="14"/>
  <c r="C15" i="15" s="1"/>
  <c r="J39" i="14"/>
  <c r="B15" i="15" s="1"/>
  <c r="AG38" i="14"/>
  <c r="AC38" i="14"/>
  <c r="Y38" i="14"/>
  <c r="U38" i="14"/>
  <c r="AG37" i="14"/>
  <c r="AC37" i="14"/>
  <c r="Y37" i="14"/>
  <c r="U37" i="14"/>
  <c r="AF35" i="14"/>
  <c r="U14" i="15" s="1"/>
  <c r="AE35" i="14"/>
  <c r="T14" i="15" s="1"/>
  <c r="AD35" i="14"/>
  <c r="S14" i="15" s="1"/>
  <c r="AB35" i="14"/>
  <c r="Q14" i="15" s="1"/>
  <c r="AA35" i="14"/>
  <c r="P14" i="15" s="1"/>
  <c r="Z35" i="14"/>
  <c r="O14" i="15" s="1"/>
  <c r="X35" i="14"/>
  <c r="M14" i="15" s="1"/>
  <c r="W35" i="14"/>
  <c r="L14" i="15" s="1"/>
  <c r="V35" i="14"/>
  <c r="K14" i="15" s="1"/>
  <c r="T35" i="14"/>
  <c r="I14" i="15" s="1"/>
  <c r="S35" i="14"/>
  <c r="H14" i="15" s="1"/>
  <c r="R35" i="14"/>
  <c r="G14" i="15" s="1"/>
  <c r="O35" i="14"/>
  <c r="F14" i="15" s="1"/>
  <c r="N35" i="14"/>
  <c r="E14" i="15" s="1"/>
  <c r="M35" i="14"/>
  <c r="D14" i="15" s="1"/>
  <c r="K35" i="14"/>
  <c r="C14" i="15" s="1"/>
  <c r="J35" i="14"/>
  <c r="B14" i="15" s="1"/>
  <c r="AG34" i="14"/>
  <c r="AC34" i="14"/>
  <c r="Y34" i="14"/>
  <c r="U34" i="14"/>
  <c r="AG33" i="14"/>
  <c r="AC33" i="14"/>
  <c r="Y33" i="14"/>
  <c r="U33" i="14"/>
  <c r="AF31" i="14"/>
  <c r="U13" i="15" s="1"/>
  <c r="AE31" i="14"/>
  <c r="T13" i="15" s="1"/>
  <c r="AD31" i="14"/>
  <c r="S13" i="15" s="1"/>
  <c r="AB31" i="14"/>
  <c r="Q13" i="15" s="1"/>
  <c r="AA31" i="14"/>
  <c r="P13" i="15" s="1"/>
  <c r="Z31" i="14"/>
  <c r="O13" i="15" s="1"/>
  <c r="X31" i="14"/>
  <c r="M13" i="15" s="1"/>
  <c r="W31" i="14"/>
  <c r="L13" i="15" s="1"/>
  <c r="V31" i="14"/>
  <c r="K13" i="15" s="1"/>
  <c r="T31" i="14"/>
  <c r="I13" i="15" s="1"/>
  <c r="S31" i="14"/>
  <c r="H13" i="15" s="1"/>
  <c r="R31" i="14"/>
  <c r="G13" i="15" s="1"/>
  <c r="O31" i="14"/>
  <c r="F13" i="15" s="1"/>
  <c r="N31" i="14"/>
  <c r="E13" i="15" s="1"/>
  <c r="M31" i="14"/>
  <c r="D13" i="15" s="1"/>
  <c r="K31" i="14"/>
  <c r="C13" i="15" s="1"/>
  <c r="J31" i="14"/>
  <c r="B13" i="15" s="1"/>
  <c r="AG30" i="14"/>
  <c r="AC30" i="14"/>
  <c r="Y30" i="14"/>
  <c r="U30" i="14"/>
  <c r="AG29" i="14"/>
  <c r="AC29" i="14"/>
  <c r="Y29" i="14"/>
  <c r="U29" i="14"/>
  <c r="AF27" i="14"/>
  <c r="U12" i="15" s="1"/>
  <c r="AE27" i="14"/>
  <c r="T12" i="15" s="1"/>
  <c r="AD27" i="14"/>
  <c r="S12" i="15" s="1"/>
  <c r="AB27" i="14"/>
  <c r="Q12" i="15" s="1"/>
  <c r="AA27" i="14"/>
  <c r="P12" i="15" s="1"/>
  <c r="Z27" i="14"/>
  <c r="O12" i="15" s="1"/>
  <c r="X27" i="14"/>
  <c r="M12" i="15" s="1"/>
  <c r="W27" i="14"/>
  <c r="L12" i="15" s="1"/>
  <c r="V27" i="14"/>
  <c r="K12" i="15" s="1"/>
  <c r="T27" i="14"/>
  <c r="I12" i="15" s="1"/>
  <c r="S27" i="14"/>
  <c r="H12" i="15" s="1"/>
  <c r="R27" i="14"/>
  <c r="G12" i="15" s="1"/>
  <c r="O27" i="14"/>
  <c r="F12" i="15" s="1"/>
  <c r="N27" i="14"/>
  <c r="E12" i="15" s="1"/>
  <c r="M27" i="14"/>
  <c r="D12" i="15" s="1"/>
  <c r="K27" i="14"/>
  <c r="C12" i="15" s="1"/>
  <c r="J27" i="14"/>
  <c r="B12" i="15" s="1"/>
  <c r="AG26" i="14"/>
  <c r="AC26" i="14"/>
  <c r="Y26" i="14"/>
  <c r="U26" i="14"/>
  <c r="AG25" i="14"/>
  <c r="AC25" i="14"/>
  <c r="Y25" i="14"/>
  <c r="U25" i="14"/>
  <c r="AF23" i="14"/>
  <c r="U11" i="15" s="1"/>
  <c r="AE23" i="14"/>
  <c r="T11" i="15" s="1"/>
  <c r="AD23" i="14"/>
  <c r="S11" i="15" s="1"/>
  <c r="AB23" i="14"/>
  <c r="Q11" i="15" s="1"/>
  <c r="AA23" i="14"/>
  <c r="P11" i="15" s="1"/>
  <c r="Z23" i="14"/>
  <c r="O11" i="15" s="1"/>
  <c r="X23" i="14"/>
  <c r="M11" i="15" s="1"/>
  <c r="W23" i="14"/>
  <c r="L11" i="15" s="1"/>
  <c r="V23" i="14"/>
  <c r="K11" i="15" s="1"/>
  <c r="T23" i="14"/>
  <c r="I11" i="15" s="1"/>
  <c r="S23" i="14"/>
  <c r="H11" i="15" s="1"/>
  <c r="R23" i="14"/>
  <c r="O23" i="14"/>
  <c r="F11" i="15" s="1"/>
  <c r="N23" i="14"/>
  <c r="E11" i="15" s="1"/>
  <c r="M23" i="14"/>
  <c r="D11" i="15" s="1"/>
  <c r="K23" i="14"/>
  <c r="C11" i="15" s="1"/>
  <c r="J23" i="14"/>
  <c r="B11" i="15" s="1"/>
  <c r="AG22" i="14"/>
  <c r="AC22" i="14"/>
  <c r="Y22" i="14"/>
  <c r="U22" i="14"/>
  <c r="AG21" i="14"/>
  <c r="AC21" i="14"/>
  <c r="Y21" i="14"/>
  <c r="U21" i="14"/>
  <c r="AF19" i="14"/>
  <c r="U10" i="15" s="1"/>
  <c r="AE19" i="14"/>
  <c r="T10" i="15" s="1"/>
  <c r="AD19" i="14"/>
  <c r="S10" i="15" s="1"/>
  <c r="AB19" i="14"/>
  <c r="Q10" i="15" s="1"/>
  <c r="AA19" i="14"/>
  <c r="P10" i="15" s="1"/>
  <c r="Z19" i="14"/>
  <c r="O10" i="15" s="1"/>
  <c r="X19" i="14"/>
  <c r="M10" i="15" s="1"/>
  <c r="W19" i="14"/>
  <c r="L10" i="15" s="1"/>
  <c r="V19" i="14"/>
  <c r="K10" i="15" s="1"/>
  <c r="T19" i="14"/>
  <c r="I10" i="15" s="1"/>
  <c r="S19" i="14"/>
  <c r="H10" i="15" s="1"/>
  <c r="R19" i="14"/>
  <c r="G10" i="15" s="1"/>
  <c r="O19" i="14"/>
  <c r="F10" i="15" s="1"/>
  <c r="N19" i="14"/>
  <c r="E10" i="15" s="1"/>
  <c r="M19" i="14"/>
  <c r="D10" i="15" s="1"/>
  <c r="K19" i="14"/>
  <c r="C10" i="15" s="1"/>
  <c r="J19" i="14"/>
  <c r="B10" i="15" s="1"/>
  <c r="AG18" i="14"/>
  <c r="AC18" i="14"/>
  <c r="Y18" i="14"/>
  <c r="U18" i="14"/>
  <c r="AG17" i="14"/>
  <c r="AC17" i="14"/>
  <c r="AC19" i="14" s="1"/>
  <c r="R10" i="15" s="1"/>
  <c r="Y17" i="14"/>
  <c r="U17" i="14"/>
  <c r="AF15" i="14"/>
  <c r="U9" i="15" s="1"/>
  <c r="AE15" i="14"/>
  <c r="T9" i="15" s="1"/>
  <c r="AD15" i="14"/>
  <c r="S9" i="15" s="1"/>
  <c r="AB15" i="14"/>
  <c r="Q9" i="15" s="1"/>
  <c r="AA15" i="14"/>
  <c r="P9" i="15" s="1"/>
  <c r="Z15" i="14"/>
  <c r="O9" i="15" s="1"/>
  <c r="X15" i="14"/>
  <c r="M9" i="15" s="1"/>
  <c r="W15" i="14"/>
  <c r="L9" i="15" s="1"/>
  <c r="V15" i="14"/>
  <c r="K9" i="15" s="1"/>
  <c r="T15" i="14"/>
  <c r="I9" i="15" s="1"/>
  <c r="S15" i="14"/>
  <c r="H9" i="15" s="1"/>
  <c r="R15" i="14"/>
  <c r="G9" i="15" s="1"/>
  <c r="O15" i="14"/>
  <c r="F9" i="15" s="1"/>
  <c r="N15" i="14"/>
  <c r="E9" i="15" s="1"/>
  <c r="M15" i="14"/>
  <c r="D9" i="15" s="1"/>
  <c r="K15" i="14"/>
  <c r="C9" i="15" s="1"/>
  <c r="J15" i="14"/>
  <c r="B9" i="15" s="1"/>
  <c r="AG14" i="14"/>
  <c r="AC14" i="14"/>
  <c r="Y14" i="14"/>
  <c r="U14" i="14"/>
  <c r="AG13" i="14"/>
  <c r="AC13" i="14"/>
  <c r="Y13" i="14"/>
  <c r="U13" i="14"/>
  <c r="AF11" i="14"/>
  <c r="U8" i="15" s="1"/>
  <c r="AE11" i="14"/>
  <c r="T8" i="15" s="1"/>
  <c r="AD11" i="14"/>
  <c r="S8" i="15" s="1"/>
  <c r="AB11" i="14"/>
  <c r="AA11" i="14"/>
  <c r="P8" i="15" s="1"/>
  <c r="Z11" i="14"/>
  <c r="O8" i="15" s="1"/>
  <c r="X11" i="14"/>
  <c r="M8" i="15" s="1"/>
  <c r="W11" i="14"/>
  <c r="L8" i="15" s="1"/>
  <c r="V11" i="14"/>
  <c r="K8" i="15" s="1"/>
  <c r="T11" i="14"/>
  <c r="S11" i="14"/>
  <c r="H8" i="15" s="1"/>
  <c r="R11" i="14"/>
  <c r="G8" i="15" s="1"/>
  <c r="O11" i="14"/>
  <c r="N11" i="14"/>
  <c r="E8" i="15" s="1"/>
  <c r="M11" i="14"/>
  <c r="D8" i="15" s="1"/>
  <c r="K11" i="14"/>
  <c r="J11" i="14"/>
  <c r="AG10" i="14"/>
  <c r="AC10" i="14"/>
  <c r="Y10" i="14"/>
  <c r="U10" i="14"/>
  <c r="AG9" i="14"/>
  <c r="AC9" i="14"/>
  <c r="Y9" i="14"/>
  <c r="U9" i="14"/>
  <c r="K23" i="13"/>
  <c r="F21" i="13"/>
  <c r="C18" i="13"/>
  <c r="Y17" i="13"/>
  <c r="U16" i="13"/>
  <c r="G16" i="13"/>
  <c r="U15" i="13"/>
  <c r="S12" i="13"/>
  <c r="A5" i="13"/>
  <c r="A24" i="13" s="1"/>
  <c r="A73" i="12"/>
  <c r="U23" i="13"/>
  <c r="T23" i="13"/>
  <c r="S23" i="13"/>
  <c r="AB72" i="12"/>
  <c r="Q23" i="13" s="1"/>
  <c r="AA72" i="12"/>
  <c r="P23" i="13" s="1"/>
  <c r="Z72" i="12"/>
  <c r="O23" i="13" s="1"/>
  <c r="X72" i="12"/>
  <c r="M23" i="13" s="1"/>
  <c r="W72" i="12"/>
  <c r="L23" i="13" s="1"/>
  <c r="V72" i="12"/>
  <c r="T72" i="12"/>
  <c r="I23" i="13" s="1"/>
  <c r="S72" i="12"/>
  <c r="H23" i="13" s="1"/>
  <c r="R72" i="12"/>
  <c r="G23" i="13" s="1"/>
  <c r="O72" i="12"/>
  <c r="F23" i="13" s="1"/>
  <c r="N72" i="12"/>
  <c r="E23" i="13" s="1"/>
  <c r="M72" i="12"/>
  <c r="D23" i="13" s="1"/>
  <c r="C23" i="13"/>
  <c r="J72" i="12"/>
  <c r="B23" i="13" s="1"/>
  <c r="AG70" i="12"/>
  <c r="AC70" i="12"/>
  <c r="Y70" i="12"/>
  <c r="U70" i="12"/>
  <c r="AG69" i="12"/>
  <c r="V23" i="13" s="1"/>
  <c r="AC69" i="12"/>
  <c r="AC72" i="12" s="1"/>
  <c r="R23" i="13" s="1"/>
  <c r="Y69" i="12"/>
  <c r="Y72" i="12" s="1"/>
  <c r="N23" i="13" s="1"/>
  <c r="U69" i="12"/>
  <c r="U72" i="12" s="1"/>
  <c r="J23" i="13" s="1"/>
  <c r="AF67" i="12"/>
  <c r="U22" i="13" s="1"/>
  <c r="AE67" i="12"/>
  <c r="T22" i="13" s="1"/>
  <c r="AD67" i="12"/>
  <c r="S22" i="13" s="1"/>
  <c r="AB67" i="12"/>
  <c r="Q22" i="13" s="1"/>
  <c r="AA67" i="12"/>
  <c r="P22" i="13" s="1"/>
  <c r="Z67" i="12"/>
  <c r="O22" i="13" s="1"/>
  <c r="X67" i="12"/>
  <c r="M22" i="13" s="1"/>
  <c r="W67" i="12"/>
  <c r="L22" i="13" s="1"/>
  <c r="V67" i="12"/>
  <c r="K22" i="13" s="1"/>
  <c r="T67" i="12"/>
  <c r="I22" i="13" s="1"/>
  <c r="S67" i="12"/>
  <c r="H22" i="13" s="1"/>
  <c r="R67" i="12"/>
  <c r="G22" i="13" s="1"/>
  <c r="O67" i="12"/>
  <c r="F22" i="13" s="1"/>
  <c r="N67" i="12"/>
  <c r="E22" i="13" s="1"/>
  <c r="M67" i="12"/>
  <c r="D22" i="13" s="1"/>
  <c r="K67" i="12"/>
  <c r="C22" i="13" s="1"/>
  <c r="J67" i="12"/>
  <c r="B22" i="13" s="1"/>
  <c r="AG66" i="12"/>
  <c r="AC66" i="12"/>
  <c r="Y66" i="12"/>
  <c r="U66" i="12"/>
  <c r="AG65" i="12"/>
  <c r="AG67" i="12" s="1"/>
  <c r="V22" i="13" s="1"/>
  <c r="AC65" i="12"/>
  <c r="Y65" i="12"/>
  <c r="U65" i="12"/>
  <c r="U67" i="12" s="1"/>
  <c r="J22" i="13" s="1"/>
  <c r="AF63" i="12"/>
  <c r="U21" i="13" s="1"/>
  <c r="AE63" i="12"/>
  <c r="T21" i="13" s="1"/>
  <c r="AD63" i="12"/>
  <c r="S21" i="13" s="1"/>
  <c r="AB63" i="12"/>
  <c r="Q21" i="13" s="1"/>
  <c r="AA63" i="12"/>
  <c r="P21" i="13" s="1"/>
  <c r="Z63" i="12"/>
  <c r="O21" i="13" s="1"/>
  <c r="X63" i="12"/>
  <c r="M21" i="13" s="1"/>
  <c r="W63" i="12"/>
  <c r="L21" i="13" s="1"/>
  <c r="V63" i="12"/>
  <c r="K21" i="13" s="1"/>
  <c r="T63" i="12"/>
  <c r="I21" i="13" s="1"/>
  <c r="S63" i="12"/>
  <c r="H21" i="13" s="1"/>
  <c r="R63" i="12"/>
  <c r="G21" i="13" s="1"/>
  <c r="O63" i="12"/>
  <c r="N63" i="12"/>
  <c r="E21" i="13" s="1"/>
  <c r="M63" i="12"/>
  <c r="D21" i="13" s="1"/>
  <c r="K63" i="12"/>
  <c r="C21" i="13" s="1"/>
  <c r="J63" i="12"/>
  <c r="B21" i="13" s="1"/>
  <c r="AG62" i="12"/>
  <c r="AC62" i="12"/>
  <c r="Y62" i="12"/>
  <c r="U62" i="12"/>
  <c r="AG61" i="12"/>
  <c r="AG63" i="12" s="1"/>
  <c r="V21" i="13" s="1"/>
  <c r="AC61" i="12"/>
  <c r="Y61" i="12"/>
  <c r="Y63" i="12" s="1"/>
  <c r="N21" i="13" s="1"/>
  <c r="U61" i="12"/>
  <c r="AF59" i="12"/>
  <c r="U20" i="13" s="1"/>
  <c r="AE59" i="12"/>
  <c r="T20" i="13" s="1"/>
  <c r="AD59" i="12"/>
  <c r="S20" i="13" s="1"/>
  <c r="AB59" i="12"/>
  <c r="Q20" i="13" s="1"/>
  <c r="AA59" i="12"/>
  <c r="P20" i="13" s="1"/>
  <c r="Z59" i="12"/>
  <c r="O20" i="13" s="1"/>
  <c r="X59" i="12"/>
  <c r="M20" i="13" s="1"/>
  <c r="W59" i="12"/>
  <c r="L20" i="13" s="1"/>
  <c r="V59" i="12"/>
  <c r="K20" i="13" s="1"/>
  <c r="T59" i="12"/>
  <c r="I20" i="13" s="1"/>
  <c r="S59" i="12"/>
  <c r="H20" i="13" s="1"/>
  <c r="R59" i="12"/>
  <c r="G20" i="13" s="1"/>
  <c r="O59" i="12"/>
  <c r="F20" i="13" s="1"/>
  <c r="N59" i="12"/>
  <c r="E20" i="13" s="1"/>
  <c r="M59" i="12"/>
  <c r="D20" i="13" s="1"/>
  <c r="K59" i="12"/>
  <c r="C20" i="13" s="1"/>
  <c r="J59" i="12"/>
  <c r="B20" i="13" s="1"/>
  <c r="AG58" i="12"/>
  <c r="AC58" i="12"/>
  <c r="Y58" i="12"/>
  <c r="U58" i="12"/>
  <c r="AG57" i="12"/>
  <c r="AC57" i="12"/>
  <c r="AC59" i="12" s="1"/>
  <c r="R20" i="13" s="1"/>
  <c r="Y57" i="12"/>
  <c r="U57" i="12"/>
  <c r="AF55" i="12"/>
  <c r="U19" i="13" s="1"/>
  <c r="AE55" i="12"/>
  <c r="T19" i="13" s="1"/>
  <c r="AD55" i="12"/>
  <c r="S19" i="13" s="1"/>
  <c r="AB55" i="12"/>
  <c r="Q19" i="13" s="1"/>
  <c r="AA55" i="12"/>
  <c r="P19" i="13" s="1"/>
  <c r="Z55" i="12"/>
  <c r="O19" i="13" s="1"/>
  <c r="X55" i="12"/>
  <c r="M19" i="13" s="1"/>
  <c r="W55" i="12"/>
  <c r="L19" i="13" s="1"/>
  <c r="V55" i="12"/>
  <c r="K19" i="13" s="1"/>
  <c r="T55" i="12"/>
  <c r="I19" i="13" s="1"/>
  <c r="S55" i="12"/>
  <c r="H19" i="13" s="1"/>
  <c r="R55" i="12"/>
  <c r="G19" i="13" s="1"/>
  <c r="O55" i="12"/>
  <c r="F19" i="13" s="1"/>
  <c r="N55" i="12"/>
  <c r="E19" i="13" s="1"/>
  <c r="M55" i="12"/>
  <c r="D19" i="13" s="1"/>
  <c r="K55" i="12"/>
  <c r="C19" i="13" s="1"/>
  <c r="J55" i="12"/>
  <c r="B19" i="13" s="1"/>
  <c r="AG54" i="12"/>
  <c r="AC54" i="12"/>
  <c r="AH54" i="12" s="1"/>
  <c r="AI54" i="12" s="1"/>
  <c r="Y54" i="12"/>
  <c r="U54" i="12"/>
  <c r="AG53" i="12"/>
  <c r="AC53" i="12"/>
  <c r="Y53" i="12"/>
  <c r="U53" i="12"/>
  <c r="AF51" i="12"/>
  <c r="U18" i="13" s="1"/>
  <c r="AE51" i="12"/>
  <c r="T18" i="13" s="1"/>
  <c r="AD51" i="12"/>
  <c r="S18" i="13" s="1"/>
  <c r="AB51" i="12"/>
  <c r="Q18" i="13" s="1"/>
  <c r="AA51" i="12"/>
  <c r="P18" i="13" s="1"/>
  <c r="Z51" i="12"/>
  <c r="O18" i="13" s="1"/>
  <c r="X51" i="12"/>
  <c r="M18" i="13" s="1"/>
  <c r="W51" i="12"/>
  <c r="L18" i="13" s="1"/>
  <c r="V51" i="12"/>
  <c r="K18" i="13" s="1"/>
  <c r="T51" i="12"/>
  <c r="I18" i="13" s="1"/>
  <c r="S51" i="12"/>
  <c r="H18" i="13" s="1"/>
  <c r="R51" i="12"/>
  <c r="G18" i="13" s="1"/>
  <c r="O51" i="12"/>
  <c r="F18" i="13" s="1"/>
  <c r="N51" i="12"/>
  <c r="E18" i="13" s="1"/>
  <c r="M51" i="12"/>
  <c r="D18" i="13" s="1"/>
  <c r="J51" i="12"/>
  <c r="B18" i="13" s="1"/>
  <c r="AG50" i="12"/>
  <c r="AC50" i="12"/>
  <c r="Y50" i="12"/>
  <c r="U50" i="12"/>
  <c r="AG49" i="12"/>
  <c r="AG51" i="12" s="1"/>
  <c r="V18" i="13" s="1"/>
  <c r="AC49" i="12"/>
  <c r="Y49" i="12"/>
  <c r="U49" i="12"/>
  <c r="AF47" i="12"/>
  <c r="U17" i="13" s="1"/>
  <c r="AE47" i="12"/>
  <c r="T17" i="13" s="1"/>
  <c r="AD47" i="12"/>
  <c r="S17" i="13" s="1"/>
  <c r="AB47" i="12"/>
  <c r="Q17" i="13" s="1"/>
  <c r="AA47" i="12"/>
  <c r="P17" i="13" s="1"/>
  <c r="Z47" i="12"/>
  <c r="O17" i="13" s="1"/>
  <c r="X47" i="12"/>
  <c r="M17" i="13" s="1"/>
  <c r="W47" i="12"/>
  <c r="L17" i="13" s="1"/>
  <c r="V47" i="12"/>
  <c r="K17" i="13" s="1"/>
  <c r="T47" i="12"/>
  <c r="I17" i="13" s="1"/>
  <c r="S47" i="12"/>
  <c r="H17" i="13" s="1"/>
  <c r="R47" i="12"/>
  <c r="G17" i="13" s="1"/>
  <c r="O47" i="12"/>
  <c r="F17" i="13" s="1"/>
  <c r="N47" i="12"/>
  <c r="E17" i="13" s="1"/>
  <c r="M47" i="12"/>
  <c r="D17" i="13" s="1"/>
  <c r="K47" i="12"/>
  <c r="C17" i="13" s="1"/>
  <c r="J47" i="12"/>
  <c r="B17" i="13" s="1"/>
  <c r="AG46" i="12"/>
  <c r="AC46" i="12"/>
  <c r="Y46" i="12"/>
  <c r="U46" i="12"/>
  <c r="AG45" i="12"/>
  <c r="AC45" i="12"/>
  <c r="Y45" i="12"/>
  <c r="U45" i="12"/>
  <c r="AF43" i="12"/>
  <c r="AE43" i="12"/>
  <c r="T16" i="13" s="1"/>
  <c r="AD43" i="12"/>
  <c r="S16" i="13" s="1"/>
  <c r="AB43" i="12"/>
  <c r="Q16" i="13" s="1"/>
  <c r="AA43" i="12"/>
  <c r="P16" i="13" s="1"/>
  <c r="Z43" i="12"/>
  <c r="O16" i="13" s="1"/>
  <c r="X43" i="12"/>
  <c r="M16" i="13" s="1"/>
  <c r="W43" i="12"/>
  <c r="L16" i="13" s="1"/>
  <c r="V43" i="12"/>
  <c r="K16" i="13" s="1"/>
  <c r="T43" i="12"/>
  <c r="I16" i="13" s="1"/>
  <c r="S43" i="12"/>
  <c r="H16" i="13" s="1"/>
  <c r="R43" i="12"/>
  <c r="O43" i="12"/>
  <c r="F16" i="13" s="1"/>
  <c r="N43" i="12"/>
  <c r="E16" i="13" s="1"/>
  <c r="M43" i="12"/>
  <c r="D16" i="13" s="1"/>
  <c r="K43" i="12"/>
  <c r="C16" i="13" s="1"/>
  <c r="J43" i="12"/>
  <c r="B16" i="13" s="1"/>
  <c r="AG42" i="12"/>
  <c r="AG43" i="12" s="1"/>
  <c r="V16" i="13" s="1"/>
  <c r="AC42" i="12"/>
  <c r="Y42" i="12"/>
  <c r="U42" i="12"/>
  <c r="AG41" i="12"/>
  <c r="AC41" i="12"/>
  <c r="Y41" i="12"/>
  <c r="Y43" i="12" s="1"/>
  <c r="N16" i="13" s="1"/>
  <c r="U41" i="12"/>
  <c r="AF39" i="12"/>
  <c r="AE39" i="12"/>
  <c r="T15" i="13" s="1"/>
  <c r="AD39" i="12"/>
  <c r="S15" i="13" s="1"/>
  <c r="AB39" i="12"/>
  <c r="Q15" i="13" s="1"/>
  <c r="AA39" i="12"/>
  <c r="P15" i="13" s="1"/>
  <c r="Z39" i="12"/>
  <c r="O15" i="13" s="1"/>
  <c r="X39" i="12"/>
  <c r="M15" i="13" s="1"/>
  <c r="W39" i="12"/>
  <c r="L15" i="13" s="1"/>
  <c r="V39" i="12"/>
  <c r="K15" i="13" s="1"/>
  <c r="T39" i="12"/>
  <c r="I15" i="13" s="1"/>
  <c r="S39" i="12"/>
  <c r="H15" i="13" s="1"/>
  <c r="R39" i="12"/>
  <c r="G15" i="13" s="1"/>
  <c r="O39" i="12"/>
  <c r="F15" i="13" s="1"/>
  <c r="N39" i="12"/>
  <c r="E15" i="13" s="1"/>
  <c r="M39" i="12"/>
  <c r="D15" i="13" s="1"/>
  <c r="K39" i="12"/>
  <c r="C15" i="13" s="1"/>
  <c r="J39" i="12"/>
  <c r="B15" i="13" s="1"/>
  <c r="AG38" i="12"/>
  <c r="AC38" i="12"/>
  <c r="Y38" i="12"/>
  <c r="U38" i="12"/>
  <c r="AG37" i="12"/>
  <c r="AG39" i="12" s="1"/>
  <c r="V15" i="13" s="1"/>
  <c r="AC37" i="12"/>
  <c r="Y37" i="12"/>
  <c r="U37" i="12"/>
  <c r="AF35" i="12"/>
  <c r="U14" i="13" s="1"/>
  <c r="AE35" i="12"/>
  <c r="T14" i="13" s="1"/>
  <c r="AD35" i="12"/>
  <c r="S14" i="13" s="1"/>
  <c r="AB35" i="12"/>
  <c r="Q14" i="13" s="1"/>
  <c r="AA35" i="12"/>
  <c r="P14" i="13" s="1"/>
  <c r="Z35" i="12"/>
  <c r="O14" i="13" s="1"/>
  <c r="X35" i="12"/>
  <c r="M14" i="13" s="1"/>
  <c r="W35" i="12"/>
  <c r="L14" i="13" s="1"/>
  <c r="V35" i="12"/>
  <c r="K14" i="13" s="1"/>
  <c r="T35" i="12"/>
  <c r="I14" i="13" s="1"/>
  <c r="S35" i="12"/>
  <c r="H14" i="13" s="1"/>
  <c r="R35" i="12"/>
  <c r="G14" i="13" s="1"/>
  <c r="O35" i="12"/>
  <c r="F14" i="13" s="1"/>
  <c r="N35" i="12"/>
  <c r="E14" i="13" s="1"/>
  <c r="M35" i="12"/>
  <c r="D14" i="13" s="1"/>
  <c r="K35" i="12"/>
  <c r="C14" i="13" s="1"/>
  <c r="J35" i="12"/>
  <c r="B14" i="13" s="1"/>
  <c r="AG34" i="12"/>
  <c r="AC34" i="12"/>
  <c r="Y34" i="12"/>
  <c r="U34" i="12"/>
  <c r="AG33" i="12"/>
  <c r="AC33" i="12"/>
  <c r="Y33" i="12"/>
  <c r="Y35" i="12" s="1"/>
  <c r="N14" i="13" s="1"/>
  <c r="U33" i="12"/>
  <c r="AF31" i="12"/>
  <c r="U13" i="13" s="1"/>
  <c r="AE31" i="12"/>
  <c r="T13" i="13" s="1"/>
  <c r="AD31" i="12"/>
  <c r="S13" i="13" s="1"/>
  <c r="AB31" i="12"/>
  <c r="Q13" i="13" s="1"/>
  <c r="AA31" i="12"/>
  <c r="P13" i="13" s="1"/>
  <c r="Z31" i="12"/>
  <c r="O13" i="13" s="1"/>
  <c r="X31" i="12"/>
  <c r="M13" i="13" s="1"/>
  <c r="W31" i="12"/>
  <c r="L13" i="13" s="1"/>
  <c r="V31" i="12"/>
  <c r="K13" i="13" s="1"/>
  <c r="T31" i="12"/>
  <c r="I13" i="13" s="1"/>
  <c r="S31" i="12"/>
  <c r="H13" i="13" s="1"/>
  <c r="R31" i="12"/>
  <c r="G13" i="13" s="1"/>
  <c r="O31" i="12"/>
  <c r="F13" i="13" s="1"/>
  <c r="N31" i="12"/>
  <c r="E13" i="13" s="1"/>
  <c r="M31" i="12"/>
  <c r="D13" i="13" s="1"/>
  <c r="K31" i="12"/>
  <c r="C13" i="13" s="1"/>
  <c r="J31" i="12"/>
  <c r="B13" i="13" s="1"/>
  <c r="AG30" i="12"/>
  <c r="AC30" i="12"/>
  <c r="Y30" i="12"/>
  <c r="U30" i="12"/>
  <c r="AG29" i="12"/>
  <c r="AC29" i="12"/>
  <c r="AC31" i="12" s="1"/>
  <c r="R13" i="13" s="1"/>
  <c r="Y29" i="12"/>
  <c r="U29" i="12"/>
  <c r="AF27" i="12"/>
  <c r="U12" i="13" s="1"/>
  <c r="AE27" i="12"/>
  <c r="T12" i="13" s="1"/>
  <c r="AD27" i="12"/>
  <c r="AB27" i="12"/>
  <c r="Q12" i="13" s="1"/>
  <c r="AA27" i="12"/>
  <c r="P12" i="13" s="1"/>
  <c r="Z27" i="12"/>
  <c r="O12" i="13" s="1"/>
  <c r="X27" i="12"/>
  <c r="M12" i="13" s="1"/>
  <c r="W27" i="12"/>
  <c r="L12" i="13" s="1"/>
  <c r="V27" i="12"/>
  <c r="K12" i="13" s="1"/>
  <c r="T27" i="12"/>
  <c r="I12" i="13" s="1"/>
  <c r="S27" i="12"/>
  <c r="H12" i="13" s="1"/>
  <c r="R27" i="12"/>
  <c r="G12" i="13" s="1"/>
  <c r="O27" i="12"/>
  <c r="F12" i="13" s="1"/>
  <c r="N27" i="12"/>
  <c r="E12" i="13" s="1"/>
  <c r="M27" i="12"/>
  <c r="D12" i="13" s="1"/>
  <c r="K27" i="12"/>
  <c r="C12" i="13" s="1"/>
  <c r="J27" i="12"/>
  <c r="B12" i="13" s="1"/>
  <c r="AG26" i="12"/>
  <c r="AC26" i="12"/>
  <c r="Y26" i="12"/>
  <c r="U26" i="12"/>
  <c r="AG25" i="12"/>
  <c r="AG27" i="12" s="1"/>
  <c r="V12" i="13" s="1"/>
  <c r="AC25" i="12"/>
  <c r="Y25" i="12"/>
  <c r="Y27" i="12" s="1"/>
  <c r="N12" i="13" s="1"/>
  <c r="U25" i="12"/>
  <c r="AF23" i="12"/>
  <c r="U11" i="13" s="1"/>
  <c r="AE23" i="12"/>
  <c r="T11" i="13" s="1"/>
  <c r="AD23" i="12"/>
  <c r="S11" i="13" s="1"/>
  <c r="AB23" i="12"/>
  <c r="Q11" i="13" s="1"/>
  <c r="AA23" i="12"/>
  <c r="P11" i="13" s="1"/>
  <c r="Z23" i="12"/>
  <c r="O11" i="13" s="1"/>
  <c r="X23" i="12"/>
  <c r="M11" i="13" s="1"/>
  <c r="W23" i="12"/>
  <c r="L11" i="13" s="1"/>
  <c r="V23" i="12"/>
  <c r="K11" i="13" s="1"/>
  <c r="T23" i="12"/>
  <c r="I11" i="13" s="1"/>
  <c r="S23" i="12"/>
  <c r="H11" i="13" s="1"/>
  <c r="R23" i="12"/>
  <c r="G11" i="13" s="1"/>
  <c r="O23" i="12"/>
  <c r="F11" i="13" s="1"/>
  <c r="N23" i="12"/>
  <c r="E11" i="13" s="1"/>
  <c r="M23" i="12"/>
  <c r="D11" i="13" s="1"/>
  <c r="K23" i="12"/>
  <c r="C11" i="13" s="1"/>
  <c r="J23" i="12"/>
  <c r="B11" i="13" s="1"/>
  <c r="AG22" i="12"/>
  <c r="AG23" i="12" s="1"/>
  <c r="V11" i="13" s="1"/>
  <c r="AC22" i="12"/>
  <c r="Y22" i="12"/>
  <c r="U22" i="12"/>
  <c r="AG21" i="12"/>
  <c r="AC21" i="12"/>
  <c r="Y21" i="12"/>
  <c r="U21" i="12"/>
  <c r="AF19" i="12"/>
  <c r="U10" i="13" s="1"/>
  <c r="AE19" i="12"/>
  <c r="T10" i="13" s="1"/>
  <c r="AD19" i="12"/>
  <c r="S10" i="13" s="1"/>
  <c r="AB19" i="12"/>
  <c r="Q10" i="13" s="1"/>
  <c r="AA19" i="12"/>
  <c r="P10" i="13" s="1"/>
  <c r="Z19" i="12"/>
  <c r="O10" i="13" s="1"/>
  <c r="X19" i="12"/>
  <c r="M10" i="13" s="1"/>
  <c r="W19" i="12"/>
  <c r="L10" i="13" s="1"/>
  <c r="V19" i="12"/>
  <c r="K10" i="13" s="1"/>
  <c r="T19" i="12"/>
  <c r="I10" i="13" s="1"/>
  <c r="S19" i="12"/>
  <c r="H10" i="13" s="1"/>
  <c r="R19" i="12"/>
  <c r="G10" i="13" s="1"/>
  <c r="O19" i="12"/>
  <c r="F10" i="13" s="1"/>
  <c r="N19" i="12"/>
  <c r="E10" i="13" s="1"/>
  <c r="M19" i="12"/>
  <c r="D10" i="13" s="1"/>
  <c r="K19" i="12"/>
  <c r="C10" i="13" s="1"/>
  <c r="J19" i="12"/>
  <c r="B10" i="13" s="1"/>
  <c r="AG18" i="12"/>
  <c r="AC18" i="12"/>
  <c r="AC19" i="12" s="1"/>
  <c r="R10" i="13" s="1"/>
  <c r="Y18" i="12"/>
  <c r="U18" i="12"/>
  <c r="AG17" i="12"/>
  <c r="AG19" i="12" s="1"/>
  <c r="V10" i="13" s="1"/>
  <c r="AC17" i="12"/>
  <c r="Y17" i="12"/>
  <c r="U17" i="12"/>
  <c r="U19" i="12" s="1"/>
  <c r="J10" i="13" s="1"/>
  <c r="AF15" i="12"/>
  <c r="U9" i="13" s="1"/>
  <c r="AE15" i="12"/>
  <c r="T9" i="13" s="1"/>
  <c r="AD15" i="12"/>
  <c r="S9" i="13" s="1"/>
  <c r="AB15" i="12"/>
  <c r="Q9" i="13" s="1"/>
  <c r="AA15" i="12"/>
  <c r="P9" i="13" s="1"/>
  <c r="Z15" i="12"/>
  <c r="O9" i="13" s="1"/>
  <c r="X15" i="12"/>
  <c r="M9" i="13" s="1"/>
  <c r="W15" i="12"/>
  <c r="L9" i="13" s="1"/>
  <c r="V15" i="12"/>
  <c r="K9" i="13" s="1"/>
  <c r="T15" i="12"/>
  <c r="I9" i="13" s="1"/>
  <c r="S15" i="12"/>
  <c r="H9" i="13" s="1"/>
  <c r="R15" i="12"/>
  <c r="G9" i="13" s="1"/>
  <c r="O15" i="12"/>
  <c r="F9" i="13" s="1"/>
  <c r="N15" i="12"/>
  <c r="E9" i="13" s="1"/>
  <c r="M15" i="12"/>
  <c r="D9" i="13" s="1"/>
  <c r="K15" i="12"/>
  <c r="C9" i="13" s="1"/>
  <c r="J15" i="12"/>
  <c r="B9" i="13" s="1"/>
  <c r="AG14" i="12"/>
  <c r="AC14" i="12"/>
  <c r="Y14" i="12"/>
  <c r="U14" i="12"/>
  <c r="AG13" i="12"/>
  <c r="AC13" i="12"/>
  <c r="Y13" i="12"/>
  <c r="U13" i="12"/>
  <c r="AF11" i="12"/>
  <c r="U8" i="13" s="1"/>
  <c r="AE11" i="12"/>
  <c r="T8" i="13" s="1"/>
  <c r="AD11" i="12"/>
  <c r="AB11" i="12"/>
  <c r="AA11" i="12"/>
  <c r="P8" i="13" s="1"/>
  <c r="Z11" i="12"/>
  <c r="O8" i="13" s="1"/>
  <c r="Y11" i="12"/>
  <c r="X11" i="12"/>
  <c r="M8" i="13" s="1"/>
  <c r="W11" i="12"/>
  <c r="L8" i="13" s="1"/>
  <c r="V11" i="12"/>
  <c r="T11" i="12"/>
  <c r="S11" i="12"/>
  <c r="H8" i="13" s="1"/>
  <c r="R11" i="12"/>
  <c r="G8" i="13" s="1"/>
  <c r="O11" i="12"/>
  <c r="F8" i="13" s="1"/>
  <c r="N11" i="12"/>
  <c r="E8" i="13" s="1"/>
  <c r="M11" i="12"/>
  <c r="D8" i="13" s="1"/>
  <c r="K11" i="12"/>
  <c r="C8" i="13" s="1"/>
  <c r="J11" i="12"/>
  <c r="AG10" i="12"/>
  <c r="AC10" i="12"/>
  <c r="Y10" i="12"/>
  <c r="U10" i="12"/>
  <c r="AG9" i="12"/>
  <c r="AC9" i="12"/>
  <c r="Y9" i="12"/>
  <c r="U9" i="12"/>
  <c r="C18" i="11"/>
  <c r="Y17" i="11"/>
  <c r="A5" i="11"/>
  <c r="A24" i="11" s="1"/>
  <c r="A73" i="10"/>
  <c r="U23" i="11"/>
  <c r="T23" i="11"/>
  <c r="S23" i="11"/>
  <c r="Q23" i="11"/>
  <c r="P23" i="11"/>
  <c r="O23" i="11"/>
  <c r="M23" i="11"/>
  <c r="L23" i="11"/>
  <c r="K23" i="11"/>
  <c r="T72" i="10"/>
  <c r="I23" i="11" s="1"/>
  <c r="S72" i="10"/>
  <c r="H23" i="11" s="1"/>
  <c r="R72" i="10"/>
  <c r="G23" i="11" s="1"/>
  <c r="O72" i="10"/>
  <c r="F23" i="11" s="1"/>
  <c r="N72" i="10"/>
  <c r="E23" i="11" s="1"/>
  <c r="M72" i="10"/>
  <c r="D23" i="11" s="1"/>
  <c r="C23" i="11"/>
  <c r="J72" i="10"/>
  <c r="B23" i="11" s="1"/>
  <c r="AG70" i="10"/>
  <c r="AC70" i="10"/>
  <c r="Y70" i="10"/>
  <c r="U70" i="10"/>
  <c r="AG69" i="10"/>
  <c r="AC69" i="10"/>
  <c r="Y69" i="10"/>
  <c r="U69" i="10"/>
  <c r="AF67" i="10"/>
  <c r="U22" i="11" s="1"/>
  <c r="AE67" i="10"/>
  <c r="T22" i="11" s="1"/>
  <c r="AD67" i="10"/>
  <c r="S22" i="11" s="1"/>
  <c r="AB67" i="10"/>
  <c r="Q22" i="11" s="1"/>
  <c r="AA67" i="10"/>
  <c r="P22" i="11" s="1"/>
  <c r="Z67" i="10"/>
  <c r="O22" i="11" s="1"/>
  <c r="X67" i="10"/>
  <c r="M22" i="11" s="1"/>
  <c r="W67" i="10"/>
  <c r="L22" i="11" s="1"/>
  <c r="V67" i="10"/>
  <c r="K22" i="11" s="1"/>
  <c r="T67" i="10"/>
  <c r="I22" i="11" s="1"/>
  <c r="S67" i="10"/>
  <c r="H22" i="11" s="1"/>
  <c r="R67" i="10"/>
  <c r="G22" i="11" s="1"/>
  <c r="O67" i="10"/>
  <c r="F22" i="11" s="1"/>
  <c r="N67" i="10"/>
  <c r="E22" i="11" s="1"/>
  <c r="M67" i="10"/>
  <c r="D22" i="11" s="1"/>
  <c r="K67" i="10"/>
  <c r="C22" i="11" s="1"/>
  <c r="J67" i="10"/>
  <c r="B22" i="11" s="1"/>
  <c r="AG66" i="10"/>
  <c r="AC66" i="10"/>
  <c r="Y66" i="10"/>
  <c r="U66" i="10"/>
  <c r="AG65" i="10"/>
  <c r="AC65" i="10"/>
  <c r="Y65" i="10"/>
  <c r="U65" i="10"/>
  <c r="AF63" i="10"/>
  <c r="U21" i="11" s="1"/>
  <c r="AE63" i="10"/>
  <c r="T21" i="11" s="1"/>
  <c r="AD63" i="10"/>
  <c r="S21" i="11" s="1"/>
  <c r="AB63" i="10"/>
  <c r="Q21" i="11" s="1"/>
  <c r="AA63" i="10"/>
  <c r="P21" i="11" s="1"/>
  <c r="Z63" i="10"/>
  <c r="O21" i="11" s="1"/>
  <c r="X63" i="10"/>
  <c r="M21" i="11" s="1"/>
  <c r="W63" i="10"/>
  <c r="L21" i="11" s="1"/>
  <c r="V63" i="10"/>
  <c r="K21" i="11" s="1"/>
  <c r="T63" i="10"/>
  <c r="I21" i="11" s="1"/>
  <c r="S63" i="10"/>
  <c r="H21" i="11" s="1"/>
  <c r="R63" i="10"/>
  <c r="G21" i="11" s="1"/>
  <c r="O63" i="10"/>
  <c r="F21" i="11" s="1"/>
  <c r="N63" i="10"/>
  <c r="E21" i="11" s="1"/>
  <c r="M63" i="10"/>
  <c r="D21" i="11" s="1"/>
  <c r="K63" i="10"/>
  <c r="C21" i="11" s="1"/>
  <c r="J63" i="10"/>
  <c r="B21" i="11" s="1"/>
  <c r="AG62" i="10"/>
  <c r="AC62" i="10"/>
  <c r="Y62" i="10"/>
  <c r="U62" i="10"/>
  <c r="AG61" i="10"/>
  <c r="AC61" i="10"/>
  <c r="Y61" i="10"/>
  <c r="U61" i="10"/>
  <c r="AF59" i="10"/>
  <c r="U20" i="11" s="1"/>
  <c r="AE59" i="10"/>
  <c r="T20" i="11" s="1"/>
  <c r="AD59" i="10"/>
  <c r="S20" i="11" s="1"/>
  <c r="AB59" i="10"/>
  <c r="Q20" i="11" s="1"/>
  <c r="AA59" i="10"/>
  <c r="P20" i="11" s="1"/>
  <c r="Z59" i="10"/>
  <c r="O20" i="11" s="1"/>
  <c r="X59" i="10"/>
  <c r="M20" i="11" s="1"/>
  <c r="W59" i="10"/>
  <c r="L20" i="11" s="1"/>
  <c r="V59" i="10"/>
  <c r="K20" i="11" s="1"/>
  <c r="T59" i="10"/>
  <c r="I20" i="11" s="1"/>
  <c r="S59" i="10"/>
  <c r="H20" i="11" s="1"/>
  <c r="R59" i="10"/>
  <c r="G20" i="11" s="1"/>
  <c r="O59" i="10"/>
  <c r="F20" i="11" s="1"/>
  <c r="N59" i="10"/>
  <c r="E20" i="11" s="1"/>
  <c r="M59" i="10"/>
  <c r="D20" i="11" s="1"/>
  <c r="K59" i="10"/>
  <c r="C20" i="11" s="1"/>
  <c r="J59" i="10"/>
  <c r="B20" i="11" s="1"/>
  <c r="AG58" i="10"/>
  <c r="AC58" i="10"/>
  <c r="Y58" i="10"/>
  <c r="U58" i="10"/>
  <c r="AG57" i="10"/>
  <c r="AC57" i="10"/>
  <c r="Y57" i="10"/>
  <c r="U57" i="10"/>
  <c r="AF55" i="10"/>
  <c r="U19" i="11" s="1"/>
  <c r="AE55" i="10"/>
  <c r="T19" i="11" s="1"/>
  <c r="AD55" i="10"/>
  <c r="S19" i="11" s="1"/>
  <c r="AB55" i="10"/>
  <c r="Q19" i="11" s="1"/>
  <c r="AA55" i="10"/>
  <c r="P19" i="11" s="1"/>
  <c r="Z55" i="10"/>
  <c r="O19" i="11" s="1"/>
  <c r="X55" i="10"/>
  <c r="M19" i="11" s="1"/>
  <c r="W55" i="10"/>
  <c r="L19" i="11" s="1"/>
  <c r="V55" i="10"/>
  <c r="K19" i="11" s="1"/>
  <c r="T55" i="10"/>
  <c r="I19" i="11" s="1"/>
  <c r="S55" i="10"/>
  <c r="H19" i="11" s="1"/>
  <c r="R55" i="10"/>
  <c r="G19" i="11" s="1"/>
  <c r="O55" i="10"/>
  <c r="F19" i="11" s="1"/>
  <c r="N55" i="10"/>
  <c r="E19" i="11" s="1"/>
  <c r="M55" i="10"/>
  <c r="D19" i="11" s="1"/>
  <c r="K55" i="10"/>
  <c r="C19" i="11" s="1"/>
  <c r="J55" i="10"/>
  <c r="B19" i="11" s="1"/>
  <c r="AG54" i="10"/>
  <c r="AC54" i="10"/>
  <c r="Y54" i="10"/>
  <c r="U54" i="10"/>
  <c r="AG53" i="10"/>
  <c r="AC53" i="10"/>
  <c r="Y53" i="10"/>
  <c r="U53" i="10"/>
  <c r="AF51" i="10"/>
  <c r="U18" i="11" s="1"/>
  <c r="AE51" i="10"/>
  <c r="T18" i="11" s="1"/>
  <c r="AD51" i="10"/>
  <c r="S18" i="11" s="1"/>
  <c r="AB51" i="10"/>
  <c r="Q18" i="11" s="1"/>
  <c r="AA51" i="10"/>
  <c r="P18" i="11" s="1"/>
  <c r="Z51" i="10"/>
  <c r="O18" i="11" s="1"/>
  <c r="X51" i="10"/>
  <c r="M18" i="11" s="1"/>
  <c r="W51" i="10"/>
  <c r="L18" i="11" s="1"/>
  <c r="V51" i="10"/>
  <c r="K18" i="11" s="1"/>
  <c r="T51" i="10"/>
  <c r="I18" i="11" s="1"/>
  <c r="S51" i="10"/>
  <c r="H18" i="11" s="1"/>
  <c r="R51" i="10"/>
  <c r="G18" i="11" s="1"/>
  <c r="O51" i="10"/>
  <c r="F18" i="11" s="1"/>
  <c r="N51" i="10"/>
  <c r="E18" i="11" s="1"/>
  <c r="M51" i="10"/>
  <c r="D18" i="11" s="1"/>
  <c r="J51" i="10"/>
  <c r="B18" i="11" s="1"/>
  <c r="AG50" i="10"/>
  <c r="AC50" i="10"/>
  <c r="Y50" i="10"/>
  <c r="U50" i="10"/>
  <c r="AG49" i="10"/>
  <c r="AC49" i="10"/>
  <c r="Y49" i="10"/>
  <c r="U49" i="10"/>
  <c r="AF47" i="10"/>
  <c r="U17" i="11" s="1"/>
  <c r="AE47" i="10"/>
  <c r="T17" i="11" s="1"/>
  <c r="AD47" i="10"/>
  <c r="S17" i="11" s="1"/>
  <c r="AB47" i="10"/>
  <c r="Q17" i="11" s="1"/>
  <c r="AA47" i="10"/>
  <c r="P17" i="11" s="1"/>
  <c r="Z47" i="10"/>
  <c r="O17" i="11" s="1"/>
  <c r="X47" i="10"/>
  <c r="M17" i="11" s="1"/>
  <c r="W47" i="10"/>
  <c r="L17" i="11" s="1"/>
  <c r="V47" i="10"/>
  <c r="K17" i="11" s="1"/>
  <c r="T47" i="10"/>
  <c r="I17" i="11" s="1"/>
  <c r="S47" i="10"/>
  <c r="H17" i="11" s="1"/>
  <c r="R47" i="10"/>
  <c r="G17" i="11" s="1"/>
  <c r="O47" i="10"/>
  <c r="F17" i="11" s="1"/>
  <c r="N47" i="10"/>
  <c r="E17" i="11" s="1"/>
  <c r="M47" i="10"/>
  <c r="D17" i="11" s="1"/>
  <c r="K47" i="10"/>
  <c r="C17" i="11" s="1"/>
  <c r="J47" i="10"/>
  <c r="B17" i="11" s="1"/>
  <c r="AG46" i="10"/>
  <c r="AC46" i="10"/>
  <c r="Y46" i="10"/>
  <c r="U46" i="10"/>
  <c r="AG45" i="10"/>
  <c r="AC45" i="10"/>
  <c r="Y45" i="10"/>
  <c r="U45" i="10"/>
  <c r="AF43" i="10"/>
  <c r="U16" i="11" s="1"/>
  <c r="AE43" i="10"/>
  <c r="T16" i="11" s="1"/>
  <c r="AD43" i="10"/>
  <c r="S16" i="11" s="1"/>
  <c r="AB43" i="10"/>
  <c r="Q16" i="11" s="1"/>
  <c r="AA43" i="10"/>
  <c r="P16" i="11" s="1"/>
  <c r="Z43" i="10"/>
  <c r="O16" i="11" s="1"/>
  <c r="X43" i="10"/>
  <c r="M16" i="11" s="1"/>
  <c r="W43" i="10"/>
  <c r="L16" i="11" s="1"/>
  <c r="V43" i="10"/>
  <c r="K16" i="11" s="1"/>
  <c r="T43" i="10"/>
  <c r="I16" i="11" s="1"/>
  <c r="S43" i="10"/>
  <c r="H16" i="11" s="1"/>
  <c r="R43" i="10"/>
  <c r="G16" i="11" s="1"/>
  <c r="O43" i="10"/>
  <c r="F16" i="11" s="1"/>
  <c r="N43" i="10"/>
  <c r="E16" i="11" s="1"/>
  <c r="M43" i="10"/>
  <c r="D16" i="11" s="1"/>
  <c r="K43" i="10"/>
  <c r="C16" i="11" s="1"/>
  <c r="J43" i="10"/>
  <c r="B16" i="11" s="1"/>
  <c r="AG42" i="10"/>
  <c r="AC42" i="10"/>
  <c r="Y42" i="10"/>
  <c r="U42" i="10"/>
  <c r="AG41" i="10"/>
  <c r="AC41" i="10"/>
  <c r="Y41" i="10"/>
  <c r="U41" i="10"/>
  <c r="AF39" i="10"/>
  <c r="U15" i="11" s="1"/>
  <c r="AE39" i="10"/>
  <c r="T15" i="11" s="1"/>
  <c r="AD39" i="10"/>
  <c r="S15" i="11" s="1"/>
  <c r="AB39" i="10"/>
  <c r="Q15" i="11" s="1"/>
  <c r="AA39" i="10"/>
  <c r="P15" i="11" s="1"/>
  <c r="Z39" i="10"/>
  <c r="O15" i="11" s="1"/>
  <c r="X39" i="10"/>
  <c r="M15" i="11" s="1"/>
  <c r="W39" i="10"/>
  <c r="L15" i="11" s="1"/>
  <c r="V39" i="10"/>
  <c r="K15" i="11" s="1"/>
  <c r="T39" i="10"/>
  <c r="I15" i="11" s="1"/>
  <c r="S39" i="10"/>
  <c r="H15" i="11" s="1"/>
  <c r="R39" i="10"/>
  <c r="G15" i="11" s="1"/>
  <c r="O39" i="10"/>
  <c r="F15" i="11" s="1"/>
  <c r="N39" i="10"/>
  <c r="E15" i="11" s="1"/>
  <c r="M39" i="10"/>
  <c r="D15" i="11" s="1"/>
  <c r="K39" i="10"/>
  <c r="C15" i="11" s="1"/>
  <c r="J39" i="10"/>
  <c r="B15" i="11" s="1"/>
  <c r="AG38" i="10"/>
  <c r="AC38" i="10"/>
  <c r="Y38" i="10"/>
  <c r="U38" i="10"/>
  <c r="AG37" i="10"/>
  <c r="AC37" i="10"/>
  <c r="Y37" i="10"/>
  <c r="U37" i="10"/>
  <c r="AF35" i="10"/>
  <c r="U14" i="11" s="1"/>
  <c r="AE35" i="10"/>
  <c r="T14" i="11" s="1"/>
  <c r="AD35" i="10"/>
  <c r="S14" i="11" s="1"/>
  <c r="AB35" i="10"/>
  <c r="Q14" i="11" s="1"/>
  <c r="AA35" i="10"/>
  <c r="P14" i="11" s="1"/>
  <c r="Z35" i="10"/>
  <c r="O14" i="11" s="1"/>
  <c r="X35" i="10"/>
  <c r="M14" i="11" s="1"/>
  <c r="W35" i="10"/>
  <c r="L14" i="11" s="1"/>
  <c r="V35" i="10"/>
  <c r="K14" i="11" s="1"/>
  <c r="T35" i="10"/>
  <c r="I14" i="11" s="1"/>
  <c r="S35" i="10"/>
  <c r="H14" i="11" s="1"/>
  <c r="R35" i="10"/>
  <c r="G14" i="11" s="1"/>
  <c r="O35" i="10"/>
  <c r="F14" i="11" s="1"/>
  <c r="N35" i="10"/>
  <c r="E14" i="11" s="1"/>
  <c r="M35" i="10"/>
  <c r="D14" i="11" s="1"/>
  <c r="K35" i="10"/>
  <c r="C14" i="11" s="1"/>
  <c r="J35" i="10"/>
  <c r="B14" i="11" s="1"/>
  <c r="AG34" i="10"/>
  <c r="AC34" i="10"/>
  <c r="Y34" i="10"/>
  <c r="U34" i="10"/>
  <c r="AG33" i="10"/>
  <c r="AC33" i="10"/>
  <c r="Y33" i="10"/>
  <c r="U33" i="10"/>
  <c r="AF31" i="10"/>
  <c r="U13" i="11" s="1"/>
  <c r="AE31" i="10"/>
  <c r="T13" i="11" s="1"/>
  <c r="AD31" i="10"/>
  <c r="S13" i="11" s="1"/>
  <c r="AB31" i="10"/>
  <c r="Q13" i="11" s="1"/>
  <c r="AA31" i="10"/>
  <c r="P13" i="11" s="1"/>
  <c r="Z31" i="10"/>
  <c r="O13" i="11" s="1"/>
  <c r="X31" i="10"/>
  <c r="M13" i="11" s="1"/>
  <c r="W31" i="10"/>
  <c r="L13" i="11" s="1"/>
  <c r="V31" i="10"/>
  <c r="K13" i="11" s="1"/>
  <c r="T31" i="10"/>
  <c r="I13" i="11" s="1"/>
  <c r="S31" i="10"/>
  <c r="H13" i="11" s="1"/>
  <c r="R31" i="10"/>
  <c r="G13" i="11" s="1"/>
  <c r="O31" i="10"/>
  <c r="F13" i="11" s="1"/>
  <c r="N31" i="10"/>
  <c r="E13" i="11" s="1"/>
  <c r="M31" i="10"/>
  <c r="D13" i="11" s="1"/>
  <c r="K31" i="10"/>
  <c r="C13" i="11" s="1"/>
  <c r="J31" i="10"/>
  <c r="B13" i="11" s="1"/>
  <c r="AG30" i="10"/>
  <c r="AC30" i="10"/>
  <c r="Y30" i="10"/>
  <c r="U30" i="10"/>
  <c r="AG29" i="10"/>
  <c r="AC29" i="10"/>
  <c r="Y29" i="10"/>
  <c r="U29" i="10"/>
  <c r="AF27" i="10"/>
  <c r="U12" i="11" s="1"/>
  <c r="AE27" i="10"/>
  <c r="T12" i="11" s="1"/>
  <c r="AD27" i="10"/>
  <c r="S12" i="11" s="1"/>
  <c r="AB27" i="10"/>
  <c r="Q12" i="11" s="1"/>
  <c r="AA27" i="10"/>
  <c r="P12" i="11" s="1"/>
  <c r="Z27" i="10"/>
  <c r="O12" i="11" s="1"/>
  <c r="X27" i="10"/>
  <c r="M12" i="11" s="1"/>
  <c r="W27" i="10"/>
  <c r="L12" i="11" s="1"/>
  <c r="V27" i="10"/>
  <c r="K12" i="11" s="1"/>
  <c r="T27" i="10"/>
  <c r="I12" i="11" s="1"/>
  <c r="S27" i="10"/>
  <c r="H12" i="11" s="1"/>
  <c r="R27" i="10"/>
  <c r="G12" i="11" s="1"/>
  <c r="O27" i="10"/>
  <c r="F12" i="11" s="1"/>
  <c r="N27" i="10"/>
  <c r="E12" i="11" s="1"/>
  <c r="M27" i="10"/>
  <c r="D12" i="11" s="1"/>
  <c r="K27" i="10"/>
  <c r="C12" i="11" s="1"/>
  <c r="J27" i="10"/>
  <c r="B12" i="11" s="1"/>
  <c r="AG26" i="10"/>
  <c r="AC26" i="10"/>
  <c r="Y26" i="10"/>
  <c r="U26" i="10"/>
  <c r="AG25" i="10"/>
  <c r="AC25" i="10"/>
  <c r="Y25" i="10"/>
  <c r="U25" i="10"/>
  <c r="AF23" i="10"/>
  <c r="U11" i="11" s="1"/>
  <c r="AE23" i="10"/>
  <c r="T11" i="11" s="1"/>
  <c r="AD23" i="10"/>
  <c r="S11" i="11" s="1"/>
  <c r="AB23" i="10"/>
  <c r="Q11" i="11" s="1"/>
  <c r="AA23" i="10"/>
  <c r="P11" i="11" s="1"/>
  <c r="Z23" i="10"/>
  <c r="O11" i="11" s="1"/>
  <c r="X23" i="10"/>
  <c r="M11" i="11" s="1"/>
  <c r="W23" i="10"/>
  <c r="L11" i="11" s="1"/>
  <c r="V23" i="10"/>
  <c r="K11" i="11" s="1"/>
  <c r="T23" i="10"/>
  <c r="I11" i="11" s="1"/>
  <c r="S23" i="10"/>
  <c r="H11" i="11" s="1"/>
  <c r="R23" i="10"/>
  <c r="O23" i="10"/>
  <c r="F11" i="11" s="1"/>
  <c r="N23" i="10"/>
  <c r="E11" i="11" s="1"/>
  <c r="M23" i="10"/>
  <c r="D11" i="11" s="1"/>
  <c r="K23" i="10"/>
  <c r="C11" i="11" s="1"/>
  <c r="J23" i="10"/>
  <c r="B11" i="11" s="1"/>
  <c r="AG22" i="10"/>
  <c r="AC22" i="10"/>
  <c r="Y22" i="10"/>
  <c r="U22" i="10"/>
  <c r="AG21" i="10"/>
  <c r="AC21" i="10"/>
  <c r="Y21" i="10"/>
  <c r="U21" i="10"/>
  <c r="AF19" i="10"/>
  <c r="U10" i="11" s="1"/>
  <c r="AE19" i="10"/>
  <c r="T10" i="11" s="1"/>
  <c r="AD19" i="10"/>
  <c r="S10" i="11" s="1"/>
  <c r="AB19" i="10"/>
  <c r="Q10" i="11" s="1"/>
  <c r="AA19" i="10"/>
  <c r="P10" i="11" s="1"/>
  <c r="Z19" i="10"/>
  <c r="O10" i="11" s="1"/>
  <c r="X19" i="10"/>
  <c r="M10" i="11" s="1"/>
  <c r="W19" i="10"/>
  <c r="L10" i="11" s="1"/>
  <c r="V19" i="10"/>
  <c r="K10" i="11" s="1"/>
  <c r="T19" i="10"/>
  <c r="I10" i="11" s="1"/>
  <c r="S19" i="10"/>
  <c r="H10" i="11" s="1"/>
  <c r="R19" i="10"/>
  <c r="G10" i="11" s="1"/>
  <c r="O19" i="10"/>
  <c r="F10" i="11" s="1"/>
  <c r="N19" i="10"/>
  <c r="E10" i="11" s="1"/>
  <c r="M19" i="10"/>
  <c r="D10" i="11" s="1"/>
  <c r="K19" i="10"/>
  <c r="C10" i="11" s="1"/>
  <c r="J19" i="10"/>
  <c r="B10" i="11" s="1"/>
  <c r="AG18" i="10"/>
  <c r="AC18" i="10"/>
  <c r="Y18" i="10"/>
  <c r="U18" i="10"/>
  <c r="AG17" i="10"/>
  <c r="AC17" i="10"/>
  <c r="Y17" i="10"/>
  <c r="U17" i="10"/>
  <c r="AF15" i="10"/>
  <c r="U9" i="11" s="1"/>
  <c r="AE15" i="10"/>
  <c r="T9" i="11" s="1"/>
  <c r="AD15" i="10"/>
  <c r="S9" i="11" s="1"/>
  <c r="AB15" i="10"/>
  <c r="Q9" i="11" s="1"/>
  <c r="AA15" i="10"/>
  <c r="P9" i="11" s="1"/>
  <c r="Z15" i="10"/>
  <c r="O9" i="11" s="1"/>
  <c r="X15" i="10"/>
  <c r="M9" i="11" s="1"/>
  <c r="W15" i="10"/>
  <c r="L9" i="11" s="1"/>
  <c r="V15" i="10"/>
  <c r="K9" i="11" s="1"/>
  <c r="T15" i="10"/>
  <c r="I9" i="11" s="1"/>
  <c r="S15" i="10"/>
  <c r="H9" i="11" s="1"/>
  <c r="R15" i="10"/>
  <c r="G9" i="11" s="1"/>
  <c r="O15" i="10"/>
  <c r="F9" i="11" s="1"/>
  <c r="N15" i="10"/>
  <c r="E9" i="11" s="1"/>
  <c r="M15" i="10"/>
  <c r="D9" i="11" s="1"/>
  <c r="K15" i="10"/>
  <c r="C9" i="11" s="1"/>
  <c r="J15" i="10"/>
  <c r="B9" i="11" s="1"/>
  <c r="AG14" i="10"/>
  <c r="AC14" i="10"/>
  <c r="Y14" i="10"/>
  <c r="U14" i="10"/>
  <c r="AG13" i="10"/>
  <c r="AC13" i="10"/>
  <c r="Y13" i="10"/>
  <c r="U13" i="10"/>
  <c r="AF11" i="10"/>
  <c r="U8" i="11" s="1"/>
  <c r="AE11" i="10"/>
  <c r="T8" i="11" s="1"/>
  <c r="AD11" i="10"/>
  <c r="S8" i="11" s="1"/>
  <c r="AB11" i="10"/>
  <c r="AA11" i="10"/>
  <c r="P8" i="11" s="1"/>
  <c r="Z11" i="10"/>
  <c r="O8" i="11" s="1"/>
  <c r="X11" i="10"/>
  <c r="M8" i="11" s="1"/>
  <c r="W11" i="10"/>
  <c r="L8" i="11" s="1"/>
  <c r="V11" i="10"/>
  <c r="K8" i="11" s="1"/>
  <c r="T11" i="10"/>
  <c r="S11" i="10"/>
  <c r="H8" i="11" s="1"/>
  <c r="R11" i="10"/>
  <c r="G8" i="11" s="1"/>
  <c r="O11" i="10"/>
  <c r="N11" i="10"/>
  <c r="E8" i="11" s="1"/>
  <c r="M11" i="10"/>
  <c r="D8" i="11" s="1"/>
  <c r="K11" i="10"/>
  <c r="C8" i="11" s="1"/>
  <c r="J11" i="10"/>
  <c r="AG10" i="10"/>
  <c r="AC10" i="10"/>
  <c r="Y10" i="10"/>
  <c r="U10" i="10"/>
  <c r="AG9" i="10"/>
  <c r="AC9" i="10"/>
  <c r="Y9" i="10"/>
  <c r="U9" i="10"/>
  <c r="C18" i="9"/>
  <c r="Y17" i="9"/>
  <c r="A5" i="9"/>
  <c r="A25" i="9" s="1"/>
  <c r="A456" i="8"/>
  <c r="U24" i="9"/>
  <c r="T24" i="9"/>
  <c r="S24" i="9"/>
  <c r="Q24" i="9"/>
  <c r="P24" i="9"/>
  <c r="O24" i="9"/>
  <c r="M24" i="9"/>
  <c r="L24" i="9"/>
  <c r="K24" i="9"/>
  <c r="I24" i="9"/>
  <c r="H24" i="9"/>
  <c r="G24" i="9"/>
  <c r="O455" i="8"/>
  <c r="F24" i="9" s="1"/>
  <c r="N455" i="8"/>
  <c r="E24" i="9" s="1"/>
  <c r="M455" i="8"/>
  <c r="D24" i="9" s="1"/>
  <c r="C24" i="9"/>
  <c r="B24" i="9"/>
  <c r="AG454" i="8"/>
  <c r="AC454" i="8"/>
  <c r="Y454" i="8"/>
  <c r="U454" i="8"/>
  <c r="AG452" i="8"/>
  <c r="AC452" i="8"/>
  <c r="Y452" i="8"/>
  <c r="U452" i="8"/>
  <c r="U22" i="9"/>
  <c r="AE424" i="8"/>
  <c r="T22" i="9" s="1"/>
  <c r="AD424" i="8"/>
  <c r="S22" i="9" s="1"/>
  <c r="AB424" i="8"/>
  <c r="Q22" i="9" s="1"/>
  <c r="AA424" i="8"/>
  <c r="P22" i="9" s="1"/>
  <c r="Z424" i="8"/>
  <c r="O22" i="9" s="1"/>
  <c r="X424" i="8"/>
  <c r="W424" i="8"/>
  <c r="L22" i="9" s="1"/>
  <c r="V424" i="8"/>
  <c r="K22" i="9" s="1"/>
  <c r="T424" i="8"/>
  <c r="I22" i="9" s="1"/>
  <c r="S424" i="8"/>
  <c r="H22" i="9" s="1"/>
  <c r="R424" i="8"/>
  <c r="G22" i="9" s="1"/>
  <c r="O424" i="8"/>
  <c r="F22" i="9" s="1"/>
  <c r="N424" i="8"/>
  <c r="E22" i="9" s="1"/>
  <c r="M424" i="8"/>
  <c r="D22" i="9" s="1"/>
  <c r="C22" i="9"/>
  <c r="J424" i="8"/>
  <c r="B22" i="9" s="1"/>
  <c r="AG367" i="8"/>
  <c r="AG424" i="8" s="1"/>
  <c r="AC367" i="8"/>
  <c r="Y367" i="8"/>
  <c r="U367" i="8"/>
  <c r="AF365" i="8"/>
  <c r="AE365" i="8"/>
  <c r="AD365" i="8"/>
  <c r="AB365" i="8"/>
  <c r="AA365" i="8"/>
  <c r="Z365" i="8"/>
  <c r="X365" i="8"/>
  <c r="W365" i="8"/>
  <c r="V365" i="8"/>
  <c r="T365" i="8"/>
  <c r="S365" i="8"/>
  <c r="R365" i="8"/>
  <c r="O365" i="8"/>
  <c r="N365" i="8"/>
  <c r="M365" i="8"/>
  <c r="K365" i="8"/>
  <c r="J365" i="8"/>
  <c r="AG364" i="8"/>
  <c r="AC364" i="8"/>
  <c r="Y364" i="8"/>
  <c r="U364" i="8"/>
  <c r="AG360" i="8"/>
  <c r="AC360" i="8"/>
  <c r="Y360" i="8"/>
  <c r="U360" i="8"/>
  <c r="U20" i="9"/>
  <c r="AE358" i="8"/>
  <c r="T20" i="9" s="1"/>
  <c r="AD358" i="8"/>
  <c r="S20" i="9" s="1"/>
  <c r="AB358" i="8"/>
  <c r="Q20" i="9" s="1"/>
  <c r="AA358" i="8"/>
  <c r="P20" i="9" s="1"/>
  <c r="Z358" i="8"/>
  <c r="O20" i="9" s="1"/>
  <c r="X358" i="8"/>
  <c r="M20" i="9" s="1"/>
  <c r="W358" i="8"/>
  <c r="L20" i="9" s="1"/>
  <c r="V358" i="8"/>
  <c r="K20" i="9" s="1"/>
  <c r="T358" i="8"/>
  <c r="I20" i="9" s="1"/>
  <c r="S358" i="8"/>
  <c r="H20" i="9" s="1"/>
  <c r="R358" i="8"/>
  <c r="G20" i="9" s="1"/>
  <c r="O358" i="8"/>
  <c r="F20" i="9" s="1"/>
  <c r="N358" i="8"/>
  <c r="E20" i="9" s="1"/>
  <c r="M358" i="8"/>
  <c r="D20" i="9" s="1"/>
  <c r="C20" i="9"/>
  <c r="J358" i="8"/>
  <c r="B20" i="9" s="1"/>
  <c r="AC357" i="8"/>
  <c r="AH357" i="8" s="1"/>
  <c r="AI357" i="8" s="1"/>
  <c r="AG338" i="8"/>
  <c r="AG358" i="8" s="1"/>
  <c r="AC338" i="8"/>
  <c r="Y338" i="8"/>
  <c r="U338" i="8"/>
  <c r="AF336" i="8"/>
  <c r="U19" i="9" s="1"/>
  <c r="AE336" i="8"/>
  <c r="T19" i="9" s="1"/>
  <c r="AD336" i="8"/>
  <c r="S19" i="9" s="1"/>
  <c r="AB336" i="8"/>
  <c r="Q19" i="9" s="1"/>
  <c r="AA336" i="8"/>
  <c r="P19" i="9" s="1"/>
  <c r="Z336" i="8"/>
  <c r="O19" i="9" s="1"/>
  <c r="X336" i="8"/>
  <c r="M19" i="9" s="1"/>
  <c r="W336" i="8"/>
  <c r="L19" i="9" s="1"/>
  <c r="V336" i="8"/>
  <c r="K19" i="9" s="1"/>
  <c r="T336" i="8"/>
  <c r="I19" i="9" s="1"/>
  <c r="S336" i="8"/>
  <c r="H19" i="9" s="1"/>
  <c r="R336" i="8"/>
  <c r="G19" i="9" s="1"/>
  <c r="O336" i="8"/>
  <c r="F19" i="9" s="1"/>
  <c r="N336" i="8"/>
  <c r="E19" i="9" s="1"/>
  <c r="M336" i="8"/>
  <c r="D19" i="9" s="1"/>
  <c r="C19" i="9"/>
  <c r="J336" i="8"/>
  <c r="B19" i="9" s="1"/>
  <c r="AG332" i="8"/>
  <c r="AC332" i="8"/>
  <c r="Y332" i="8"/>
  <c r="U332" i="8"/>
  <c r="AG322" i="8"/>
  <c r="AC322" i="8"/>
  <c r="Y322" i="8"/>
  <c r="U322" i="8"/>
  <c r="U18" i="9"/>
  <c r="AE320" i="8"/>
  <c r="T18" i="9" s="1"/>
  <c r="AD320" i="8"/>
  <c r="S18" i="9" s="1"/>
  <c r="AB320" i="8"/>
  <c r="Q18" i="9" s="1"/>
  <c r="AA320" i="8"/>
  <c r="P18" i="9" s="1"/>
  <c r="Z320" i="8"/>
  <c r="O18" i="9" s="1"/>
  <c r="X320" i="8"/>
  <c r="M18" i="9" s="1"/>
  <c r="W320" i="8"/>
  <c r="L18" i="9" s="1"/>
  <c r="V320" i="8"/>
  <c r="K18" i="9" s="1"/>
  <c r="T320" i="8"/>
  <c r="I18" i="9" s="1"/>
  <c r="S320" i="8"/>
  <c r="H18" i="9" s="1"/>
  <c r="R320" i="8"/>
  <c r="G18" i="9" s="1"/>
  <c r="O320" i="8"/>
  <c r="F18" i="9" s="1"/>
  <c r="N320" i="8"/>
  <c r="E18" i="9" s="1"/>
  <c r="M320" i="8"/>
  <c r="D18" i="9" s="1"/>
  <c r="J320" i="8"/>
  <c r="B18" i="9" s="1"/>
  <c r="AG318" i="8"/>
  <c r="AC318" i="8"/>
  <c r="Y318" i="8"/>
  <c r="U318" i="8"/>
  <c r="AG308" i="8"/>
  <c r="AC308" i="8"/>
  <c r="Y308" i="8"/>
  <c r="U308" i="8"/>
  <c r="U17" i="9"/>
  <c r="AE306" i="8"/>
  <c r="T17" i="9" s="1"/>
  <c r="AD306" i="8"/>
  <c r="S17" i="9" s="1"/>
  <c r="AB306" i="8"/>
  <c r="Q17" i="9" s="1"/>
  <c r="AA306" i="8"/>
  <c r="P17" i="9" s="1"/>
  <c r="Z306" i="8"/>
  <c r="O17" i="9" s="1"/>
  <c r="X306" i="8"/>
  <c r="M17" i="9" s="1"/>
  <c r="W306" i="8"/>
  <c r="L17" i="9" s="1"/>
  <c r="V306" i="8"/>
  <c r="K17" i="9" s="1"/>
  <c r="T306" i="8"/>
  <c r="I17" i="9" s="1"/>
  <c r="S306" i="8"/>
  <c r="H17" i="9" s="1"/>
  <c r="R306" i="8"/>
  <c r="G17" i="9" s="1"/>
  <c r="O306" i="8"/>
  <c r="F17" i="9" s="1"/>
  <c r="N306" i="8"/>
  <c r="E17" i="9" s="1"/>
  <c r="M306" i="8"/>
  <c r="D17" i="9" s="1"/>
  <c r="C17" i="9"/>
  <c r="J306" i="8"/>
  <c r="B17" i="9" s="1"/>
  <c r="AG305" i="8"/>
  <c r="AC305" i="8"/>
  <c r="Y305" i="8"/>
  <c r="U305" i="8"/>
  <c r="AG268" i="8"/>
  <c r="AC268" i="8"/>
  <c r="Y268" i="8"/>
  <c r="U268" i="8"/>
  <c r="AF266" i="8"/>
  <c r="U16" i="9" s="1"/>
  <c r="AE266" i="8"/>
  <c r="T16" i="9" s="1"/>
  <c r="AD266" i="8"/>
  <c r="S16" i="9" s="1"/>
  <c r="AB266" i="8"/>
  <c r="Q16" i="9" s="1"/>
  <c r="AA266" i="8"/>
  <c r="P16" i="9" s="1"/>
  <c r="Z266" i="8"/>
  <c r="O16" i="9" s="1"/>
  <c r="X266" i="8"/>
  <c r="M16" i="9" s="1"/>
  <c r="W266" i="8"/>
  <c r="L16" i="9" s="1"/>
  <c r="V266" i="8"/>
  <c r="K16" i="9" s="1"/>
  <c r="T266" i="8"/>
  <c r="I16" i="9" s="1"/>
  <c r="S266" i="8"/>
  <c r="H16" i="9" s="1"/>
  <c r="R266" i="8"/>
  <c r="G16" i="9" s="1"/>
  <c r="O266" i="8"/>
  <c r="F16" i="9" s="1"/>
  <c r="N266" i="8"/>
  <c r="E16" i="9" s="1"/>
  <c r="M266" i="8"/>
  <c r="D16" i="9" s="1"/>
  <c r="C16" i="9"/>
  <c r="J266" i="8"/>
  <c r="B16" i="9" s="1"/>
  <c r="AG265" i="8"/>
  <c r="AC265" i="8"/>
  <c r="Y265" i="8"/>
  <c r="U265" i="8"/>
  <c r="AG232" i="8"/>
  <c r="AC232" i="8"/>
  <c r="Y232" i="8"/>
  <c r="U232" i="8"/>
  <c r="U15" i="9"/>
  <c r="AE230" i="8"/>
  <c r="T15" i="9" s="1"/>
  <c r="AD230" i="8"/>
  <c r="S15" i="9" s="1"/>
  <c r="AB230" i="8"/>
  <c r="Q15" i="9" s="1"/>
  <c r="AA230" i="8"/>
  <c r="P15" i="9" s="1"/>
  <c r="Z230" i="8"/>
  <c r="O15" i="9" s="1"/>
  <c r="X230" i="8"/>
  <c r="M15" i="9" s="1"/>
  <c r="W230" i="8"/>
  <c r="L15" i="9" s="1"/>
  <c r="V230" i="8"/>
  <c r="K15" i="9" s="1"/>
  <c r="T230" i="8"/>
  <c r="I15" i="9" s="1"/>
  <c r="S230" i="8"/>
  <c r="H15" i="9" s="1"/>
  <c r="R230" i="8"/>
  <c r="G15" i="9" s="1"/>
  <c r="O230" i="8"/>
  <c r="F15" i="9" s="1"/>
  <c r="N230" i="8"/>
  <c r="E15" i="9" s="1"/>
  <c r="M230" i="8"/>
  <c r="D15" i="9" s="1"/>
  <c r="C15" i="9"/>
  <c r="J230" i="8"/>
  <c r="B15" i="9" s="1"/>
  <c r="AG226" i="8"/>
  <c r="AC226" i="8"/>
  <c r="Y226" i="8"/>
  <c r="U226" i="8"/>
  <c r="AG193" i="8"/>
  <c r="AC193" i="8"/>
  <c r="Y193" i="8"/>
  <c r="U193" i="8"/>
  <c r="U14" i="9"/>
  <c r="AE191" i="8"/>
  <c r="T14" i="9" s="1"/>
  <c r="AD191" i="8"/>
  <c r="S14" i="9" s="1"/>
  <c r="AB191" i="8"/>
  <c r="Q14" i="9" s="1"/>
  <c r="AA191" i="8"/>
  <c r="P14" i="9" s="1"/>
  <c r="Z191" i="8"/>
  <c r="O14" i="9" s="1"/>
  <c r="X191" i="8"/>
  <c r="M14" i="9" s="1"/>
  <c r="W191" i="8"/>
  <c r="L14" i="9" s="1"/>
  <c r="V191" i="8"/>
  <c r="K14" i="9" s="1"/>
  <c r="T191" i="8"/>
  <c r="I14" i="9" s="1"/>
  <c r="S191" i="8"/>
  <c r="H14" i="9" s="1"/>
  <c r="R191" i="8"/>
  <c r="G14" i="9" s="1"/>
  <c r="O191" i="8"/>
  <c r="F14" i="9" s="1"/>
  <c r="N191" i="8"/>
  <c r="E14" i="9" s="1"/>
  <c r="M191" i="8"/>
  <c r="D14" i="9" s="1"/>
  <c r="C14" i="9"/>
  <c r="J191" i="8"/>
  <c r="B14" i="9" s="1"/>
  <c r="AG187" i="8"/>
  <c r="AC187" i="8"/>
  <c r="Y187" i="8"/>
  <c r="U187" i="8"/>
  <c r="AG156" i="8"/>
  <c r="AC156" i="8"/>
  <c r="Y156" i="8"/>
  <c r="U156" i="8"/>
  <c r="U13" i="9"/>
  <c r="AE154" i="8"/>
  <c r="T13" i="9" s="1"/>
  <c r="AD154" i="8"/>
  <c r="S13" i="9" s="1"/>
  <c r="AB154" i="8"/>
  <c r="Q13" i="9" s="1"/>
  <c r="AA154" i="8"/>
  <c r="P13" i="9" s="1"/>
  <c r="Z154" i="8"/>
  <c r="O13" i="9" s="1"/>
  <c r="X154" i="8"/>
  <c r="M13" i="9" s="1"/>
  <c r="W154" i="8"/>
  <c r="L13" i="9" s="1"/>
  <c r="V154" i="8"/>
  <c r="K13" i="9" s="1"/>
  <c r="T154" i="8"/>
  <c r="I13" i="9" s="1"/>
  <c r="S154" i="8"/>
  <c r="H13" i="9" s="1"/>
  <c r="R154" i="8"/>
  <c r="G13" i="9" s="1"/>
  <c r="O154" i="8"/>
  <c r="F13" i="9" s="1"/>
  <c r="N154" i="8"/>
  <c r="E13" i="9" s="1"/>
  <c r="M154" i="8"/>
  <c r="D13" i="9" s="1"/>
  <c r="C13" i="9"/>
  <c r="J154" i="8"/>
  <c r="B13" i="9" s="1"/>
  <c r="AG150" i="8"/>
  <c r="AC150" i="8"/>
  <c r="Y150" i="8"/>
  <c r="U150" i="8"/>
  <c r="AG117" i="8"/>
  <c r="AC117" i="8"/>
  <c r="Y117" i="8"/>
  <c r="U117" i="8"/>
  <c r="U12" i="9"/>
  <c r="T12" i="9"/>
  <c r="AD115" i="8"/>
  <c r="S12" i="9" s="1"/>
  <c r="AB115" i="8"/>
  <c r="Q12" i="9" s="1"/>
  <c r="AA115" i="8"/>
  <c r="P12" i="9" s="1"/>
  <c r="Z115" i="8"/>
  <c r="O12" i="9" s="1"/>
  <c r="X115" i="8"/>
  <c r="M12" i="9" s="1"/>
  <c r="W115" i="8"/>
  <c r="L12" i="9" s="1"/>
  <c r="V115" i="8"/>
  <c r="K12" i="9" s="1"/>
  <c r="T115" i="8"/>
  <c r="I12" i="9" s="1"/>
  <c r="S115" i="8"/>
  <c r="H12" i="9" s="1"/>
  <c r="R115" i="8"/>
  <c r="G12" i="9" s="1"/>
  <c r="O115" i="8"/>
  <c r="F12" i="9" s="1"/>
  <c r="N115" i="8"/>
  <c r="E12" i="9" s="1"/>
  <c r="M115" i="8"/>
  <c r="D12" i="9" s="1"/>
  <c r="C12" i="9"/>
  <c r="J115" i="8"/>
  <c r="AG74" i="8"/>
  <c r="AG115" i="8" s="1"/>
  <c r="AC74" i="8"/>
  <c r="Y74" i="8"/>
  <c r="U74" i="8"/>
  <c r="U11" i="9"/>
  <c r="AE72" i="8"/>
  <c r="T11" i="9" s="1"/>
  <c r="AD72" i="8"/>
  <c r="S11" i="9" s="1"/>
  <c r="AB72" i="8"/>
  <c r="Q11" i="9" s="1"/>
  <c r="AA72" i="8"/>
  <c r="P11" i="9" s="1"/>
  <c r="Z72" i="8"/>
  <c r="O11" i="9" s="1"/>
  <c r="X72" i="8"/>
  <c r="M11" i="9" s="1"/>
  <c r="W72" i="8"/>
  <c r="L11" i="9" s="1"/>
  <c r="V72" i="8"/>
  <c r="K11" i="9" s="1"/>
  <c r="T72" i="8"/>
  <c r="I11" i="9" s="1"/>
  <c r="S72" i="8"/>
  <c r="H11" i="9" s="1"/>
  <c r="R72" i="8"/>
  <c r="G11" i="9" s="1"/>
  <c r="O72" i="8"/>
  <c r="F11" i="9" s="1"/>
  <c r="N72" i="8"/>
  <c r="E11" i="9" s="1"/>
  <c r="M72" i="8"/>
  <c r="D11" i="9" s="1"/>
  <c r="C11" i="9"/>
  <c r="J72" i="8"/>
  <c r="B11" i="9" s="1"/>
  <c r="AG69" i="8"/>
  <c r="AC69" i="8"/>
  <c r="Y69" i="8"/>
  <c r="U69" i="8"/>
  <c r="AG53" i="8"/>
  <c r="AC53" i="8"/>
  <c r="Y53" i="8"/>
  <c r="U53" i="8"/>
  <c r="U10" i="9"/>
  <c r="AE51" i="8"/>
  <c r="T10" i="9" s="1"/>
  <c r="AD51" i="8"/>
  <c r="S10" i="9" s="1"/>
  <c r="AB51" i="8"/>
  <c r="Q10" i="9" s="1"/>
  <c r="AA51" i="8"/>
  <c r="P10" i="9" s="1"/>
  <c r="Z51" i="8"/>
  <c r="O10" i="9" s="1"/>
  <c r="X51" i="8"/>
  <c r="M10" i="9" s="1"/>
  <c r="W51" i="8"/>
  <c r="L10" i="9" s="1"/>
  <c r="V51" i="8"/>
  <c r="K10" i="9" s="1"/>
  <c r="T51" i="8"/>
  <c r="I10" i="9" s="1"/>
  <c r="S51" i="8"/>
  <c r="H10" i="9" s="1"/>
  <c r="R51" i="8"/>
  <c r="G10" i="9" s="1"/>
  <c r="O51" i="8"/>
  <c r="F10" i="9" s="1"/>
  <c r="N51" i="8"/>
  <c r="E10" i="9" s="1"/>
  <c r="M51" i="8"/>
  <c r="D10" i="9" s="1"/>
  <c r="C10" i="9"/>
  <c r="J51" i="8"/>
  <c r="B10" i="9" s="1"/>
  <c r="AG46" i="8"/>
  <c r="AC46" i="8"/>
  <c r="Y46" i="8"/>
  <c r="U46" i="8"/>
  <c r="AG38" i="8"/>
  <c r="AC38" i="8"/>
  <c r="Y38" i="8"/>
  <c r="U38" i="8"/>
  <c r="U9" i="9"/>
  <c r="AE36" i="8"/>
  <c r="T9" i="9" s="1"/>
  <c r="AD36" i="8"/>
  <c r="S9" i="9" s="1"/>
  <c r="AB36" i="8"/>
  <c r="Q9" i="9" s="1"/>
  <c r="AA36" i="8"/>
  <c r="P9" i="9" s="1"/>
  <c r="Z36" i="8"/>
  <c r="O9" i="9" s="1"/>
  <c r="X36" i="8"/>
  <c r="M9" i="9" s="1"/>
  <c r="W36" i="8"/>
  <c r="L9" i="9" s="1"/>
  <c r="V36" i="8"/>
  <c r="K9" i="9" s="1"/>
  <c r="T36" i="8"/>
  <c r="I9" i="9" s="1"/>
  <c r="S36" i="8"/>
  <c r="H9" i="9" s="1"/>
  <c r="R36" i="8"/>
  <c r="G9" i="9" s="1"/>
  <c r="O36" i="8"/>
  <c r="F9" i="9" s="1"/>
  <c r="N36" i="8"/>
  <c r="E9" i="9" s="1"/>
  <c r="M36" i="8"/>
  <c r="D9" i="9" s="1"/>
  <c r="C9" i="9"/>
  <c r="J36" i="8"/>
  <c r="B9" i="9" s="1"/>
  <c r="AG30" i="8"/>
  <c r="AC30" i="8"/>
  <c r="Y30" i="8"/>
  <c r="U30" i="8"/>
  <c r="AG20" i="8"/>
  <c r="AC20" i="8"/>
  <c r="Y20" i="8"/>
  <c r="U20" i="8"/>
  <c r="AE18" i="8"/>
  <c r="AD18" i="8"/>
  <c r="AB18" i="8"/>
  <c r="AA18" i="8"/>
  <c r="Z18" i="8"/>
  <c r="X18" i="8"/>
  <c r="W18" i="8"/>
  <c r="V18" i="8"/>
  <c r="T18" i="8"/>
  <c r="S18" i="8"/>
  <c r="R18" i="8"/>
  <c r="O18" i="8"/>
  <c r="F8" i="9" s="1"/>
  <c r="N18" i="8"/>
  <c r="E8" i="9" s="1"/>
  <c r="M18" i="8"/>
  <c r="D8" i="9" s="1"/>
  <c r="J18" i="8"/>
  <c r="AG15" i="8"/>
  <c r="AC15" i="8"/>
  <c r="Y15" i="8"/>
  <c r="U15" i="8"/>
  <c r="AG9" i="8"/>
  <c r="AC9" i="8"/>
  <c r="Y9" i="8"/>
  <c r="U9" i="8"/>
  <c r="C18" i="7"/>
  <c r="Y17" i="7"/>
  <c r="A5" i="7"/>
  <c r="A25" i="7" s="1"/>
  <c r="A132" i="6"/>
  <c r="U24" i="7"/>
  <c r="T24" i="7"/>
  <c r="S24" i="7"/>
  <c r="Q24" i="7"/>
  <c r="P24" i="7"/>
  <c r="O24" i="7"/>
  <c r="M24" i="7"/>
  <c r="L24" i="7"/>
  <c r="K24" i="7"/>
  <c r="I24" i="7"/>
  <c r="H24" i="7"/>
  <c r="R131" i="6"/>
  <c r="G24" i="7" s="1"/>
  <c r="O131" i="6"/>
  <c r="F24" i="7" s="1"/>
  <c r="N131" i="6"/>
  <c r="E24" i="7" s="1"/>
  <c r="M131" i="6"/>
  <c r="D24" i="7" s="1"/>
  <c r="C24" i="7"/>
  <c r="B24" i="7"/>
  <c r="AG83" i="6"/>
  <c r="AC83" i="6"/>
  <c r="Y83" i="6"/>
  <c r="U83" i="6"/>
  <c r="AG73" i="6"/>
  <c r="AG131" i="6" s="1"/>
  <c r="AC73" i="6"/>
  <c r="Y73" i="6"/>
  <c r="U73" i="6"/>
  <c r="AF71" i="6"/>
  <c r="U23" i="7" s="1"/>
  <c r="AE71" i="6"/>
  <c r="T23" i="7" s="1"/>
  <c r="AD71" i="6"/>
  <c r="S23" i="7" s="1"/>
  <c r="AB71" i="6"/>
  <c r="Q23" i="7" s="1"/>
  <c r="AA71" i="6"/>
  <c r="P23" i="7" s="1"/>
  <c r="Z71" i="6"/>
  <c r="O23" i="7" s="1"/>
  <c r="X71" i="6"/>
  <c r="M23" i="7" s="1"/>
  <c r="W71" i="6"/>
  <c r="L23" i="7" s="1"/>
  <c r="V71" i="6"/>
  <c r="K23" i="7" s="1"/>
  <c r="T71" i="6"/>
  <c r="I23" i="7" s="1"/>
  <c r="S71" i="6"/>
  <c r="H23" i="7" s="1"/>
  <c r="R71" i="6"/>
  <c r="G23" i="7" s="1"/>
  <c r="O71" i="6"/>
  <c r="F23" i="7" s="1"/>
  <c r="N71" i="6"/>
  <c r="E23" i="7" s="1"/>
  <c r="M71" i="6"/>
  <c r="D23" i="7" s="1"/>
  <c r="K71" i="6"/>
  <c r="J71" i="6"/>
  <c r="AI81" i="6" s="1"/>
  <c r="AG70" i="6"/>
  <c r="AC70" i="6"/>
  <c r="Y70" i="6"/>
  <c r="U70" i="6"/>
  <c r="AG69" i="6"/>
  <c r="AC69" i="6"/>
  <c r="Y69" i="6"/>
  <c r="U69" i="6"/>
  <c r="AF63" i="6"/>
  <c r="U21" i="7" s="1"/>
  <c r="AE63" i="6"/>
  <c r="T21" i="7" s="1"/>
  <c r="AD63" i="6"/>
  <c r="S21" i="7" s="1"/>
  <c r="AB63" i="6"/>
  <c r="Q21" i="7" s="1"/>
  <c r="AA63" i="6"/>
  <c r="P21" i="7" s="1"/>
  <c r="Z63" i="6"/>
  <c r="O21" i="7" s="1"/>
  <c r="X63" i="6"/>
  <c r="M21" i="7" s="1"/>
  <c r="W63" i="6"/>
  <c r="L21" i="7" s="1"/>
  <c r="V63" i="6"/>
  <c r="K21" i="7" s="1"/>
  <c r="T63" i="6"/>
  <c r="I21" i="7" s="1"/>
  <c r="S63" i="6"/>
  <c r="H21" i="7" s="1"/>
  <c r="R63" i="6"/>
  <c r="G21" i="7" s="1"/>
  <c r="O63" i="6"/>
  <c r="F21" i="7" s="1"/>
  <c r="N63" i="6"/>
  <c r="E21" i="7" s="1"/>
  <c r="M63" i="6"/>
  <c r="D21" i="7" s="1"/>
  <c r="K63" i="6"/>
  <c r="C21" i="7" s="1"/>
  <c r="J63" i="6"/>
  <c r="B21" i="7" s="1"/>
  <c r="AG62" i="6"/>
  <c r="AC62" i="6"/>
  <c r="Y62" i="6"/>
  <c r="U62" i="6"/>
  <c r="AG61" i="6"/>
  <c r="AC61" i="6"/>
  <c r="Y61" i="6"/>
  <c r="U61" i="6"/>
  <c r="AF59" i="6"/>
  <c r="U20" i="7" s="1"/>
  <c r="AE59" i="6"/>
  <c r="T20" i="7" s="1"/>
  <c r="AD59" i="6"/>
  <c r="S20" i="7" s="1"/>
  <c r="AB59" i="6"/>
  <c r="Q20" i="7" s="1"/>
  <c r="AA59" i="6"/>
  <c r="P20" i="7" s="1"/>
  <c r="Z59" i="6"/>
  <c r="O20" i="7" s="1"/>
  <c r="X59" i="6"/>
  <c r="M20" i="7" s="1"/>
  <c r="W59" i="6"/>
  <c r="L20" i="7" s="1"/>
  <c r="V59" i="6"/>
  <c r="K20" i="7" s="1"/>
  <c r="T59" i="6"/>
  <c r="I20" i="7" s="1"/>
  <c r="S59" i="6"/>
  <c r="H20" i="7" s="1"/>
  <c r="R59" i="6"/>
  <c r="G20" i="7" s="1"/>
  <c r="O59" i="6"/>
  <c r="F20" i="7" s="1"/>
  <c r="N59" i="6"/>
  <c r="E20" i="7" s="1"/>
  <c r="M59" i="6"/>
  <c r="D20" i="7" s="1"/>
  <c r="K59" i="6"/>
  <c r="C20" i="7" s="1"/>
  <c r="J59" i="6"/>
  <c r="B20" i="7" s="1"/>
  <c r="AG58" i="6"/>
  <c r="AC58" i="6"/>
  <c r="Y58" i="6"/>
  <c r="U58" i="6"/>
  <c r="AG57" i="6"/>
  <c r="AC57" i="6"/>
  <c r="Y57" i="6"/>
  <c r="U57" i="6"/>
  <c r="AF55" i="6"/>
  <c r="U19" i="7" s="1"/>
  <c r="AE55" i="6"/>
  <c r="T19" i="7" s="1"/>
  <c r="AD55" i="6"/>
  <c r="S19" i="7" s="1"/>
  <c r="AB55" i="6"/>
  <c r="Q19" i="7" s="1"/>
  <c r="AA55" i="6"/>
  <c r="P19" i="7" s="1"/>
  <c r="Z55" i="6"/>
  <c r="O19" i="7" s="1"/>
  <c r="X55" i="6"/>
  <c r="M19" i="7" s="1"/>
  <c r="W55" i="6"/>
  <c r="L19" i="7" s="1"/>
  <c r="V55" i="6"/>
  <c r="K19" i="7" s="1"/>
  <c r="T55" i="6"/>
  <c r="I19" i="7" s="1"/>
  <c r="S55" i="6"/>
  <c r="H19" i="7" s="1"/>
  <c r="R55" i="6"/>
  <c r="G19" i="7" s="1"/>
  <c r="O55" i="6"/>
  <c r="F19" i="7" s="1"/>
  <c r="N55" i="6"/>
  <c r="E19" i="7" s="1"/>
  <c r="M55" i="6"/>
  <c r="D19" i="7" s="1"/>
  <c r="K55" i="6"/>
  <c r="C19" i="7" s="1"/>
  <c r="J55" i="6"/>
  <c r="B19" i="7" s="1"/>
  <c r="AG54" i="6"/>
  <c r="AC54" i="6"/>
  <c r="Y54" i="6"/>
  <c r="U54" i="6"/>
  <c r="AG53" i="6"/>
  <c r="AC53" i="6"/>
  <c r="Y53" i="6"/>
  <c r="U53" i="6"/>
  <c r="AF51" i="6"/>
  <c r="U18" i="7" s="1"/>
  <c r="AE51" i="6"/>
  <c r="T18" i="7" s="1"/>
  <c r="AD51" i="6"/>
  <c r="S18" i="7" s="1"/>
  <c r="AB51" i="6"/>
  <c r="Q18" i="7" s="1"/>
  <c r="AA51" i="6"/>
  <c r="P18" i="7" s="1"/>
  <c r="Z51" i="6"/>
  <c r="O18" i="7" s="1"/>
  <c r="X51" i="6"/>
  <c r="M18" i="7" s="1"/>
  <c r="W51" i="6"/>
  <c r="L18" i="7" s="1"/>
  <c r="V51" i="6"/>
  <c r="K18" i="7" s="1"/>
  <c r="T51" i="6"/>
  <c r="I18" i="7" s="1"/>
  <c r="S51" i="6"/>
  <c r="H18" i="7" s="1"/>
  <c r="R51" i="6"/>
  <c r="G18" i="7" s="1"/>
  <c r="O51" i="6"/>
  <c r="F18" i="7" s="1"/>
  <c r="N51" i="6"/>
  <c r="E18" i="7" s="1"/>
  <c r="M51" i="6"/>
  <c r="D18" i="7" s="1"/>
  <c r="J51" i="6"/>
  <c r="B18" i="7" s="1"/>
  <c r="AG50" i="6"/>
  <c r="AC50" i="6"/>
  <c r="Y50" i="6"/>
  <c r="U50" i="6"/>
  <c r="AG49" i="6"/>
  <c r="AC49" i="6"/>
  <c r="Y49" i="6"/>
  <c r="U49" i="6"/>
  <c r="AF47" i="6"/>
  <c r="U17" i="7" s="1"/>
  <c r="AE47" i="6"/>
  <c r="T17" i="7" s="1"/>
  <c r="AD47" i="6"/>
  <c r="S17" i="7" s="1"/>
  <c r="AB47" i="6"/>
  <c r="Q17" i="7" s="1"/>
  <c r="AA47" i="6"/>
  <c r="Z47" i="6"/>
  <c r="O17" i="7" s="1"/>
  <c r="X47" i="6"/>
  <c r="M17" i="7" s="1"/>
  <c r="W47" i="6"/>
  <c r="L17" i="7" s="1"/>
  <c r="V47" i="6"/>
  <c r="K17" i="7" s="1"/>
  <c r="T47" i="6"/>
  <c r="I17" i="7" s="1"/>
  <c r="S47" i="6"/>
  <c r="H17" i="7" s="1"/>
  <c r="R47" i="6"/>
  <c r="G17" i="7" s="1"/>
  <c r="O47" i="6"/>
  <c r="F17" i="7" s="1"/>
  <c r="N47" i="6"/>
  <c r="E17" i="7" s="1"/>
  <c r="M47" i="6"/>
  <c r="D17" i="7" s="1"/>
  <c r="K47" i="6"/>
  <c r="C17" i="7" s="1"/>
  <c r="J47" i="6"/>
  <c r="B17" i="7" s="1"/>
  <c r="AG46" i="6"/>
  <c r="AC46" i="6"/>
  <c r="Y46" i="6"/>
  <c r="U46" i="6"/>
  <c r="AG45" i="6"/>
  <c r="AC45" i="6"/>
  <c r="Y45" i="6"/>
  <c r="U45" i="6"/>
  <c r="AF43" i="6"/>
  <c r="U16" i="7" s="1"/>
  <c r="AE43" i="6"/>
  <c r="T16" i="7" s="1"/>
  <c r="AD43" i="6"/>
  <c r="S16" i="7" s="1"/>
  <c r="AB43" i="6"/>
  <c r="Q16" i="7" s="1"/>
  <c r="AA43" i="6"/>
  <c r="P16" i="7" s="1"/>
  <c r="Z43" i="6"/>
  <c r="O16" i="7" s="1"/>
  <c r="X43" i="6"/>
  <c r="M16" i="7" s="1"/>
  <c r="W43" i="6"/>
  <c r="L16" i="7" s="1"/>
  <c r="V43" i="6"/>
  <c r="K16" i="7" s="1"/>
  <c r="T43" i="6"/>
  <c r="I16" i="7" s="1"/>
  <c r="S43" i="6"/>
  <c r="H16" i="7" s="1"/>
  <c r="R43" i="6"/>
  <c r="G16" i="7" s="1"/>
  <c r="O43" i="6"/>
  <c r="F16" i="7" s="1"/>
  <c r="N43" i="6"/>
  <c r="E16" i="7" s="1"/>
  <c r="M43" i="6"/>
  <c r="D16" i="7" s="1"/>
  <c r="K43" i="6"/>
  <c r="C16" i="7" s="1"/>
  <c r="J43" i="6"/>
  <c r="B16" i="7" s="1"/>
  <c r="AG42" i="6"/>
  <c r="AC42" i="6"/>
  <c r="Y42" i="6"/>
  <c r="U42" i="6"/>
  <c r="AG41" i="6"/>
  <c r="AC41" i="6"/>
  <c r="Y41" i="6"/>
  <c r="U41" i="6"/>
  <c r="AF39" i="6"/>
  <c r="U15" i="7" s="1"/>
  <c r="AE39" i="6"/>
  <c r="T15" i="7" s="1"/>
  <c r="AD39" i="6"/>
  <c r="S15" i="7" s="1"/>
  <c r="AB39" i="6"/>
  <c r="Q15" i="7" s="1"/>
  <c r="AA39" i="6"/>
  <c r="P15" i="7" s="1"/>
  <c r="Z39" i="6"/>
  <c r="O15" i="7" s="1"/>
  <c r="X39" i="6"/>
  <c r="M15" i="7" s="1"/>
  <c r="W39" i="6"/>
  <c r="L15" i="7" s="1"/>
  <c r="V39" i="6"/>
  <c r="K15" i="7" s="1"/>
  <c r="T39" i="6"/>
  <c r="I15" i="7" s="1"/>
  <c r="S39" i="6"/>
  <c r="H15" i="7" s="1"/>
  <c r="R39" i="6"/>
  <c r="G15" i="7" s="1"/>
  <c r="O39" i="6"/>
  <c r="F15" i="7" s="1"/>
  <c r="N39" i="6"/>
  <c r="E15" i="7" s="1"/>
  <c r="M39" i="6"/>
  <c r="D15" i="7" s="1"/>
  <c r="K39" i="6"/>
  <c r="C15" i="7" s="1"/>
  <c r="J39" i="6"/>
  <c r="B15" i="7" s="1"/>
  <c r="AG38" i="6"/>
  <c r="AC38" i="6"/>
  <c r="Y38" i="6"/>
  <c r="U38" i="6"/>
  <c r="AG37" i="6"/>
  <c r="AC37" i="6"/>
  <c r="Y37" i="6"/>
  <c r="U37" i="6"/>
  <c r="AF35" i="6"/>
  <c r="U14" i="7" s="1"/>
  <c r="AE35" i="6"/>
  <c r="T14" i="7" s="1"/>
  <c r="AD35" i="6"/>
  <c r="S14" i="7" s="1"/>
  <c r="AB35" i="6"/>
  <c r="Q14" i="7" s="1"/>
  <c r="AA35" i="6"/>
  <c r="P14" i="7" s="1"/>
  <c r="Z35" i="6"/>
  <c r="O14" i="7" s="1"/>
  <c r="X35" i="6"/>
  <c r="M14" i="7" s="1"/>
  <c r="W35" i="6"/>
  <c r="L14" i="7" s="1"/>
  <c r="V35" i="6"/>
  <c r="K14" i="7" s="1"/>
  <c r="T35" i="6"/>
  <c r="I14" i="7" s="1"/>
  <c r="S35" i="6"/>
  <c r="H14" i="7" s="1"/>
  <c r="R35" i="6"/>
  <c r="G14" i="7" s="1"/>
  <c r="O35" i="6"/>
  <c r="F14" i="7" s="1"/>
  <c r="N35" i="6"/>
  <c r="E14" i="7" s="1"/>
  <c r="M35" i="6"/>
  <c r="D14" i="7" s="1"/>
  <c r="K35" i="6"/>
  <c r="C14" i="7" s="1"/>
  <c r="J35" i="6"/>
  <c r="B14" i="7" s="1"/>
  <c r="AG34" i="6"/>
  <c r="AC34" i="6"/>
  <c r="Y34" i="6"/>
  <c r="U34" i="6"/>
  <c r="AG33" i="6"/>
  <c r="AC33" i="6"/>
  <c r="Y33" i="6"/>
  <c r="U33" i="6"/>
  <c r="AF31" i="6"/>
  <c r="U13" i="7" s="1"/>
  <c r="AE31" i="6"/>
  <c r="T13" i="7" s="1"/>
  <c r="AD31" i="6"/>
  <c r="S13" i="7" s="1"/>
  <c r="AB31" i="6"/>
  <c r="Q13" i="7" s="1"/>
  <c r="AA31" i="6"/>
  <c r="P13" i="7" s="1"/>
  <c r="Z31" i="6"/>
  <c r="O13" i="7" s="1"/>
  <c r="X31" i="6"/>
  <c r="M13" i="7" s="1"/>
  <c r="W31" i="6"/>
  <c r="L13" i="7" s="1"/>
  <c r="V31" i="6"/>
  <c r="K13" i="7" s="1"/>
  <c r="T31" i="6"/>
  <c r="I13" i="7" s="1"/>
  <c r="S31" i="6"/>
  <c r="H13" i="7" s="1"/>
  <c r="R31" i="6"/>
  <c r="G13" i="7" s="1"/>
  <c r="O31" i="6"/>
  <c r="F13" i="7" s="1"/>
  <c r="N31" i="6"/>
  <c r="E13" i="7" s="1"/>
  <c r="M31" i="6"/>
  <c r="D13" i="7" s="1"/>
  <c r="K31" i="6"/>
  <c r="C13" i="7" s="1"/>
  <c r="J31" i="6"/>
  <c r="B13" i="7" s="1"/>
  <c r="AG30" i="6"/>
  <c r="AC30" i="6"/>
  <c r="Y30" i="6"/>
  <c r="U30" i="6"/>
  <c r="AG29" i="6"/>
  <c r="AC29" i="6"/>
  <c r="Y29" i="6"/>
  <c r="U29" i="6"/>
  <c r="AF27" i="6"/>
  <c r="U12" i="7" s="1"/>
  <c r="AE27" i="6"/>
  <c r="T12" i="7" s="1"/>
  <c r="AD27" i="6"/>
  <c r="S12" i="7" s="1"/>
  <c r="AB27" i="6"/>
  <c r="Q12" i="7" s="1"/>
  <c r="AA27" i="6"/>
  <c r="P12" i="7" s="1"/>
  <c r="Z27" i="6"/>
  <c r="O12" i="7" s="1"/>
  <c r="X27" i="6"/>
  <c r="M12" i="7" s="1"/>
  <c r="W27" i="6"/>
  <c r="L12" i="7" s="1"/>
  <c r="V27" i="6"/>
  <c r="K12" i="7" s="1"/>
  <c r="T27" i="6"/>
  <c r="I12" i="7" s="1"/>
  <c r="S27" i="6"/>
  <c r="H12" i="7" s="1"/>
  <c r="R27" i="6"/>
  <c r="G12" i="7" s="1"/>
  <c r="O27" i="6"/>
  <c r="F12" i="7" s="1"/>
  <c r="N27" i="6"/>
  <c r="E12" i="7" s="1"/>
  <c r="M27" i="6"/>
  <c r="D12" i="7" s="1"/>
  <c r="K27" i="6"/>
  <c r="C12" i="7" s="1"/>
  <c r="J27" i="6"/>
  <c r="B12" i="7" s="1"/>
  <c r="AG26" i="6"/>
  <c r="AC26" i="6"/>
  <c r="Y26" i="6"/>
  <c r="U26" i="6"/>
  <c r="AG25" i="6"/>
  <c r="AC25" i="6"/>
  <c r="Y25" i="6"/>
  <c r="U25" i="6"/>
  <c r="AF23" i="6"/>
  <c r="U11" i="7" s="1"/>
  <c r="AE23" i="6"/>
  <c r="T11" i="7" s="1"/>
  <c r="AD23" i="6"/>
  <c r="S11" i="7" s="1"/>
  <c r="AB23" i="6"/>
  <c r="Q11" i="7" s="1"/>
  <c r="AA23" i="6"/>
  <c r="P11" i="7" s="1"/>
  <c r="Z23" i="6"/>
  <c r="X23" i="6"/>
  <c r="M11" i="7" s="1"/>
  <c r="W23" i="6"/>
  <c r="L11" i="7" s="1"/>
  <c r="V23" i="6"/>
  <c r="K11" i="7" s="1"/>
  <c r="T23" i="6"/>
  <c r="I11" i="7" s="1"/>
  <c r="S23" i="6"/>
  <c r="H11" i="7" s="1"/>
  <c r="R23" i="6"/>
  <c r="G11" i="7" s="1"/>
  <c r="O23" i="6"/>
  <c r="F11" i="7" s="1"/>
  <c r="N23" i="6"/>
  <c r="E11" i="7" s="1"/>
  <c r="M23" i="6"/>
  <c r="D11" i="7" s="1"/>
  <c r="K23" i="6"/>
  <c r="C11" i="7" s="1"/>
  <c r="J23" i="6"/>
  <c r="B11" i="7" s="1"/>
  <c r="AG22" i="6"/>
  <c r="AC22" i="6"/>
  <c r="Y22" i="6"/>
  <c r="U22" i="6"/>
  <c r="AG21" i="6"/>
  <c r="AC21" i="6"/>
  <c r="Y21" i="6"/>
  <c r="U21" i="6"/>
  <c r="AF19" i="6"/>
  <c r="U10" i="7" s="1"/>
  <c r="AE19" i="6"/>
  <c r="T10" i="7" s="1"/>
  <c r="AD19" i="6"/>
  <c r="S10" i="7" s="1"/>
  <c r="AB19" i="6"/>
  <c r="Q10" i="7" s="1"/>
  <c r="AA19" i="6"/>
  <c r="P10" i="7" s="1"/>
  <c r="Z19" i="6"/>
  <c r="O10" i="7" s="1"/>
  <c r="X19" i="6"/>
  <c r="M10" i="7" s="1"/>
  <c r="W19" i="6"/>
  <c r="L10" i="7" s="1"/>
  <c r="V19" i="6"/>
  <c r="K10" i="7" s="1"/>
  <c r="T19" i="6"/>
  <c r="I10" i="7" s="1"/>
  <c r="S19" i="6"/>
  <c r="H10" i="7" s="1"/>
  <c r="R19" i="6"/>
  <c r="G10" i="7" s="1"/>
  <c r="O19" i="6"/>
  <c r="N19" i="6"/>
  <c r="E10" i="7" s="1"/>
  <c r="M19" i="6"/>
  <c r="D10" i="7" s="1"/>
  <c r="K19" i="6"/>
  <c r="C10" i="7" s="1"/>
  <c r="J19" i="6"/>
  <c r="B10" i="7" s="1"/>
  <c r="AG18" i="6"/>
  <c r="AC18" i="6"/>
  <c r="Y18" i="6"/>
  <c r="U18" i="6"/>
  <c r="AG17" i="6"/>
  <c r="Y17" i="6"/>
  <c r="U17" i="6"/>
  <c r="AF15" i="6"/>
  <c r="U9" i="7" s="1"/>
  <c r="AE15" i="6"/>
  <c r="T9" i="7" s="1"/>
  <c r="AD15" i="6"/>
  <c r="S9" i="7" s="1"/>
  <c r="AB15" i="6"/>
  <c r="Q9" i="7" s="1"/>
  <c r="AA15" i="6"/>
  <c r="P9" i="7" s="1"/>
  <c r="Z15" i="6"/>
  <c r="O9" i="7" s="1"/>
  <c r="X15" i="6"/>
  <c r="M9" i="7" s="1"/>
  <c r="W15" i="6"/>
  <c r="L9" i="7" s="1"/>
  <c r="V15" i="6"/>
  <c r="K9" i="7" s="1"/>
  <c r="T15" i="6"/>
  <c r="I9" i="7" s="1"/>
  <c r="S15" i="6"/>
  <c r="H9" i="7" s="1"/>
  <c r="R15" i="6"/>
  <c r="G9" i="7" s="1"/>
  <c r="O15" i="6"/>
  <c r="F9" i="7" s="1"/>
  <c r="N15" i="6"/>
  <c r="E9" i="7" s="1"/>
  <c r="M15" i="6"/>
  <c r="D9" i="7" s="1"/>
  <c r="K15" i="6"/>
  <c r="C9" i="7" s="1"/>
  <c r="J15" i="6"/>
  <c r="B9" i="7" s="1"/>
  <c r="AG14" i="6"/>
  <c r="AC14" i="6"/>
  <c r="Y14" i="6"/>
  <c r="U14" i="6"/>
  <c r="AG13" i="6"/>
  <c r="AC13" i="6"/>
  <c r="Y13" i="6"/>
  <c r="U13" i="6"/>
  <c r="AF11" i="6"/>
  <c r="AE11" i="6"/>
  <c r="AD11" i="6"/>
  <c r="AB11" i="6"/>
  <c r="AA11" i="6"/>
  <c r="P8" i="7" s="1"/>
  <c r="Z11" i="6"/>
  <c r="X11" i="6"/>
  <c r="W11" i="6"/>
  <c r="V11" i="6"/>
  <c r="T11" i="6"/>
  <c r="S11" i="6"/>
  <c r="H8" i="7" s="1"/>
  <c r="R11" i="6"/>
  <c r="G8" i="7" s="1"/>
  <c r="O11" i="6"/>
  <c r="F8" i="7" s="1"/>
  <c r="N11" i="6"/>
  <c r="E8" i="7" s="1"/>
  <c r="M11" i="6"/>
  <c r="D8" i="7" s="1"/>
  <c r="K11" i="6"/>
  <c r="J11" i="6"/>
  <c r="AG10" i="6"/>
  <c r="AC10" i="6"/>
  <c r="Y10" i="6"/>
  <c r="U10" i="6"/>
  <c r="AG9" i="6"/>
  <c r="AC9" i="6"/>
  <c r="Y9" i="6"/>
  <c r="U9" i="6"/>
  <c r="Y43" i="10" l="1"/>
  <c r="N16" i="11" s="1"/>
  <c r="AC39" i="10"/>
  <c r="R15" i="11" s="1"/>
  <c r="AG71" i="20"/>
  <c r="V23" i="21" s="1"/>
  <c r="AG73" i="16"/>
  <c r="AC15" i="16"/>
  <c r="R9" i="17" s="1"/>
  <c r="AC59" i="16"/>
  <c r="R20" i="17" s="1"/>
  <c r="Y19" i="16"/>
  <c r="N10" i="17" s="1"/>
  <c r="AG31" i="16"/>
  <c r="V13" i="17" s="1"/>
  <c r="AG55" i="16"/>
  <c r="V19" i="17" s="1"/>
  <c r="AC23" i="12"/>
  <c r="R11" i="13" s="1"/>
  <c r="AC43" i="12"/>
  <c r="R16" i="13" s="1"/>
  <c r="Y51" i="12"/>
  <c r="N18" i="13" s="1"/>
  <c r="AI70" i="12"/>
  <c r="L24" i="13"/>
  <c r="AG15" i="12"/>
  <c r="V9" i="13" s="1"/>
  <c r="AG35" i="12"/>
  <c r="V14" i="13" s="1"/>
  <c r="U27" i="12"/>
  <c r="J12" i="13" s="1"/>
  <c r="AH58" i="12"/>
  <c r="AH45" i="12"/>
  <c r="AG11" i="12"/>
  <c r="AG73" i="12" s="1"/>
  <c r="AG31" i="12"/>
  <c r="V13" i="13" s="1"/>
  <c r="D24" i="13"/>
  <c r="AG55" i="12"/>
  <c r="V19" i="13" s="1"/>
  <c r="Y47" i="12"/>
  <c r="N17" i="13" s="1"/>
  <c r="AC15" i="12"/>
  <c r="R9" i="13" s="1"/>
  <c r="AC47" i="12"/>
  <c r="R17" i="13" s="1"/>
  <c r="U55" i="10"/>
  <c r="J19" i="11" s="1"/>
  <c r="AC35" i="10"/>
  <c r="R14" i="11" s="1"/>
  <c r="AG72" i="10"/>
  <c r="V23" i="11" s="1"/>
  <c r="AG27" i="10"/>
  <c r="V12" i="11" s="1"/>
  <c r="AG59" i="10"/>
  <c r="V20" i="11" s="1"/>
  <c r="Y67" i="10"/>
  <c r="N22" i="11" s="1"/>
  <c r="AG19" i="10"/>
  <c r="V10" i="11" s="1"/>
  <c r="Y27" i="10"/>
  <c r="N12" i="11" s="1"/>
  <c r="AC59" i="10"/>
  <c r="R20" i="11" s="1"/>
  <c r="U39" i="10"/>
  <c r="J15" i="11" s="1"/>
  <c r="U11" i="10"/>
  <c r="AG67" i="10"/>
  <c r="V22" i="11" s="1"/>
  <c r="AC19" i="10"/>
  <c r="R10" i="11" s="1"/>
  <c r="U43" i="10"/>
  <c r="J16" i="11" s="1"/>
  <c r="AC47" i="10"/>
  <c r="R17" i="11" s="1"/>
  <c r="AC63" i="10"/>
  <c r="R21" i="11" s="1"/>
  <c r="Y15" i="10"/>
  <c r="N9" i="11" s="1"/>
  <c r="AC43" i="10"/>
  <c r="R16" i="11" s="1"/>
  <c r="AG15" i="10"/>
  <c r="V9" i="11" s="1"/>
  <c r="Y51" i="10"/>
  <c r="N18" i="11" s="1"/>
  <c r="U59" i="10"/>
  <c r="J20" i="11" s="1"/>
  <c r="AC11" i="10"/>
  <c r="U19" i="10"/>
  <c r="J10" i="11" s="1"/>
  <c r="Y19" i="10"/>
  <c r="N10" i="11" s="1"/>
  <c r="U72" i="10"/>
  <c r="J23" i="11" s="1"/>
  <c r="D24" i="11"/>
  <c r="Y72" i="10"/>
  <c r="N23" i="11" s="1"/>
  <c r="AC72" i="10"/>
  <c r="R23" i="11" s="1"/>
  <c r="AC15" i="10"/>
  <c r="R9" i="11" s="1"/>
  <c r="AG35" i="10"/>
  <c r="V14" i="11" s="1"/>
  <c r="Y59" i="10"/>
  <c r="N20" i="11" s="1"/>
  <c r="AH22" i="10"/>
  <c r="AI22" i="10" s="1"/>
  <c r="AG43" i="10"/>
  <c r="V16" i="11" s="1"/>
  <c r="AG39" i="10"/>
  <c r="V15" i="11" s="1"/>
  <c r="U47" i="10"/>
  <c r="J17" i="11" s="1"/>
  <c r="AH58" i="10"/>
  <c r="AI58" i="10" s="1"/>
  <c r="U27" i="10"/>
  <c r="J12" i="11" s="1"/>
  <c r="AC31" i="10"/>
  <c r="R13" i="11" s="1"/>
  <c r="AH45" i="10"/>
  <c r="AI45" i="10" s="1"/>
  <c r="Y39" i="10"/>
  <c r="N15" i="11" s="1"/>
  <c r="Y55" i="10"/>
  <c r="N19" i="11" s="1"/>
  <c r="AG55" i="10"/>
  <c r="V19" i="11" s="1"/>
  <c r="AG230" i="8"/>
  <c r="AG266" i="8"/>
  <c r="V16" i="9" s="1"/>
  <c r="AG191" i="8"/>
  <c r="AG320" i="8"/>
  <c r="AG154" i="8"/>
  <c r="B12" i="9"/>
  <c r="AG72" i="8"/>
  <c r="V10" i="9"/>
  <c r="AG36" i="8"/>
  <c r="V9" i="9" s="1"/>
  <c r="AG18" i="8"/>
  <c r="U23" i="6"/>
  <c r="J11" i="7" s="1"/>
  <c r="AG43" i="6"/>
  <c r="V16" i="7" s="1"/>
  <c r="Y19" i="6"/>
  <c r="N10" i="7" s="1"/>
  <c r="AC15" i="6"/>
  <c r="R9" i="7" s="1"/>
  <c r="AG11" i="6"/>
  <c r="AG27" i="6"/>
  <c r="V12" i="7" s="1"/>
  <c r="AH464" i="22"/>
  <c r="AH421" i="22"/>
  <c r="AH290" i="22"/>
  <c r="AI248" i="22"/>
  <c r="AH262" i="22"/>
  <c r="AI254" i="22"/>
  <c r="AI219" i="22"/>
  <c r="AH237" i="22"/>
  <c r="AI237" i="22" s="1"/>
  <c r="X17" i="23" s="1"/>
  <c r="AI204" i="22"/>
  <c r="AH217" i="22"/>
  <c r="AI217" i="22" s="1"/>
  <c r="X16" i="23" s="1"/>
  <c r="AH202" i="22"/>
  <c r="AH163" i="22"/>
  <c r="AI116" i="22"/>
  <c r="AH134" i="22"/>
  <c r="AI134" i="22" s="1"/>
  <c r="AH114" i="22"/>
  <c r="AI114" i="22" s="1"/>
  <c r="X12" i="23" s="1"/>
  <c r="AI65" i="22"/>
  <c r="AH67" i="22"/>
  <c r="AI67" i="22" s="1"/>
  <c r="X11" i="23" s="1"/>
  <c r="AH57" i="22"/>
  <c r="AI57" i="22" s="1"/>
  <c r="AI27" i="22"/>
  <c r="AH42" i="22"/>
  <c r="AI9" i="22"/>
  <c r="AH25" i="22"/>
  <c r="AI25" i="22" s="1"/>
  <c r="X8" i="23" s="1"/>
  <c r="AC11" i="18"/>
  <c r="Y31" i="18"/>
  <c r="N13" i="19" s="1"/>
  <c r="Y23" i="18"/>
  <c r="N11" i="19" s="1"/>
  <c r="AC35" i="18"/>
  <c r="R14" i="19" s="1"/>
  <c r="U27" i="18"/>
  <c r="J12" i="19" s="1"/>
  <c r="Y11" i="18"/>
  <c r="N8" i="19" s="1"/>
  <c r="AC15" i="18"/>
  <c r="R9" i="19" s="1"/>
  <c r="B22" i="19"/>
  <c r="AI79" i="18"/>
  <c r="AH38" i="18"/>
  <c r="B20" i="19"/>
  <c r="AI71" i="18"/>
  <c r="Y35" i="18"/>
  <c r="N14" i="19" s="1"/>
  <c r="AG47" i="18"/>
  <c r="V17" i="19" s="1"/>
  <c r="AC55" i="18"/>
  <c r="R19" i="19" s="1"/>
  <c r="AC101" i="18"/>
  <c r="R23" i="19" s="1"/>
  <c r="AG19" i="18"/>
  <c r="V10" i="19" s="1"/>
  <c r="V23" i="19"/>
  <c r="AH21" i="18"/>
  <c r="AI21" i="18" s="1"/>
  <c r="B21" i="19"/>
  <c r="AI75" i="18"/>
  <c r="AC31" i="18"/>
  <c r="R13" i="19" s="1"/>
  <c r="U39" i="18"/>
  <c r="J15" i="19" s="1"/>
  <c r="AH30" i="18"/>
  <c r="U47" i="18"/>
  <c r="J17" i="19" s="1"/>
  <c r="AG51" i="18"/>
  <c r="V18" i="19" s="1"/>
  <c r="B21" i="17"/>
  <c r="J74" i="16"/>
  <c r="AG39" i="16"/>
  <c r="V15" i="17" s="1"/>
  <c r="AG23" i="16"/>
  <c r="V11" i="17" s="1"/>
  <c r="AC27" i="16"/>
  <c r="R12" i="17" s="1"/>
  <c r="Y51" i="16"/>
  <c r="N18" i="17" s="1"/>
  <c r="AC31" i="16"/>
  <c r="R13" i="17" s="1"/>
  <c r="AH22" i="16"/>
  <c r="AI22" i="16" s="1"/>
  <c r="AH26" i="16"/>
  <c r="AI26" i="16" s="1"/>
  <c r="U67" i="16"/>
  <c r="J22" i="17" s="1"/>
  <c r="AH13" i="16"/>
  <c r="AI13" i="16" s="1"/>
  <c r="AG35" i="16"/>
  <c r="V14" i="17" s="1"/>
  <c r="AH46" i="16"/>
  <c r="AI46" i="16" s="1"/>
  <c r="AC35" i="16"/>
  <c r="R14" i="17" s="1"/>
  <c r="U39" i="16"/>
  <c r="J15" i="17" s="1"/>
  <c r="AC43" i="16"/>
  <c r="R16" i="17" s="1"/>
  <c r="Y59" i="16"/>
  <c r="N20" i="17" s="1"/>
  <c r="AC19" i="16"/>
  <c r="R10" i="17" s="1"/>
  <c r="U27" i="16"/>
  <c r="J12" i="17" s="1"/>
  <c r="AC39" i="16"/>
  <c r="R15" i="17" s="1"/>
  <c r="U43" i="16"/>
  <c r="J16" i="17" s="1"/>
  <c r="AG59" i="16"/>
  <c r="V20" i="17" s="1"/>
  <c r="Y43" i="16"/>
  <c r="N16" i="17" s="1"/>
  <c r="Y15" i="16"/>
  <c r="N9" i="17" s="1"/>
  <c r="Y11" i="16"/>
  <c r="AC47" i="16"/>
  <c r="R17" i="17" s="1"/>
  <c r="AC71" i="20"/>
  <c r="R23" i="21" s="1"/>
  <c r="AH70" i="16"/>
  <c r="AI70" i="16" s="1"/>
  <c r="AH69" i="16"/>
  <c r="AC73" i="16"/>
  <c r="R23" i="17" s="1"/>
  <c r="AC455" i="8"/>
  <c r="R24" i="9" s="1"/>
  <c r="U8" i="7"/>
  <c r="AF132" i="6"/>
  <c r="V8" i="7"/>
  <c r="K8" i="7"/>
  <c r="K25" i="7" s="1"/>
  <c r="V132" i="6"/>
  <c r="S8" i="7"/>
  <c r="S25" i="7" s="1"/>
  <c r="AD132" i="6"/>
  <c r="L8" i="7"/>
  <c r="L25" i="7" s="1"/>
  <c r="W132" i="6"/>
  <c r="M8" i="7"/>
  <c r="M25" i="7" s="1"/>
  <c r="X132" i="6"/>
  <c r="T8" i="7"/>
  <c r="T25" i="7" s="1"/>
  <c r="AE132" i="6"/>
  <c r="P17" i="7"/>
  <c r="P25" i="7" s="1"/>
  <c r="AA132" i="6"/>
  <c r="AB132" i="6"/>
  <c r="O8" i="7"/>
  <c r="Z132" i="6"/>
  <c r="C8" i="7"/>
  <c r="K132" i="6"/>
  <c r="AH13" i="18"/>
  <c r="AH54" i="18"/>
  <c r="AI54" i="18" s="1"/>
  <c r="AH58" i="18"/>
  <c r="AI58" i="18" s="1"/>
  <c r="AH41" i="18"/>
  <c r="AI41" i="18" s="1"/>
  <c r="AG43" i="18"/>
  <c r="V16" i="19" s="1"/>
  <c r="AC47" i="18"/>
  <c r="R17" i="19" s="1"/>
  <c r="AG23" i="18"/>
  <c r="V11" i="19" s="1"/>
  <c r="Y27" i="18"/>
  <c r="N12" i="19" s="1"/>
  <c r="U11" i="18"/>
  <c r="AC27" i="18"/>
  <c r="R12" i="19" s="1"/>
  <c r="Y43" i="18"/>
  <c r="N16" i="19" s="1"/>
  <c r="AC59" i="18"/>
  <c r="R20" i="19" s="1"/>
  <c r="Y63" i="18"/>
  <c r="N21" i="19" s="1"/>
  <c r="AG15" i="18"/>
  <c r="V9" i="19" s="1"/>
  <c r="AH22" i="18"/>
  <c r="AI22" i="18" s="1"/>
  <c r="AG27" i="18"/>
  <c r="V12" i="19" s="1"/>
  <c r="U35" i="18"/>
  <c r="J14" i="19" s="1"/>
  <c r="AG59" i="18"/>
  <c r="V20" i="19" s="1"/>
  <c r="Y67" i="18"/>
  <c r="N22" i="19" s="1"/>
  <c r="AI292" i="22"/>
  <c r="AI421" i="22"/>
  <c r="X22" i="23" s="1"/>
  <c r="AI246" i="22"/>
  <c r="AI262" i="22"/>
  <c r="X19" i="23" s="1"/>
  <c r="I25" i="23"/>
  <c r="N8" i="23"/>
  <c r="N25" i="23" s="1"/>
  <c r="Y465" i="22"/>
  <c r="AC465" i="22"/>
  <c r="U465" i="22"/>
  <c r="V8" i="23"/>
  <c r="AG455" i="8"/>
  <c r="V24" i="9" s="1"/>
  <c r="Y455" i="8"/>
  <c r="N24" i="9" s="1"/>
  <c r="Y71" i="20"/>
  <c r="N23" i="21" s="1"/>
  <c r="Y73" i="16"/>
  <c r="N23" i="17" s="1"/>
  <c r="AH22" i="14"/>
  <c r="AG63" i="14"/>
  <c r="V21" i="15" s="1"/>
  <c r="U11" i="14"/>
  <c r="AC23" i="14"/>
  <c r="R11" i="15" s="1"/>
  <c r="Y27" i="14"/>
  <c r="N12" i="15" s="1"/>
  <c r="AC59" i="14"/>
  <c r="R20" i="15" s="1"/>
  <c r="AC35" i="14"/>
  <c r="R14" i="15" s="1"/>
  <c r="U43" i="14"/>
  <c r="J16" i="15" s="1"/>
  <c r="AH9" i="14"/>
  <c r="AC15" i="14"/>
  <c r="R9" i="15" s="1"/>
  <c r="U23" i="14"/>
  <c r="J11" i="15" s="1"/>
  <c r="Y51" i="14"/>
  <c r="N18" i="15" s="1"/>
  <c r="Y55" i="14"/>
  <c r="N19" i="15" s="1"/>
  <c r="U59" i="14"/>
  <c r="J20" i="15" s="1"/>
  <c r="AC27" i="14"/>
  <c r="R12" i="15" s="1"/>
  <c r="AH33" i="14"/>
  <c r="AI33" i="14" s="1"/>
  <c r="Y67" i="14"/>
  <c r="N22" i="15" s="1"/>
  <c r="C23" i="7"/>
  <c r="C25" i="7" s="1"/>
  <c r="B23" i="7"/>
  <c r="J132" i="6"/>
  <c r="U131" i="6"/>
  <c r="J24" i="7" s="1"/>
  <c r="Y131" i="6"/>
  <c r="AC35" i="6"/>
  <c r="R14" i="7" s="1"/>
  <c r="U43" i="6"/>
  <c r="J16" i="7" s="1"/>
  <c r="AC131" i="6"/>
  <c r="R24" i="7" s="1"/>
  <c r="Y27" i="6"/>
  <c r="N12" i="7" s="1"/>
  <c r="AG35" i="6"/>
  <c r="V14" i="7" s="1"/>
  <c r="AC39" i="6"/>
  <c r="R15" i="7" s="1"/>
  <c r="Y43" i="6"/>
  <c r="N16" i="7" s="1"/>
  <c r="V24" i="7"/>
  <c r="U455" i="8"/>
  <c r="J24" i="9" s="1"/>
  <c r="M8" i="9"/>
  <c r="X456" i="8"/>
  <c r="Z456" i="8"/>
  <c r="G8" i="9"/>
  <c r="R456" i="8"/>
  <c r="AB456" i="8"/>
  <c r="H8" i="9"/>
  <c r="S456" i="8"/>
  <c r="AD456" i="8"/>
  <c r="I8" i="9"/>
  <c r="T456" i="8"/>
  <c r="T8" i="9"/>
  <c r="AE456" i="8"/>
  <c r="P8" i="9"/>
  <c r="AA456" i="8"/>
  <c r="B8" i="9"/>
  <c r="J456" i="8"/>
  <c r="V456" i="8"/>
  <c r="U8" i="9"/>
  <c r="AF456" i="8"/>
  <c r="K456" i="8"/>
  <c r="L8" i="9"/>
  <c r="W456" i="8"/>
  <c r="H21" i="9"/>
  <c r="I21" i="9"/>
  <c r="C21" i="9"/>
  <c r="L21" i="9"/>
  <c r="B21" i="9"/>
  <c r="D21" i="9"/>
  <c r="D25" i="9" s="1"/>
  <c r="M21" i="9"/>
  <c r="K21" i="9"/>
  <c r="E21" i="9"/>
  <c r="E25" i="9" s="1"/>
  <c r="O21" i="9"/>
  <c r="F21" i="9"/>
  <c r="F25" i="9" s="1"/>
  <c r="P21" i="9"/>
  <c r="S21" i="9"/>
  <c r="T21" i="9"/>
  <c r="U21" i="9"/>
  <c r="G21" i="9"/>
  <c r="Q21" i="9"/>
  <c r="V20" i="9"/>
  <c r="AC365" i="8"/>
  <c r="U72" i="8"/>
  <c r="J11" i="9" s="1"/>
  <c r="U154" i="8"/>
  <c r="J13" i="9" s="1"/>
  <c r="AH364" i="8"/>
  <c r="AI364" i="8" s="1"/>
  <c r="Y18" i="8"/>
  <c r="U36" i="8"/>
  <c r="J9" i="9" s="1"/>
  <c r="AC230" i="8"/>
  <c r="R15" i="9" s="1"/>
  <c r="Y266" i="8"/>
  <c r="N16" i="9" s="1"/>
  <c r="V18" i="9"/>
  <c r="AC191" i="8"/>
  <c r="R14" i="9" s="1"/>
  <c r="U266" i="8"/>
  <c r="J16" i="9" s="1"/>
  <c r="AC18" i="8"/>
  <c r="Y154" i="8"/>
  <c r="N13" i="9" s="1"/>
  <c r="AH15" i="8"/>
  <c r="AI15" i="8" s="1"/>
  <c r="V12" i="9"/>
  <c r="Y191" i="8"/>
  <c r="N14" i="9" s="1"/>
  <c r="U230" i="8"/>
  <c r="J15" i="9" s="1"/>
  <c r="Y336" i="8"/>
  <c r="N19" i="9" s="1"/>
  <c r="AG365" i="8"/>
  <c r="AC306" i="8"/>
  <c r="R17" i="9" s="1"/>
  <c r="U115" i="8"/>
  <c r="J12" i="9" s="1"/>
  <c r="AG306" i="8"/>
  <c r="V17" i="9" s="1"/>
  <c r="AC320" i="8"/>
  <c r="R18" i="9" s="1"/>
  <c r="AH338" i="8"/>
  <c r="Y115" i="8"/>
  <c r="N12" i="9" s="1"/>
  <c r="V14" i="9"/>
  <c r="Y358" i="8"/>
  <c r="N20" i="9" s="1"/>
  <c r="Y51" i="8"/>
  <c r="N10" i="9" s="1"/>
  <c r="AC115" i="8"/>
  <c r="R12" i="9" s="1"/>
  <c r="AH265" i="8"/>
  <c r="AI265" i="8" s="1"/>
  <c r="Y306" i="8"/>
  <c r="N17" i="9" s="1"/>
  <c r="U336" i="8"/>
  <c r="J19" i="9" s="1"/>
  <c r="AH70" i="20"/>
  <c r="AI70" i="20" s="1"/>
  <c r="U73" i="16"/>
  <c r="J23" i="17" s="1"/>
  <c r="Y86" i="14"/>
  <c r="N23" i="15" s="1"/>
  <c r="AC86" i="14"/>
  <c r="R23" i="15" s="1"/>
  <c r="C8" i="15"/>
  <c r="C24" i="15" s="1"/>
  <c r="K87" i="14"/>
  <c r="AG86" i="14"/>
  <c r="V23" i="15" s="1"/>
  <c r="Y15" i="14"/>
  <c r="N9" i="15" s="1"/>
  <c r="U19" i="14"/>
  <c r="J10" i="15" s="1"/>
  <c r="Y31" i="14"/>
  <c r="N13" i="15" s="1"/>
  <c r="AG39" i="14"/>
  <c r="V15" i="15" s="1"/>
  <c r="AC55" i="14"/>
  <c r="R19" i="15" s="1"/>
  <c r="Y59" i="14"/>
  <c r="N20" i="15" s="1"/>
  <c r="B21" i="15"/>
  <c r="AI73" i="14"/>
  <c r="AH46" i="14"/>
  <c r="AI46" i="14" s="1"/>
  <c r="B22" i="15"/>
  <c r="AI77" i="14"/>
  <c r="U86" i="14"/>
  <c r="J23" i="15" s="1"/>
  <c r="AC11" i="14"/>
  <c r="AG31" i="14"/>
  <c r="V13" i="15" s="1"/>
  <c r="AG11" i="14"/>
  <c r="V8" i="15" s="1"/>
  <c r="Y11" i="14"/>
  <c r="N8" i="15" s="1"/>
  <c r="AG27" i="14"/>
  <c r="V12" i="15" s="1"/>
  <c r="Y47" i="14"/>
  <c r="N17" i="15" s="1"/>
  <c r="U55" i="14"/>
  <c r="J19" i="15" s="1"/>
  <c r="Y23" i="14"/>
  <c r="N11" i="15" s="1"/>
  <c r="AC31" i="14"/>
  <c r="R13" i="15" s="1"/>
  <c r="U39" i="14"/>
  <c r="J15" i="15" s="1"/>
  <c r="AG43" i="14"/>
  <c r="V16" i="15" s="1"/>
  <c r="AC63" i="14"/>
  <c r="R21" i="15" s="1"/>
  <c r="Y43" i="14"/>
  <c r="N16" i="15" s="1"/>
  <c r="AG51" i="14"/>
  <c r="V18" i="15" s="1"/>
  <c r="Y15" i="6"/>
  <c r="N9" i="7" s="1"/>
  <c r="U55" i="6"/>
  <c r="J19" i="7" s="1"/>
  <c r="AG59" i="6"/>
  <c r="V20" i="7" s="1"/>
  <c r="AC63" i="6"/>
  <c r="R21" i="7" s="1"/>
  <c r="AH30" i="6"/>
  <c r="AI30" i="6" s="1"/>
  <c r="AH58" i="6"/>
  <c r="AI58" i="6" s="1"/>
  <c r="AC43" i="6"/>
  <c r="R16" i="7" s="1"/>
  <c r="AC31" i="6"/>
  <c r="R13" i="7" s="1"/>
  <c r="AH70" i="6"/>
  <c r="AI70" i="6" s="1"/>
  <c r="AC19" i="6"/>
  <c r="R10" i="7" s="1"/>
  <c r="U27" i="6"/>
  <c r="J12" i="7" s="1"/>
  <c r="Y59" i="6"/>
  <c r="N20" i="7" s="1"/>
  <c r="AG19" i="6"/>
  <c r="V10" i="7" s="1"/>
  <c r="AG51" i="6"/>
  <c r="V18" i="7" s="1"/>
  <c r="AG55" i="6"/>
  <c r="V19" i="7" s="1"/>
  <c r="AC59" i="6"/>
  <c r="R20" i="7" s="1"/>
  <c r="U71" i="6"/>
  <c r="J23" i="7" s="1"/>
  <c r="Y11" i="6"/>
  <c r="N8" i="7" s="1"/>
  <c r="U39" i="6"/>
  <c r="J15" i="7" s="1"/>
  <c r="AH69" i="6"/>
  <c r="AI69" i="6" s="1"/>
  <c r="O132" i="6"/>
  <c r="AG39" i="6"/>
  <c r="V15" i="7" s="1"/>
  <c r="AC11" i="6"/>
  <c r="AG15" i="6"/>
  <c r="V9" i="7" s="1"/>
  <c r="AH13" i="6"/>
  <c r="AI13" i="6" s="1"/>
  <c r="AH22" i="6"/>
  <c r="AI22" i="6" s="1"/>
  <c r="AH25" i="6"/>
  <c r="AI25" i="6" s="1"/>
  <c r="U11" i="6"/>
  <c r="AH9" i="6"/>
  <c r="AI9" i="6" s="1"/>
  <c r="U35" i="6"/>
  <c r="J14" i="7" s="1"/>
  <c r="AC47" i="6"/>
  <c r="R17" i="7" s="1"/>
  <c r="Y51" i="6"/>
  <c r="N18" i="7" s="1"/>
  <c r="AI126" i="22"/>
  <c r="AI69" i="22"/>
  <c r="AH25" i="12"/>
  <c r="AH27" i="12" s="1"/>
  <c r="AC27" i="12"/>
  <c r="R12" i="13" s="1"/>
  <c r="AH29" i="6"/>
  <c r="AI29" i="6" s="1"/>
  <c r="AH45" i="6"/>
  <c r="AI45" i="6" s="1"/>
  <c r="U47" i="6"/>
  <c r="J17" i="7" s="1"/>
  <c r="AH117" i="8"/>
  <c r="AI117" i="8" s="1"/>
  <c r="AH14" i="12"/>
  <c r="AI14" i="12" s="1"/>
  <c r="U15" i="12"/>
  <c r="J9" i="13" s="1"/>
  <c r="AH41" i="12"/>
  <c r="U43" i="12"/>
  <c r="J16" i="13" s="1"/>
  <c r="AH25" i="14"/>
  <c r="U27" i="14"/>
  <c r="J12" i="15" s="1"/>
  <c r="R18" i="23"/>
  <c r="R25" i="23" s="1"/>
  <c r="AH26" i="6"/>
  <c r="AI26" i="6" s="1"/>
  <c r="U31" i="6"/>
  <c r="J13" i="7" s="1"/>
  <c r="AH53" i="6"/>
  <c r="AI53" i="6" s="1"/>
  <c r="AH454" i="8"/>
  <c r="AI454" i="8" s="1"/>
  <c r="AC47" i="14"/>
  <c r="R17" i="15" s="1"/>
  <c r="AH45" i="14"/>
  <c r="AI45" i="14" s="1"/>
  <c r="U59" i="20"/>
  <c r="J20" i="21" s="1"/>
  <c r="AH58" i="20"/>
  <c r="AI58" i="20" s="1"/>
  <c r="D25" i="7"/>
  <c r="AH10" i="6"/>
  <c r="AI10" i="6" s="1"/>
  <c r="AH83" i="6"/>
  <c r="AI83" i="6" s="1"/>
  <c r="AH69" i="8"/>
  <c r="AI69" i="8" s="1"/>
  <c r="AH9" i="12"/>
  <c r="U11" i="12"/>
  <c r="AC23" i="6"/>
  <c r="R11" i="7" s="1"/>
  <c r="AH41" i="6"/>
  <c r="AI41" i="6" s="1"/>
  <c r="AH54" i="6"/>
  <c r="AI54" i="6" s="1"/>
  <c r="AG63" i="6"/>
  <c r="V21" i="7" s="1"/>
  <c r="U15" i="6"/>
  <c r="J9" i="7" s="1"/>
  <c r="AG23" i="6"/>
  <c r="V11" i="7" s="1"/>
  <c r="Y31" i="6"/>
  <c r="N13" i="7" s="1"/>
  <c r="Y35" i="6"/>
  <c r="N14" i="7" s="1"/>
  <c r="AH38" i="6"/>
  <c r="AI38" i="6" s="1"/>
  <c r="Y47" i="6"/>
  <c r="N17" i="7" s="1"/>
  <c r="AC51" i="6"/>
  <c r="R18" i="7" s="1"/>
  <c r="AH62" i="6"/>
  <c r="AI62" i="6" s="1"/>
  <c r="AG71" i="6"/>
  <c r="V23" i="7" s="1"/>
  <c r="AC51" i="8"/>
  <c r="R10" i="9" s="1"/>
  <c r="Y72" i="8"/>
  <c r="N11" i="9" s="1"/>
  <c r="AH268" i="8"/>
  <c r="AH332" i="8"/>
  <c r="AI332" i="8" s="1"/>
  <c r="T24" i="11"/>
  <c r="M24" i="15"/>
  <c r="AH58" i="14"/>
  <c r="AI58" i="14" s="1"/>
  <c r="AH21" i="6"/>
  <c r="AI21" i="6" s="1"/>
  <c r="AC27" i="6"/>
  <c r="R12" i="7" s="1"/>
  <c r="AH42" i="6"/>
  <c r="AI42" i="6" s="1"/>
  <c r="Y55" i="6"/>
  <c r="N19" i="7" s="1"/>
  <c r="AC266" i="8"/>
  <c r="R16" i="9" s="1"/>
  <c r="U320" i="8"/>
  <c r="J18" i="9" s="1"/>
  <c r="AH308" i="8"/>
  <c r="AI308" i="8" s="1"/>
  <c r="AH25" i="10"/>
  <c r="AI25" i="10" s="1"/>
  <c r="AC27" i="10"/>
  <c r="R12" i="11" s="1"/>
  <c r="AH18" i="6"/>
  <c r="AI18" i="6" s="1"/>
  <c r="AG31" i="6"/>
  <c r="V13" i="7" s="1"/>
  <c r="AG47" i="6"/>
  <c r="V17" i="7" s="1"/>
  <c r="O11" i="7"/>
  <c r="O25" i="7" s="1"/>
  <c r="Y11" i="10"/>
  <c r="N8" i="11" s="1"/>
  <c r="U39" i="12"/>
  <c r="J15" i="13" s="1"/>
  <c r="AH37" i="12"/>
  <c r="AC36" i="8"/>
  <c r="R9" i="9" s="1"/>
  <c r="U51" i="8"/>
  <c r="J10" i="9" s="1"/>
  <c r="V11" i="9"/>
  <c r="U191" i="8"/>
  <c r="J14" i="9" s="1"/>
  <c r="Y365" i="8"/>
  <c r="AH9" i="10"/>
  <c r="AI9" i="10" s="1"/>
  <c r="AC23" i="10"/>
  <c r="R11" i="11" s="1"/>
  <c r="AH33" i="10"/>
  <c r="AI33" i="10" s="1"/>
  <c r="AG51" i="10"/>
  <c r="V18" i="11" s="1"/>
  <c r="AD73" i="12"/>
  <c r="Y15" i="12"/>
  <c r="N9" i="13" s="1"/>
  <c r="Y19" i="12"/>
  <c r="N10" i="13" s="1"/>
  <c r="Y23" i="12"/>
  <c r="N11" i="13" s="1"/>
  <c r="Y31" i="12"/>
  <c r="N13" i="13" s="1"/>
  <c r="AC35" i="12"/>
  <c r="R14" i="13" s="1"/>
  <c r="AC55" i="12"/>
  <c r="R19" i="13" s="1"/>
  <c r="AG59" i="12"/>
  <c r="V20" i="13" s="1"/>
  <c r="O87" i="14"/>
  <c r="AH13" i="14"/>
  <c r="AG23" i="14"/>
  <c r="V11" i="15" s="1"/>
  <c r="Y35" i="14"/>
  <c r="N14" i="15" s="1"/>
  <c r="AH38" i="14"/>
  <c r="AI38" i="14" s="1"/>
  <c r="AH54" i="14"/>
  <c r="AI54" i="14" s="1"/>
  <c r="Y63" i="14"/>
  <c r="N21" i="15" s="1"/>
  <c r="AH84" i="14"/>
  <c r="F8" i="15"/>
  <c r="F24" i="15" s="1"/>
  <c r="AH17" i="16"/>
  <c r="AH66" i="16"/>
  <c r="AI66" i="16" s="1"/>
  <c r="AC154" i="8"/>
  <c r="R13" i="9" s="1"/>
  <c r="V15" i="9"/>
  <c r="O73" i="10"/>
  <c r="AH13" i="10"/>
  <c r="AI13" i="10" s="1"/>
  <c r="AG23" i="10"/>
  <c r="V11" i="11" s="1"/>
  <c r="AG31" i="10"/>
  <c r="V13" i="11" s="1"/>
  <c r="Y35" i="10"/>
  <c r="N14" i="11" s="1"/>
  <c r="AH38" i="10"/>
  <c r="AI38" i="10" s="1"/>
  <c r="AG47" i="10"/>
  <c r="V17" i="11" s="1"/>
  <c r="AH54" i="10"/>
  <c r="AI54" i="10" s="1"/>
  <c r="Y63" i="10"/>
  <c r="N21" i="11" s="1"/>
  <c r="AH70" i="10"/>
  <c r="F8" i="11"/>
  <c r="F24" i="11" s="1"/>
  <c r="AC11" i="12"/>
  <c r="K73" i="12"/>
  <c r="V73" i="12"/>
  <c r="T24" i="13"/>
  <c r="AH26" i="12"/>
  <c r="AI26" i="12" s="1"/>
  <c r="AC39" i="12"/>
  <c r="R15" i="13" s="1"/>
  <c r="AH66" i="12"/>
  <c r="AI66" i="12" s="1"/>
  <c r="AG19" i="14"/>
  <c r="V10" i="15" s="1"/>
  <c r="AH9" i="8"/>
  <c r="Y36" i="8"/>
  <c r="N9" i="9" s="1"/>
  <c r="AH53" i="8"/>
  <c r="AH193" i="8"/>
  <c r="U365" i="8"/>
  <c r="Y23" i="10"/>
  <c r="N11" i="11" s="1"/>
  <c r="AH46" i="10"/>
  <c r="AI46" i="10" s="1"/>
  <c r="AC55" i="10"/>
  <c r="R19" i="11" s="1"/>
  <c r="AG63" i="10"/>
  <c r="V21" i="11" s="1"/>
  <c r="AH13" i="12"/>
  <c r="AH15" i="12" s="1"/>
  <c r="U23" i="12"/>
  <c r="J11" i="13" s="1"/>
  <c r="AH29" i="12"/>
  <c r="U31" i="12"/>
  <c r="J13" i="13" s="1"/>
  <c r="AH46" i="12"/>
  <c r="AC51" i="12"/>
  <c r="R18" i="13" s="1"/>
  <c r="Y55" i="12"/>
  <c r="N19" i="13" s="1"/>
  <c r="AH65" i="12"/>
  <c r="AI65" i="12" s="1"/>
  <c r="K8" i="13"/>
  <c r="AG15" i="14"/>
  <c r="V9" i="15" s="1"/>
  <c r="Y19" i="14"/>
  <c r="N10" i="15" s="1"/>
  <c r="R87" i="14"/>
  <c r="AC39" i="14"/>
  <c r="R15" i="15" s="1"/>
  <c r="AG55" i="14"/>
  <c r="V19" i="15" s="1"/>
  <c r="AG67" i="14"/>
  <c r="V22" i="15" s="1"/>
  <c r="U55" i="16"/>
  <c r="J19" i="17" s="1"/>
  <c r="AH54" i="16"/>
  <c r="AI54" i="16" s="1"/>
  <c r="AH25" i="20"/>
  <c r="U27" i="20"/>
  <c r="J12" i="21" s="1"/>
  <c r="R72" i="20"/>
  <c r="G15" i="21"/>
  <c r="AC358" i="8"/>
  <c r="R20" i="9" s="1"/>
  <c r="AG11" i="10"/>
  <c r="V8" i="11" s="1"/>
  <c r="R73" i="10"/>
  <c r="AH10" i="12"/>
  <c r="AI10" i="12" s="1"/>
  <c r="AH14" i="14"/>
  <c r="AI14" i="14" s="1"/>
  <c r="L24" i="15"/>
  <c r="AH41" i="14"/>
  <c r="AI41" i="14" s="1"/>
  <c r="AH66" i="14"/>
  <c r="AI66" i="14" s="1"/>
  <c r="T24" i="17"/>
  <c r="AH29" i="16"/>
  <c r="U31" i="16"/>
  <c r="J13" i="17" s="1"/>
  <c r="V22" i="9"/>
  <c r="Q8" i="9"/>
  <c r="AH14" i="10"/>
  <c r="AI14" i="10" s="1"/>
  <c r="L24" i="11"/>
  <c r="AH66" i="10"/>
  <c r="AI66" i="10" s="1"/>
  <c r="AH38" i="12"/>
  <c r="AI38" i="12" s="1"/>
  <c r="AH57" i="12"/>
  <c r="AH62" i="12"/>
  <c r="AI62" i="12" s="1"/>
  <c r="AH29" i="14"/>
  <c r="AI29" i="14" s="1"/>
  <c r="U47" i="14"/>
  <c r="J17" i="15" s="1"/>
  <c r="AG47" i="14"/>
  <c r="V17" i="15" s="1"/>
  <c r="AH81" i="18"/>
  <c r="AI81" i="18" s="1"/>
  <c r="V13" i="9"/>
  <c r="V19" i="9"/>
  <c r="U23" i="10"/>
  <c r="J11" i="11" s="1"/>
  <c r="AH29" i="10"/>
  <c r="AI29" i="10" s="1"/>
  <c r="Z73" i="12"/>
  <c r="AG47" i="12"/>
  <c r="V17" i="13" s="1"/>
  <c r="U55" i="12"/>
  <c r="J19" i="13" s="1"/>
  <c r="Y59" i="12"/>
  <c r="N20" i="13" s="1"/>
  <c r="U59" i="12"/>
  <c r="J20" i="13" s="1"/>
  <c r="O73" i="12"/>
  <c r="S8" i="13"/>
  <c r="D24" i="15"/>
  <c r="T24" i="15"/>
  <c r="AG35" i="14"/>
  <c r="V14" i="15" s="1"/>
  <c r="Y39" i="14"/>
  <c r="N15" i="15" s="1"/>
  <c r="AG59" i="14"/>
  <c r="V20" i="15" s="1"/>
  <c r="AC11" i="16"/>
  <c r="R8" i="17" s="1"/>
  <c r="AH9" i="16"/>
  <c r="AI9" i="16" s="1"/>
  <c r="D24" i="17"/>
  <c r="L24" i="17"/>
  <c r="U15" i="16"/>
  <c r="J9" i="17" s="1"/>
  <c r="AG43" i="16"/>
  <c r="V16" i="17" s="1"/>
  <c r="AH25" i="18"/>
  <c r="AI25" i="18" s="1"/>
  <c r="AG27" i="20"/>
  <c r="V12" i="21" s="1"/>
  <c r="O102" i="18"/>
  <c r="AH21" i="20"/>
  <c r="AI21" i="20" s="1"/>
  <c r="AH54" i="20"/>
  <c r="AI54" i="20" s="1"/>
  <c r="AH10" i="16"/>
  <c r="AI10" i="16" s="1"/>
  <c r="AC55" i="16"/>
  <c r="R19" i="17" s="1"/>
  <c r="U59" i="16"/>
  <c r="J20" i="17" s="1"/>
  <c r="AC63" i="16"/>
  <c r="R21" i="17" s="1"/>
  <c r="AH65" i="16"/>
  <c r="AG11" i="20"/>
  <c r="AH65" i="20"/>
  <c r="AH67" i="20" s="1"/>
  <c r="AG15" i="16"/>
  <c r="V9" i="17" s="1"/>
  <c r="U23" i="16"/>
  <c r="J11" i="17" s="1"/>
  <c r="AG27" i="16"/>
  <c r="V12" i="17" s="1"/>
  <c r="AH41" i="16"/>
  <c r="AI41" i="16" s="1"/>
  <c r="Y47" i="16"/>
  <c r="N17" i="17" s="1"/>
  <c r="AG63" i="16"/>
  <c r="V21" i="17" s="1"/>
  <c r="AC67" i="16"/>
  <c r="R22" i="17" s="1"/>
  <c r="Y19" i="18"/>
  <c r="N10" i="19" s="1"/>
  <c r="L24" i="19"/>
  <c r="U23" i="18"/>
  <c r="J11" i="19" s="1"/>
  <c r="AG31" i="18"/>
  <c r="V13" i="19" s="1"/>
  <c r="AH34" i="18"/>
  <c r="AI34" i="18" s="1"/>
  <c r="AC39" i="18"/>
  <c r="R15" i="19" s="1"/>
  <c r="U43" i="18"/>
  <c r="J16" i="19" s="1"/>
  <c r="AH45" i="18"/>
  <c r="AI45" i="18" s="1"/>
  <c r="Y51" i="18"/>
  <c r="N18" i="19" s="1"/>
  <c r="Y55" i="18"/>
  <c r="N19" i="19" s="1"/>
  <c r="AG63" i="18"/>
  <c r="V21" i="19" s="1"/>
  <c r="Y19" i="20"/>
  <c r="Y23" i="20"/>
  <c r="N11" i="21" s="1"/>
  <c r="U39" i="20"/>
  <c r="J15" i="21" s="1"/>
  <c r="AG43" i="20"/>
  <c r="V16" i="21" s="1"/>
  <c r="AG63" i="20"/>
  <c r="V21" i="21" s="1"/>
  <c r="P24" i="17"/>
  <c r="AH30" i="16"/>
  <c r="AI30" i="16" s="1"/>
  <c r="AH33" i="16"/>
  <c r="AI33" i="16" s="1"/>
  <c r="AH38" i="16"/>
  <c r="AI38" i="16" s="1"/>
  <c r="AC51" i="16"/>
  <c r="R18" i="17" s="1"/>
  <c r="AH62" i="16"/>
  <c r="AI62" i="16" s="1"/>
  <c r="AG67" i="16"/>
  <c r="V22" i="17" s="1"/>
  <c r="AG11" i="18"/>
  <c r="V8" i="19" s="1"/>
  <c r="AH14" i="18"/>
  <c r="AC19" i="18"/>
  <c r="R10" i="19" s="1"/>
  <c r="AH29" i="18"/>
  <c r="AH31" i="18" s="1"/>
  <c r="AG39" i="18"/>
  <c r="V15" i="19" s="1"/>
  <c r="AC43" i="18"/>
  <c r="R16" i="19" s="1"/>
  <c r="AH57" i="18"/>
  <c r="AG67" i="18"/>
  <c r="V22" i="19" s="1"/>
  <c r="K72" i="20"/>
  <c r="Y15" i="20"/>
  <c r="N9" i="21" s="1"/>
  <c r="L24" i="21"/>
  <c r="Y31" i="20"/>
  <c r="N13" i="21" s="1"/>
  <c r="Y47" i="20"/>
  <c r="N17" i="21" s="1"/>
  <c r="AG55" i="20"/>
  <c r="V19" i="21" s="1"/>
  <c r="AH62" i="20"/>
  <c r="AI62" i="20" s="1"/>
  <c r="AG67" i="20"/>
  <c r="V22" i="21" s="1"/>
  <c r="AC23" i="16"/>
  <c r="R11" i="17" s="1"/>
  <c r="Y31" i="16"/>
  <c r="N13" i="17" s="1"/>
  <c r="AH42" i="16"/>
  <c r="AI42" i="16" s="1"/>
  <c r="AG47" i="16"/>
  <c r="V17" i="17" s="1"/>
  <c r="Y55" i="16"/>
  <c r="N19" i="17" s="1"/>
  <c r="AD102" i="18"/>
  <c r="Y15" i="18"/>
  <c r="N9" i="19" s="1"/>
  <c r="AC23" i="18"/>
  <c r="R11" i="19" s="1"/>
  <c r="AG35" i="18"/>
  <c r="V14" i="19" s="1"/>
  <c r="Y47" i="18"/>
  <c r="N17" i="19" s="1"/>
  <c r="AG55" i="18"/>
  <c r="V19" i="19" s="1"/>
  <c r="Y59" i="18"/>
  <c r="N20" i="19" s="1"/>
  <c r="U59" i="18"/>
  <c r="J20" i="19" s="1"/>
  <c r="AH66" i="18"/>
  <c r="AI66" i="18" s="1"/>
  <c r="D24" i="21"/>
  <c r="T24" i="21"/>
  <c r="AH26" i="20"/>
  <c r="AI26" i="20" s="1"/>
  <c r="AC39" i="20"/>
  <c r="R15" i="21" s="1"/>
  <c r="U55" i="20"/>
  <c r="J19" i="21" s="1"/>
  <c r="Y59" i="20"/>
  <c r="N20" i="21" s="1"/>
  <c r="AH66" i="20"/>
  <c r="Z74" i="16"/>
  <c r="AH45" i="16"/>
  <c r="O11" i="17"/>
  <c r="O24" i="17" s="1"/>
  <c r="T24" i="19"/>
  <c r="Y39" i="18"/>
  <c r="N15" i="19" s="1"/>
  <c r="U55" i="18"/>
  <c r="J19" i="19" s="1"/>
  <c r="AH22" i="20"/>
  <c r="AG47" i="20"/>
  <c r="V17" i="21" s="1"/>
  <c r="W72" i="20"/>
  <c r="AH50" i="16"/>
  <c r="D24" i="19"/>
  <c r="O72" i="20"/>
  <c r="AH13" i="20"/>
  <c r="AH29" i="20"/>
  <c r="AH45" i="20"/>
  <c r="AI443" i="22"/>
  <c r="AI165" i="22"/>
  <c r="AI136" i="22"/>
  <c r="AI210" i="22"/>
  <c r="AI239" i="22"/>
  <c r="AI45" i="22"/>
  <c r="AI280" i="22"/>
  <c r="AI264" i="22"/>
  <c r="J25" i="23"/>
  <c r="AI154" i="22"/>
  <c r="AI231" i="22"/>
  <c r="AI44" i="22"/>
  <c r="AI103" i="22"/>
  <c r="V8" i="21"/>
  <c r="AH15" i="20"/>
  <c r="AI13" i="20"/>
  <c r="AI29" i="20"/>
  <c r="AH47" i="20"/>
  <c r="AI45" i="20"/>
  <c r="U24" i="21"/>
  <c r="N10" i="21"/>
  <c r="E24" i="21"/>
  <c r="M24" i="21"/>
  <c r="AI38" i="20"/>
  <c r="AI66" i="20"/>
  <c r="R8" i="21"/>
  <c r="AC72" i="20"/>
  <c r="U35" i="20"/>
  <c r="J14" i="21" s="1"/>
  <c r="U51" i="20"/>
  <c r="J18" i="21" s="1"/>
  <c r="AH49" i="20"/>
  <c r="V72" i="20"/>
  <c r="AD72" i="20"/>
  <c r="AG23" i="20"/>
  <c r="V11" i="21" s="1"/>
  <c r="AI25" i="20"/>
  <c r="AH37" i="20"/>
  <c r="AH41" i="20"/>
  <c r="Z72" i="20"/>
  <c r="AH10" i="20"/>
  <c r="U15" i="20"/>
  <c r="J9" i="21" s="1"/>
  <c r="AC51" i="20"/>
  <c r="R18" i="21" s="1"/>
  <c r="U67" i="20"/>
  <c r="J22" i="21" s="1"/>
  <c r="AA72" i="20"/>
  <c r="F8" i="21"/>
  <c r="F24" i="21" s="1"/>
  <c r="AH11" i="20"/>
  <c r="Q8" i="21"/>
  <c r="Q24" i="21" s="1"/>
  <c r="AB72" i="20"/>
  <c r="AI33" i="20"/>
  <c r="AH35" i="20"/>
  <c r="O24" i="21"/>
  <c r="B8" i="21"/>
  <c r="B24" i="21" s="1"/>
  <c r="J72" i="20"/>
  <c r="C24" i="21"/>
  <c r="N72" i="20"/>
  <c r="X72" i="20"/>
  <c r="AF72" i="20"/>
  <c r="U31" i="20"/>
  <c r="J13" i="21" s="1"/>
  <c r="Y39" i="20"/>
  <c r="N15" i="21" s="1"/>
  <c r="AI46" i="20"/>
  <c r="AI65" i="20"/>
  <c r="AH69" i="20"/>
  <c r="M72" i="20"/>
  <c r="AE72" i="20"/>
  <c r="G24" i="21"/>
  <c r="AH18" i="20"/>
  <c r="AH42" i="20"/>
  <c r="U47" i="20"/>
  <c r="J17" i="21" s="1"/>
  <c r="AC67" i="20"/>
  <c r="R22" i="21" s="1"/>
  <c r="K24" i="21"/>
  <c r="AH34" i="20"/>
  <c r="AH57" i="20"/>
  <c r="I8" i="21"/>
  <c r="I24" i="21" s="1"/>
  <c r="T72" i="20"/>
  <c r="AI9" i="20"/>
  <c r="J8" i="21"/>
  <c r="AH53" i="20"/>
  <c r="S24" i="21"/>
  <c r="H24" i="21"/>
  <c r="P24" i="21"/>
  <c r="AH17" i="20"/>
  <c r="AI22" i="20"/>
  <c r="AH30" i="20"/>
  <c r="AH50" i="20"/>
  <c r="AH61" i="20"/>
  <c r="U63" i="20"/>
  <c r="J21" i="21" s="1"/>
  <c r="Y67" i="20"/>
  <c r="N22" i="21" s="1"/>
  <c r="S72" i="20"/>
  <c r="E24" i="19"/>
  <c r="R8" i="19"/>
  <c r="M24" i="19"/>
  <c r="AI13" i="18"/>
  <c r="AI38" i="18"/>
  <c r="U24" i="19"/>
  <c r="R102" i="18"/>
  <c r="H24" i="19"/>
  <c r="P24" i="19"/>
  <c r="AH17" i="18"/>
  <c r="AH50" i="18"/>
  <c r="AH61" i="18"/>
  <c r="U63" i="18"/>
  <c r="J21" i="19" s="1"/>
  <c r="S102" i="18"/>
  <c r="AH9" i="18"/>
  <c r="I8" i="19"/>
  <c r="I24" i="19" s="1"/>
  <c r="T102" i="18"/>
  <c r="Q8" i="19"/>
  <c r="Q24" i="19" s="1"/>
  <c r="AB102" i="18"/>
  <c r="U19" i="18"/>
  <c r="J10" i="19" s="1"/>
  <c r="AH33" i="18"/>
  <c r="AH46" i="18"/>
  <c r="W102" i="18"/>
  <c r="O24" i="19"/>
  <c r="C24" i="19"/>
  <c r="AH10" i="18"/>
  <c r="U15" i="18"/>
  <c r="J9" i="19" s="1"/>
  <c r="AI30" i="18"/>
  <c r="AC51" i="18"/>
  <c r="R18" i="19" s="1"/>
  <c r="U67" i="18"/>
  <c r="J22" i="19" s="1"/>
  <c r="AA102" i="18"/>
  <c r="F8" i="19"/>
  <c r="F24" i="19" s="1"/>
  <c r="B8" i="19"/>
  <c r="J102" i="18"/>
  <c r="AH53" i="18"/>
  <c r="AC63" i="18"/>
  <c r="R21" i="19" s="1"/>
  <c r="V102" i="18"/>
  <c r="AH37" i="18"/>
  <c r="Z102" i="18"/>
  <c r="N102" i="18"/>
  <c r="X102" i="18"/>
  <c r="AF102" i="18"/>
  <c r="AH26" i="18"/>
  <c r="U31" i="18"/>
  <c r="J13" i="19" s="1"/>
  <c r="AH62" i="18"/>
  <c r="AH65" i="18"/>
  <c r="AH69" i="18"/>
  <c r="M102" i="18"/>
  <c r="AE102" i="18"/>
  <c r="G24" i="19"/>
  <c r="J8" i="19"/>
  <c r="U51" i="18"/>
  <c r="J18" i="19" s="1"/>
  <c r="AH49" i="18"/>
  <c r="S24" i="19"/>
  <c r="AH18" i="18"/>
  <c r="AH42" i="18"/>
  <c r="AC67" i="18"/>
  <c r="R22" i="19" s="1"/>
  <c r="K24" i="19"/>
  <c r="U24" i="17"/>
  <c r="E24" i="17"/>
  <c r="F24" i="17"/>
  <c r="AH43" i="16"/>
  <c r="M24" i="17"/>
  <c r="Y23" i="16"/>
  <c r="N11" i="17" s="1"/>
  <c r="AE74" i="16"/>
  <c r="X74" i="16"/>
  <c r="Y39" i="16"/>
  <c r="N15" i="17" s="1"/>
  <c r="AH18" i="16"/>
  <c r="R74" i="16"/>
  <c r="AH14" i="16"/>
  <c r="AH34" i="16"/>
  <c r="AH35" i="16" s="1"/>
  <c r="AH57" i="16"/>
  <c r="S74" i="16"/>
  <c r="N8" i="17"/>
  <c r="O74" i="16"/>
  <c r="I8" i="17"/>
  <c r="I24" i="17" s="1"/>
  <c r="T74" i="16"/>
  <c r="Q8" i="17"/>
  <c r="Q24" i="17" s="1"/>
  <c r="AB74" i="16"/>
  <c r="U19" i="16"/>
  <c r="J10" i="17" s="1"/>
  <c r="AH58" i="16"/>
  <c r="Y63" i="16"/>
  <c r="N21" i="17" s="1"/>
  <c r="C24" i="17"/>
  <c r="S24" i="17"/>
  <c r="G24" i="17"/>
  <c r="N74" i="16"/>
  <c r="AF74" i="16"/>
  <c r="AI65" i="16"/>
  <c r="K24" i="17"/>
  <c r="AH61" i="16"/>
  <c r="U63" i="16"/>
  <c r="J21" i="17" s="1"/>
  <c r="Y67" i="16"/>
  <c r="N22" i="17" s="1"/>
  <c r="W74" i="16"/>
  <c r="B8" i="17"/>
  <c r="B24" i="17" s="1"/>
  <c r="J8" i="17"/>
  <c r="AH21" i="16"/>
  <c r="AH25" i="16"/>
  <c r="U35" i="16"/>
  <c r="J14" i="17" s="1"/>
  <c r="U51" i="16"/>
  <c r="J18" i="17" s="1"/>
  <c r="AH49" i="16"/>
  <c r="AH53" i="16"/>
  <c r="M74" i="16"/>
  <c r="H24" i="17"/>
  <c r="AI17" i="16"/>
  <c r="AI50" i="16"/>
  <c r="K74" i="16"/>
  <c r="V74" i="16"/>
  <c r="AD74" i="16"/>
  <c r="AH37" i="16"/>
  <c r="AA74" i="16"/>
  <c r="E24" i="15"/>
  <c r="U24" i="15"/>
  <c r="AI84" i="14"/>
  <c r="AH42" i="14"/>
  <c r="AH50" i="14"/>
  <c r="S87" i="14"/>
  <c r="H24" i="15"/>
  <c r="P24" i="15"/>
  <c r="AH17" i="14"/>
  <c r="AI22" i="14"/>
  <c r="AH30" i="14"/>
  <c r="AH61" i="14"/>
  <c r="U63" i="14"/>
  <c r="J21" i="15" s="1"/>
  <c r="W87" i="14"/>
  <c r="O24" i="15"/>
  <c r="G11" i="15"/>
  <c r="G24" i="15" s="1"/>
  <c r="Q8" i="15"/>
  <c r="Q24" i="15" s="1"/>
  <c r="AB87" i="14"/>
  <c r="J8" i="15"/>
  <c r="U35" i="14"/>
  <c r="J14" i="15" s="1"/>
  <c r="Z87" i="14"/>
  <c r="V87" i="14"/>
  <c r="AI25" i="14"/>
  <c r="AA87" i="14"/>
  <c r="AH10" i="14"/>
  <c r="U15" i="14"/>
  <c r="J9" i="15" s="1"/>
  <c r="AC43" i="14"/>
  <c r="R16" i="15" s="1"/>
  <c r="AC51" i="14"/>
  <c r="R18" i="15" s="1"/>
  <c r="U67" i="14"/>
  <c r="J22" i="15" s="1"/>
  <c r="M87" i="14"/>
  <c r="AE87" i="14"/>
  <c r="AI9" i="14"/>
  <c r="R8" i="15"/>
  <c r="U51" i="14"/>
  <c r="J18" i="15" s="1"/>
  <c r="AH49" i="14"/>
  <c r="AH53" i="14"/>
  <c r="AD87" i="14"/>
  <c r="AH37" i="14"/>
  <c r="N87" i="14"/>
  <c r="X87" i="14"/>
  <c r="AF87" i="14"/>
  <c r="AH18" i="14"/>
  <c r="U31" i="14"/>
  <c r="J13" i="15" s="1"/>
  <c r="AH62" i="14"/>
  <c r="AH69" i="14"/>
  <c r="K24" i="15"/>
  <c r="I8" i="15"/>
  <c r="I24" i="15" s="1"/>
  <c r="T87" i="14"/>
  <c r="S24" i="15"/>
  <c r="B8" i="15"/>
  <c r="J87" i="14"/>
  <c r="AH21" i="14"/>
  <c r="AH26" i="14"/>
  <c r="AH27" i="14" s="1"/>
  <c r="AH34" i="14"/>
  <c r="AC67" i="14"/>
  <c r="R22" i="15" s="1"/>
  <c r="AH57" i="14"/>
  <c r="AH65" i="14"/>
  <c r="AI13" i="12"/>
  <c r="AI29" i="12"/>
  <c r="AH39" i="12"/>
  <c r="F24" i="13"/>
  <c r="M24" i="13"/>
  <c r="V8" i="13"/>
  <c r="AH47" i="12"/>
  <c r="AI45" i="12"/>
  <c r="U24" i="13"/>
  <c r="R8" i="13"/>
  <c r="E24" i="13"/>
  <c r="AI58" i="12"/>
  <c r="AI41" i="12"/>
  <c r="I8" i="13"/>
  <c r="I24" i="13" s="1"/>
  <c r="T73" i="12"/>
  <c r="Q8" i="13"/>
  <c r="Q24" i="13" s="1"/>
  <c r="AB73" i="12"/>
  <c r="AH33" i="12"/>
  <c r="AI9" i="12"/>
  <c r="B8" i="13"/>
  <c r="B24" i="13" s="1"/>
  <c r="J73" i="12"/>
  <c r="J8" i="13"/>
  <c r="AH21" i="12"/>
  <c r="U35" i="12"/>
  <c r="J14" i="13" s="1"/>
  <c r="U51" i="12"/>
  <c r="J18" i="13" s="1"/>
  <c r="AH49" i="12"/>
  <c r="AH53" i="12"/>
  <c r="AC63" i="12"/>
  <c r="R21" i="13" s="1"/>
  <c r="AA73" i="12"/>
  <c r="G24" i="13"/>
  <c r="K24" i="13"/>
  <c r="X73" i="12"/>
  <c r="Y39" i="12"/>
  <c r="N15" i="13" s="1"/>
  <c r="AI46" i="12"/>
  <c r="R73" i="12"/>
  <c r="AH18" i="12"/>
  <c r="AH42" i="12"/>
  <c r="AH43" i="12" s="1"/>
  <c r="U47" i="12"/>
  <c r="J17" i="13" s="1"/>
  <c r="AC67" i="12"/>
  <c r="R22" i="13" s="1"/>
  <c r="S73" i="12"/>
  <c r="N8" i="13"/>
  <c r="AI37" i="12"/>
  <c r="M73" i="12"/>
  <c r="N73" i="12"/>
  <c r="AH22" i="12"/>
  <c r="AH34" i="12"/>
  <c r="W73" i="12"/>
  <c r="O24" i="13"/>
  <c r="AE73" i="12"/>
  <c r="AF73" i="12"/>
  <c r="H24" i="13"/>
  <c r="P24" i="13"/>
  <c r="AH17" i="12"/>
  <c r="AH30" i="12"/>
  <c r="AH31" i="12" s="1"/>
  <c r="AH50" i="12"/>
  <c r="AH61" i="12"/>
  <c r="U63" i="12"/>
  <c r="J21" i="13" s="1"/>
  <c r="Y67" i="12"/>
  <c r="N22" i="13" s="1"/>
  <c r="C24" i="13"/>
  <c r="S24" i="13"/>
  <c r="E24" i="11"/>
  <c r="U24" i="11"/>
  <c r="M24" i="11"/>
  <c r="Q8" i="11"/>
  <c r="Q24" i="11" s="1"/>
  <c r="AB73" i="10"/>
  <c r="B8" i="11"/>
  <c r="B24" i="11" s="1"/>
  <c r="J73" i="10"/>
  <c r="U51" i="10"/>
  <c r="J18" i="11" s="1"/>
  <c r="AH49" i="10"/>
  <c r="AH34" i="10"/>
  <c r="AH42" i="10"/>
  <c r="AH50" i="10"/>
  <c r="S73" i="10"/>
  <c r="H24" i="11"/>
  <c r="P24" i="11"/>
  <c r="AH17" i="10"/>
  <c r="AH30" i="10"/>
  <c r="AH61" i="10"/>
  <c r="U63" i="10"/>
  <c r="J21" i="11" s="1"/>
  <c r="W73" i="10"/>
  <c r="O24" i="11"/>
  <c r="G11" i="11"/>
  <c r="G24" i="11" s="1"/>
  <c r="S24" i="11"/>
  <c r="J8" i="11"/>
  <c r="V73" i="10"/>
  <c r="AH41" i="10"/>
  <c r="AA73" i="10"/>
  <c r="AH10" i="10"/>
  <c r="U15" i="10"/>
  <c r="J9" i="11" s="1"/>
  <c r="Y47" i="10"/>
  <c r="N17" i="11" s="1"/>
  <c r="AC51" i="10"/>
  <c r="R18" i="11" s="1"/>
  <c r="U67" i="10"/>
  <c r="J22" i="11" s="1"/>
  <c r="M73" i="10"/>
  <c r="AE73" i="10"/>
  <c r="R8" i="11"/>
  <c r="U35" i="10"/>
  <c r="J14" i="11" s="1"/>
  <c r="AH53" i="10"/>
  <c r="K73" i="10"/>
  <c r="AH37" i="10"/>
  <c r="N73" i="10"/>
  <c r="X73" i="10"/>
  <c r="AF73" i="10"/>
  <c r="AH26" i="10"/>
  <c r="U31" i="10"/>
  <c r="J13" i="11" s="1"/>
  <c r="AH62" i="10"/>
  <c r="AH69" i="10"/>
  <c r="K24" i="11"/>
  <c r="I8" i="11"/>
  <c r="I24" i="11" s="1"/>
  <c r="T73" i="10"/>
  <c r="C24" i="11"/>
  <c r="AH21" i="10"/>
  <c r="Z73" i="10"/>
  <c r="AD73" i="10"/>
  <c r="Y31" i="10"/>
  <c r="N13" i="11" s="1"/>
  <c r="AH18" i="10"/>
  <c r="AC67" i="10"/>
  <c r="R22" i="11" s="1"/>
  <c r="AH57" i="10"/>
  <c r="AH65" i="10"/>
  <c r="AC336" i="8"/>
  <c r="R19" i="9" s="1"/>
  <c r="AH322" i="8"/>
  <c r="AH150" i="8"/>
  <c r="AH187" i="8"/>
  <c r="Y230" i="8"/>
  <c r="N15" i="9" s="1"/>
  <c r="O8" i="9"/>
  <c r="AH20" i="8"/>
  <c r="AH226" i="8"/>
  <c r="AH305" i="8"/>
  <c r="AH318" i="8"/>
  <c r="AH74" i="8"/>
  <c r="AH115" i="8" s="1"/>
  <c r="AI115" i="8" s="1"/>
  <c r="Y320" i="8"/>
  <c r="N18" i="9" s="1"/>
  <c r="U424" i="8"/>
  <c r="J22" i="9" s="1"/>
  <c r="AH367" i="8"/>
  <c r="AH424" i="8" s="1"/>
  <c r="AH452" i="8"/>
  <c r="U18" i="8"/>
  <c r="M456" i="8"/>
  <c r="AH38" i="8"/>
  <c r="U306" i="8"/>
  <c r="J17" i="9" s="1"/>
  <c r="U358" i="8"/>
  <c r="J20" i="9" s="1"/>
  <c r="Y424" i="8"/>
  <c r="N22" i="9" s="1"/>
  <c r="N456" i="8"/>
  <c r="M22" i="9"/>
  <c r="AC72" i="8"/>
  <c r="R11" i="9" s="1"/>
  <c r="AH232" i="8"/>
  <c r="AH30" i="8"/>
  <c r="AH46" i="8"/>
  <c r="AH156" i="8"/>
  <c r="AH360" i="8"/>
  <c r="AC424" i="8"/>
  <c r="R22" i="9" s="1"/>
  <c r="O456" i="8"/>
  <c r="C8" i="9"/>
  <c r="K8" i="9"/>
  <c r="S8" i="9"/>
  <c r="U25" i="7"/>
  <c r="E25" i="7"/>
  <c r="G25" i="7"/>
  <c r="B8" i="7"/>
  <c r="R8" i="7"/>
  <c r="U51" i="6"/>
  <c r="J18" i="7" s="1"/>
  <c r="AH49" i="6"/>
  <c r="AH37" i="6"/>
  <c r="U59" i="6"/>
  <c r="J20" i="7" s="1"/>
  <c r="F10" i="7"/>
  <c r="F25" i="7" s="1"/>
  <c r="Y23" i="6"/>
  <c r="N11" i="7" s="1"/>
  <c r="AC71" i="6"/>
  <c r="R23" i="7" s="1"/>
  <c r="R132" i="6"/>
  <c r="AH14" i="6"/>
  <c r="AH34" i="6"/>
  <c r="AH57" i="6"/>
  <c r="S132" i="6"/>
  <c r="Y39" i="6"/>
  <c r="N15" i="7" s="1"/>
  <c r="AH73" i="6"/>
  <c r="AH131" i="6" s="1"/>
  <c r="AH17" i="6"/>
  <c r="AH50" i="6"/>
  <c r="AC55" i="6"/>
  <c r="R19" i="7" s="1"/>
  <c r="AH61" i="6"/>
  <c r="U63" i="6"/>
  <c r="J21" i="7" s="1"/>
  <c r="Y71" i="6"/>
  <c r="N23" i="7" s="1"/>
  <c r="M132" i="6"/>
  <c r="N132" i="6"/>
  <c r="H25" i="7"/>
  <c r="I8" i="7"/>
  <c r="I25" i="7" s="1"/>
  <c r="T132" i="6"/>
  <c r="Q8" i="7"/>
  <c r="Q25" i="7" s="1"/>
  <c r="U19" i="6"/>
  <c r="J10" i="7" s="1"/>
  <c r="AH33" i="6"/>
  <c r="AH46" i="6"/>
  <c r="Y63" i="6"/>
  <c r="N21" i="7" s="1"/>
  <c r="AI70" i="10" l="1"/>
  <c r="AH72" i="10"/>
  <c r="AH71" i="20"/>
  <c r="AH73" i="16"/>
  <c r="AH67" i="16"/>
  <c r="AH47" i="16"/>
  <c r="AH11" i="14"/>
  <c r="V24" i="13"/>
  <c r="AH11" i="12"/>
  <c r="AH67" i="12"/>
  <c r="AI25" i="12"/>
  <c r="AH11" i="10"/>
  <c r="AI11" i="10" s="1"/>
  <c r="X8" i="11" s="1"/>
  <c r="AH15" i="10"/>
  <c r="AH47" i="10"/>
  <c r="AI47" i="10" s="1"/>
  <c r="X17" i="11" s="1"/>
  <c r="AH35" i="10"/>
  <c r="AI35" i="10" s="1"/>
  <c r="X14" i="11" s="1"/>
  <c r="AH31" i="10"/>
  <c r="W13" i="11" s="1"/>
  <c r="V24" i="11"/>
  <c r="AH27" i="10"/>
  <c r="AI338" i="8"/>
  <c r="AH358" i="8"/>
  <c r="AH336" i="8"/>
  <c r="AH320" i="8"/>
  <c r="AH154" i="8"/>
  <c r="AH306" i="8"/>
  <c r="AI193" i="8"/>
  <c r="AH230" i="8"/>
  <c r="C25" i="9"/>
  <c r="AH191" i="8"/>
  <c r="K25" i="9"/>
  <c r="AH36" i="8"/>
  <c r="AI53" i="8"/>
  <c r="AH72" i="8"/>
  <c r="AI72" i="8" s="1"/>
  <c r="O25" i="9"/>
  <c r="AI9" i="8"/>
  <c r="AH18" i="8"/>
  <c r="B25" i="7"/>
  <c r="AH15" i="6"/>
  <c r="AH23" i="6"/>
  <c r="W13" i="23"/>
  <c r="AI42" i="22"/>
  <c r="X9" i="23" s="1"/>
  <c r="AH15" i="18"/>
  <c r="AH47" i="18"/>
  <c r="AH59" i="18"/>
  <c r="W20" i="19" s="1"/>
  <c r="B24" i="19"/>
  <c r="AI14" i="18"/>
  <c r="AH43" i="18"/>
  <c r="W16" i="19" s="1"/>
  <c r="AH23" i="18"/>
  <c r="AI23" i="18" s="1"/>
  <c r="X11" i="19" s="1"/>
  <c r="AI29" i="18"/>
  <c r="V24" i="19"/>
  <c r="W17" i="23"/>
  <c r="AH19" i="16"/>
  <c r="AI19" i="16" s="1"/>
  <c r="X10" i="17" s="1"/>
  <c r="AG74" i="16"/>
  <c r="AH15" i="16"/>
  <c r="AH11" i="16"/>
  <c r="AI11" i="16" s="1"/>
  <c r="X8" i="17" s="1"/>
  <c r="AH31" i="16"/>
  <c r="AI45" i="16"/>
  <c r="V23" i="17"/>
  <c r="V24" i="17" s="1"/>
  <c r="R24" i="17"/>
  <c r="L25" i="9"/>
  <c r="I25" i="9"/>
  <c r="B25" i="9"/>
  <c r="J8" i="7"/>
  <c r="J25" i="7" s="1"/>
  <c r="U132" i="6"/>
  <c r="AG132" i="6"/>
  <c r="AC132" i="6"/>
  <c r="N24" i="19"/>
  <c r="AH27" i="18"/>
  <c r="W12" i="19" s="1"/>
  <c r="AG102" i="18"/>
  <c r="W9" i="23"/>
  <c r="W19" i="23"/>
  <c r="W16" i="23"/>
  <c r="X13" i="23"/>
  <c r="W11" i="23"/>
  <c r="W12" i="23"/>
  <c r="W8" i="23"/>
  <c r="AH465" i="22"/>
  <c r="T25" i="9"/>
  <c r="G25" i="9"/>
  <c r="S25" i="9"/>
  <c r="U25" i="9"/>
  <c r="AH455" i="8"/>
  <c r="N24" i="21"/>
  <c r="AH47" i="14"/>
  <c r="W17" i="15" s="1"/>
  <c r="AH43" i="14"/>
  <c r="W16" i="15" s="1"/>
  <c r="AH15" i="14"/>
  <c r="AI15" i="14" s="1"/>
  <c r="X9" i="15" s="1"/>
  <c r="B24" i="15"/>
  <c r="N24" i="7"/>
  <c r="Y132" i="6"/>
  <c r="AH71" i="6"/>
  <c r="AI71" i="6" s="1"/>
  <c r="H25" i="9"/>
  <c r="R8" i="9"/>
  <c r="AC456" i="8"/>
  <c r="N8" i="9"/>
  <c r="Y456" i="8"/>
  <c r="Q25" i="9"/>
  <c r="V8" i="9"/>
  <c r="AG456" i="8"/>
  <c r="P25" i="9"/>
  <c r="U456" i="8"/>
  <c r="M25" i="9"/>
  <c r="J21" i="9"/>
  <c r="R21" i="9"/>
  <c r="N21" i="9"/>
  <c r="V21" i="9"/>
  <c r="W17" i="9"/>
  <c r="AI230" i="8"/>
  <c r="X15" i="9" s="1"/>
  <c r="W20" i="9"/>
  <c r="AI154" i="8"/>
  <c r="X13" i="9" s="1"/>
  <c r="AI268" i="8"/>
  <c r="Y87" i="14"/>
  <c r="AI13" i="14"/>
  <c r="N24" i="15"/>
  <c r="AH31" i="6"/>
  <c r="W13" i="7" s="1"/>
  <c r="AH43" i="6"/>
  <c r="W16" i="7" s="1"/>
  <c r="AH11" i="6"/>
  <c r="W8" i="7" s="1"/>
  <c r="W22" i="23"/>
  <c r="AH27" i="6"/>
  <c r="W12" i="7" s="1"/>
  <c r="AH55" i="6"/>
  <c r="AI55" i="6" s="1"/>
  <c r="X19" i="7" s="1"/>
  <c r="AH59" i="12"/>
  <c r="AI57" i="12"/>
  <c r="V25" i="7"/>
  <c r="AG73" i="10"/>
  <c r="N24" i="13"/>
  <c r="V24" i="15"/>
  <c r="AG87" i="14"/>
  <c r="AI29" i="16"/>
  <c r="AI57" i="18"/>
  <c r="AI59" i="18"/>
  <c r="X20" i="19" s="1"/>
  <c r="Y102" i="18"/>
  <c r="AH23" i="20"/>
  <c r="AI23" i="20" s="1"/>
  <c r="X11" i="21" s="1"/>
  <c r="N24" i="11"/>
  <c r="AC74" i="16"/>
  <c r="AH27" i="20"/>
  <c r="AI278" i="22"/>
  <c r="X20" i="23" s="1"/>
  <c r="W20" i="23"/>
  <c r="X10" i="23"/>
  <c r="W10" i="23"/>
  <c r="W24" i="23"/>
  <c r="AI464" i="22"/>
  <c r="X24" i="23" s="1"/>
  <c r="AI163" i="22"/>
  <c r="X14" i="23" s="1"/>
  <c r="W14" i="23"/>
  <c r="AI290" i="22"/>
  <c r="X21" i="23" s="1"/>
  <c r="W21" i="23"/>
  <c r="X18" i="23"/>
  <c r="W18" i="23"/>
  <c r="AI202" i="22"/>
  <c r="X15" i="23" s="1"/>
  <c r="W15" i="23"/>
  <c r="AH63" i="20"/>
  <c r="AI61" i="20"/>
  <c r="AI47" i="20"/>
  <c r="X17" i="21" s="1"/>
  <c r="W17" i="21"/>
  <c r="AI30" i="20"/>
  <c r="AH59" i="20"/>
  <c r="AI57" i="20"/>
  <c r="AI18" i="20"/>
  <c r="AI11" i="20"/>
  <c r="X8" i="21" s="1"/>
  <c r="W8" i="21"/>
  <c r="AI49" i="20"/>
  <c r="AH51" i="20"/>
  <c r="AI34" i="20"/>
  <c r="AH43" i="20"/>
  <c r="AI41" i="20"/>
  <c r="AI15" i="20"/>
  <c r="X9" i="21" s="1"/>
  <c r="W9" i="21"/>
  <c r="U72" i="20"/>
  <c r="J24" i="21"/>
  <c r="AI35" i="20"/>
  <c r="X14" i="21" s="1"/>
  <c r="W14" i="21"/>
  <c r="R24" i="21"/>
  <c r="V24" i="21"/>
  <c r="AI69" i="20"/>
  <c r="AG72" i="20"/>
  <c r="AI50" i="20"/>
  <c r="AI17" i="20"/>
  <c r="AH19" i="20"/>
  <c r="Y72" i="20"/>
  <c r="AH31" i="20"/>
  <c r="AH55" i="20"/>
  <c r="AI53" i="20"/>
  <c r="AI37" i="20"/>
  <c r="AH39" i="20"/>
  <c r="AI67" i="20"/>
  <c r="X22" i="21" s="1"/>
  <c r="W22" i="21"/>
  <c r="AI42" i="20"/>
  <c r="AI10" i="20"/>
  <c r="W9" i="19"/>
  <c r="AI15" i="18"/>
  <c r="X9" i="19" s="1"/>
  <c r="AI53" i="18"/>
  <c r="AH55" i="18"/>
  <c r="AH11" i="18"/>
  <c r="AI9" i="18"/>
  <c r="AC102" i="18"/>
  <c r="AI62" i="18"/>
  <c r="AH63" i="18"/>
  <c r="AI61" i="18"/>
  <c r="U102" i="18"/>
  <c r="AI50" i="18"/>
  <c r="J24" i="19"/>
  <c r="AI46" i="18"/>
  <c r="AI17" i="18"/>
  <c r="AH19" i="18"/>
  <c r="R24" i="19"/>
  <c r="W13" i="19"/>
  <c r="AI31" i="18"/>
  <c r="X13" i="19" s="1"/>
  <c r="AI26" i="18"/>
  <c r="W17" i="19"/>
  <c r="AI47" i="18"/>
  <c r="X17" i="19" s="1"/>
  <c r="AI42" i="18"/>
  <c r="AI49" i="18"/>
  <c r="AH51" i="18"/>
  <c r="AI69" i="18"/>
  <c r="AI33" i="18"/>
  <c r="AH35" i="18"/>
  <c r="AI18" i="18"/>
  <c r="AI65" i="18"/>
  <c r="AH67" i="18"/>
  <c r="AI37" i="18"/>
  <c r="AH39" i="18"/>
  <c r="AI10" i="18"/>
  <c r="AI58" i="16"/>
  <c r="N24" i="17"/>
  <c r="W13" i="17"/>
  <c r="AI31" i="16"/>
  <c r="X13" i="17" s="1"/>
  <c r="W16" i="17"/>
  <c r="AI43" i="16"/>
  <c r="X16" i="17" s="1"/>
  <c r="AH27" i="16"/>
  <c r="AI25" i="16"/>
  <c r="AI18" i="16"/>
  <c r="AI69" i="16"/>
  <c r="AI21" i="16"/>
  <c r="AH23" i="16"/>
  <c r="AI35" i="16"/>
  <c r="X14" i="17" s="1"/>
  <c r="W14" i="17"/>
  <c r="AI34" i="16"/>
  <c r="W17" i="17"/>
  <c r="AI47" i="16"/>
  <c r="X17" i="17" s="1"/>
  <c r="J24" i="17"/>
  <c r="AI37" i="16"/>
  <c r="AH39" i="16"/>
  <c r="AI53" i="16"/>
  <c r="AH55" i="16"/>
  <c r="W8" i="17"/>
  <c r="W9" i="17"/>
  <c r="AI15" i="16"/>
  <c r="X9" i="17" s="1"/>
  <c r="W22" i="17"/>
  <c r="AI67" i="16"/>
  <c r="X22" i="17" s="1"/>
  <c r="AI57" i="16"/>
  <c r="AH59" i="16"/>
  <c r="AI49" i="16"/>
  <c r="AH51" i="16"/>
  <c r="U74" i="16"/>
  <c r="AH63" i="16"/>
  <c r="AI61" i="16"/>
  <c r="AI14" i="16"/>
  <c r="Y74" i="16"/>
  <c r="AI53" i="14"/>
  <c r="AH55" i="14"/>
  <c r="AI62" i="14"/>
  <c r="AI37" i="14"/>
  <c r="AH39" i="14"/>
  <c r="W12" i="15"/>
  <c r="AI27" i="14"/>
  <c r="X12" i="15" s="1"/>
  <c r="AI34" i="14"/>
  <c r="U87" i="14"/>
  <c r="W8" i="15"/>
  <c r="AI11" i="14"/>
  <c r="X8" i="15" s="1"/>
  <c r="AI26" i="14"/>
  <c r="AH35" i="14"/>
  <c r="AI10" i="14"/>
  <c r="J24" i="15"/>
  <c r="AH63" i="14"/>
  <c r="AI61" i="14"/>
  <c r="AI18" i="14"/>
  <c r="AI49" i="14"/>
  <c r="AH51" i="14"/>
  <c r="AI30" i="14"/>
  <c r="AH31" i="14"/>
  <c r="AI65" i="14"/>
  <c r="AH67" i="14"/>
  <c r="AI21" i="14"/>
  <c r="AH23" i="14"/>
  <c r="AC87" i="14"/>
  <c r="AI17" i="14"/>
  <c r="AH19" i="14"/>
  <c r="AI42" i="14"/>
  <c r="AI50" i="14"/>
  <c r="AH59" i="14"/>
  <c r="AI57" i="14"/>
  <c r="AI69" i="14"/>
  <c r="R24" i="15"/>
  <c r="W16" i="13"/>
  <c r="AI43" i="12"/>
  <c r="X16" i="13" s="1"/>
  <c r="AI50" i="12"/>
  <c r="AI69" i="12"/>
  <c r="U73" i="12"/>
  <c r="W17" i="13"/>
  <c r="AI47" i="12"/>
  <c r="X17" i="13" s="1"/>
  <c r="AI30" i="12"/>
  <c r="AI34" i="12"/>
  <c r="J24" i="13"/>
  <c r="W15" i="13"/>
  <c r="AI39" i="12"/>
  <c r="X15" i="13" s="1"/>
  <c r="AI22" i="12"/>
  <c r="AH55" i="12"/>
  <c r="AI53" i="12"/>
  <c r="AI27" i="12"/>
  <c r="X12" i="13" s="1"/>
  <c r="W12" i="13"/>
  <c r="W22" i="13"/>
  <c r="AI67" i="12"/>
  <c r="X22" i="13" s="1"/>
  <c r="AI42" i="12"/>
  <c r="AI49" i="12"/>
  <c r="AH51" i="12"/>
  <c r="AI11" i="12"/>
  <c r="X8" i="13" s="1"/>
  <c r="W8" i="13"/>
  <c r="AI31" i="12"/>
  <c r="X13" i="13" s="1"/>
  <c r="W13" i="13"/>
  <c r="AI18" i="12"/>
  <c r="AI17" i="12"/>
  <c r="AH19" i="12"/>
  <c r="AI33" i="12"/>
  <c r="AH35" i="12"/>
  <c r="AC73" i="12"/>
  <c r="AH63" i="12"/>
  <c r="AI61" i="12"/>
  <c r="AI21" i="12"/>
  <c r="AH23" i="12"/>
  <c r="R24" i="13"/>
  <c r="Y73" i="12"/>
  <c r="W9" i="13"/>
  <c r="AI15" i="12"/>
  <c r="X9" i="13" s="1"/>
  <c r="W12" i="11"/>
  <c r="AI27" i="10"/>
  <c r="X12" i="11" s="1"/>
  <c r="AI18" i="10"/>
  <c r="AH43" i="10"/>
  <c r="AI41" i="10"/>
  <c r="AI17" i="10"/>
  <c r="AH19" i="10"/>
  <c r="AI42" i="10"/>
  <c r="AH55" i="10"/>
  <c r="AI53" i="10"/>
  <c r="R24" i="11"/>
  <c r="AH63" i="10"/>
  <c r="AI61" i="10"/>
  <c r="AI49" i="10"/>
  <c r="AH51" i="10"/>
  <c r="Y73" i="10"/>
  <c r="W9" i="11"/>
  <c r="AI15" i="10"/>
  <c r="X9" i="11" s="1"/>
  <c r="AI65" i="10"/>
  <c r="AH67" i="10"/>
  <c r="AI21" i="10"/>
  <c r="AH23" i="10"/>
  <c r="AI69" i="10"/>
  <c r="U73" i="10"/>
  <c r="AI50" i="10"/>
  <c r="AI26" i="10"/>
  <c r="AI34" i="10"/>
  <c r="W8" i="11"/>
  <c r="AC73" i="10"/>
  <c r="AH59" i="10"/>
  <c r="AI57" i="10"/>
  <c r="AI62" i="10"/>
  <c r="AI37" i="10"/>
  <c r="AH39" i="10"/>
  <c r="AI10" i="10"/>
  <c r="J24" i="11"/>
  <c r="AI30" i="10"/>
  <c r="AI322" i="8"/>
  <c r="AI20" i="8"/>
  <c r="AI360" i="8"/>
  <c r="AH365" i="8"/>
  <c r="AI38" i="8"/>
  <c r="AI367" i="8"/>
  <c r="AI187" i="8"/>
  <c r="AI150" i="8"/>
  <c r="AI46" i="8"/>
  <c r="AI318" i="8"/>
  <c r="AI74" i="8"/>
  <c r="AI156" i="8"/>
  <c r="J8" i="9"/>
  <c r="AI452" i="8"/>
  <c r="AI30" i="8"/>
  <c r="AI305" i="8"/>
  <c r="AI232" i="8"/>
  <c r="AH266" i="8"/>
  <c r="AI226" i="8"/>
  <c r="AI46" i="6"/>
  <c r="AI50" i="6"/>
  <c r="AI17" i="6"/>
  <c r="AH19" i="6"/>
  <c r="AI37" i="6"/>
  <c r="AH39" i="6"/>
  <c r="AI34" i="6"/>
  <c r="W9" i="7"/>
  <c r="AI15" i="6"/>
  <c r="X9" i="7" s="1"/>
  <c r="AI14" i="6"/>
  <c r="W11" i="7"/>
  <c r="AI23" i="6"/>
  <c r="X11" i="7" s="1"/>
  <c r="AH63" i="6"/>
  <c r="AI61" i="6"/>
  <c r="R25" i="7"/>
  <c r="AI49" i="6"/>
  <c r="AH51" i="6"/>
  <c r="AI33" i="6"/>
  <c r="AH35" i="6"/>
  <c r="N25" i="7"/>
  <c r="W19" i="7"/>
  <c r="AI73" i="6"/>
  <c r="AH59" i="6"/>
  <c r="AI57" i="6"/>
  <c r="AH47" i="6"/>
  <c r="W14" i="11" l="1"/>
  <c r="W17" i="11"/>
  <c r="AI31" i="10"/>
  <c r="X13" i="11" s="1"/>
  <c r="W10" i="17"/>
  <c r="AI43" i="14"/>
  <c r="X16" i="15" s="1"/>
  <c r="W9" i="15"/>
  <c r="AI47" i="14"/>
  <c r="X17" i="15" s="1"/>
  <c r="W11" i="9"/>
  <c r="AJ461" i="22"/>
  <c r="AJ459" i="22"/>
  <c r="AJ457" i="22"/>
  <c r="AJ458" i="22"/>
  <c r="AJ454" i="22"/>
  <c r="AJ455" i="22"/>
  <c r="AJ456" i="22"/>
  <c r="AJ460" i="22"/>
  <c r="AJ462" i="22"/>
  <c r="AJ452" i="22"/>
  <c r="AJ463" i="22"/>
  <c r="AJ453" i="22"/>
  <c r="AJ451" i="22"/>
  <c r="AJ374" i="22"/>
  <c r="AJ404" i="22"/>
  <c r="AJ408" i="22"/>
  <c r="AJ395" i="22"/>
  <c r="AJ415" i="22"/>
  <c r="AJ418" i="22"/>
  <c r="AJ385" i="22"/>
  <c r="AJ388" i="22"/>
  <c r="AJ399" i="22"/>
  <c r="AJ382" i="22"/>
  <c r="AJ413" i="22"/>
  <c r="AJ381" i="22"/>
  <c r="AJ402" i="22"/>
  <c r="AJ414" i="22"/>
  <c r="AJ407" i="22"/>
  <c r="AJ383" i="22"/>
  <c r="AJ409" i="22"/>
  <c r="AJ386" i="22"/>
  <c r="AJ401" i="22"/>
  <c r="AJ392" i="22"/>
  <c r="AJ416" i="22"/>
  <c r="AJ380" i="22"/>
  <c r="AJ390" i="22"/>
  <c r="AJ420" i="22"/>
  <c r="AJ393" i="22"/>
  <c r="AJ410" i="22"/>
  <c r="AJ406" i="22"/>
  <c r="AJ376" i="22"/>
  <c r="AJ412" i="22"/>
  <c r="AJ384" i="22"/>
  <c r="AJ397" i="22"/>
  <c r="AJ375" i="22"/>
  <c r="AJ379" i="22"/>
  <c r="AJ411" i="22"/>
  <c r="AJ400" i="22"/>
  <c r="AJ377" i="22"/>
  <c r="AJ398" i="22"/>
  <c r="AJ378" i="22"/>
  <c r="AJ405" i="22"/>
  <c r="AJ403" i="22"/>
  <c r="AJ417" i="22"/>
  <c r="AJ396" i="22"/>
  <c r="AJ394" i="22"/>
  <c r="AJ419" i="22"/>
  <c r="AJ373" i="22"/>
  <c r="AJ387" i="22"/>
  <c r="AJ391" i="22"/>
  <c r="AJ389" i="22"/>
  <c r="AJ437" i="22"/>
  <c r="AJ439" i="22"/>
  <c r="AJ440" i="22"/>
  <c r="AJ436" i="22"/>
  <c r="AJ438" i="22"/>
  <c r="AJ286" i="22"/>
  <c r="AJ287" i="22"/>
  <c r="AJ288" i="22"/>
  <c r="AJ285" i="22"/>
  <c r="AJ289" i="22"/>
  <c r="AJ274" i="22"/>
  <c r="AJ276" i="22"/>
  <c r="AJ275" i="22"/>
  <c r="AJ277" i="22"/>
  <c r="AJ258" i="22"/>
  <c r="AJ256" i="22"/>
  <c r="AJ261" i="22"/>
  <c r="AJ257" i="22"/>
  <c r="AJ260" i="22"/>
  <c r="AJ259" i="22"/>
  <c r="AJ255" i="22"/>
  <c r="AJ245" i="22"/>
  <c r="AJ244" i="22"/>
  <c r="AJ233" i="22"/>
  <c r="AJ234" i="22"/>
  <c r="AJ232" i="22"/>
  <c r="AJ235" i="22"/>
  <c r="AJ236" i="22"/>
  <c r="AJ201" i="22"/>
  <c r="AJ212" i="22"/>
  <c r="AJ215" i="22"/>
  <c r="AJ213" i="22"/>
  <c r="AJ214" i="22"/>
  <c r="AJ211" i="22"/>
  <c r="AJ216" i="22"/>
  <c r="AJ198" i="22"/>
  <c r="AJ199" i="22"/>
  <c r="AJ194" i="22"/>
  <c r="AJ195" i="22"/>
  <c r="AJ197" i="22"/>
  <c r="AJ200" i="22"/>
  <c r="AJ196" i="22"/>
  <c r="AJ155" i="22"/>
  <c r="AJ158" i="22"/>
  <c r="AJ156" i="22"/>
  <c r="AJ161" i="22"/>
  <c r="AJ159" i="22"/>
  <c r="AJ157" i="22"/>
  <c r="AJ160" i="22"/>
  <c r="AJ162" i="22"/>
  <c r="AJ133" i="22"/>
  <c r="AJ129" i="22"/>
  <c r="AJ132" i="22"/>
  <c r="AJ127" i="22"/>
  <c r="AJ130" i="22"/>
  <c r="AJ131" i="22"/>
  <c r="AJ128" i="22"/>
  <c r="AJ67" i="22"/>
  <c r="Y11" i="23" s="1"/>
  <c r="AJ111" i="22"/>
  <c r="AJ105" i="22"/>
  <c r="AJ108" i="22"/>
  <c r="AJ104" i="22"/>
  <c r="AJ106" i="22"/>
  <c r="AJ109" i="22"/>
  <c r="AJ110" i="22"/>
  <c r="AJ113" i="22"/>
  <c r="AJ112" i="22"/>
  <c r="AJ107" i="22"/>
  <c r="AJ57" i="22"/>
  <c r="Y10" i="23" s="1"/>
  <c r="AJ66" i="22"/>
  <c r="AJ54" i="22"/>
  <c r="AJ50" i="22"/>
  <c r="AJ55" i="22"/>
  <c r="AJ51" i="22"/>
  <c r="AJ56" i="22"/>
  <c r="AJ53" i="22"/>
  <c r="AJ49" i="22"/>
  <c r="AJ52" i="22"/>
  <c r="AJ41" i="22"/>
  <c r="AJ40" i="22"/>
  <c r="AJ39" i="22"/>
  <c r="AJ42" i="22"/>
  <c r="Y9" i="23" s="1"/>
  <c r="AJ37" i="22"/>
  <c r="AJ38" i="22"/>
  <c r="AJ22" i="22"/>
  <c r="AJ23" i="22"/>
  <c r="AJ18" i="22"/>
  <c r="AJ17" i="22"/>
  <c r="AJ21" i="22"/>
  <c r="AJ24" i="22"/>
  <c r="AJ19" i="22"/>
  <c r="AJ20" i="22"/>
  <c r="W11" i="19"/>
  <c r="AI43" i="18"/>
  <c r="X16" i="19" s="1"/>
  <c r="AI27" i="18"/>
  <c r="X12" i="19" s="1"/>
  <c r="AJ449" i="22"/>
  <c r="AJ445" i="22"/>
  <c r="AJ446" i="22"/>
  <c r="AJ447" i="22"/>
  <c r="AJ448" i="22"/>
  <c r="AJ354" i="22"/>
  <c r="AJ370" i="22"/>
  <c r="AJ346" i="22"/>
  <c r="AJ343" i="22"/>
  <c r="AJ358" i="22"/>
  <c r="AJ368" i="22"/>
  <c r="AJ367" i="22"/>
  <c r="AJ369" i="22"/>
  <c r="AJ339" i="22"/>
  <c r="AJ361" i="22"/>
  <c r="AJ352" i="22"/>
  <c r="AJ366" i="22"/>
  <c r="AJ365" i="22"/>
  <c r="AJ362" i="22"/>
  <c r="AJ348" i="22"/>
  <c r="AJ344" i="22"/>
  <c r="AJ363" i="22"/>
  <c r="AJ356" i="22"/>
  <c r="AJ347" i="22"/>
  <c r="AJ353" i="22"/>
  <c r="AJ351" i="22"/>
  <c r="AJ350" i="22"/>
  <c r="AJ342" i="22"/>
  <c r="AJ364" i="22"/>
  <c r="AJ340" i="22"/>
  <c r="AJ349" i="22"/>
  <c r="AJ355" i="22"/>
  <c r="AJ345" i="22"/>
  <c r="AJ357" i="22"/>
  <c r="AJ360" i="22"/>
  <c r="AJ341" i="22"/>
  <c r="AJ359" i="22"/>
  <c r="AJ283" i="22"/>
  <c r="AJ434" i="22"/>
  <c r="AJ433" i="22"/>
  <c r="AJ253" i="22"/>
  <c r="AJ229" i="22"/>
  <c r="AJ228" i="22"/>
  <c r="AJ227" i="22"/>
  <c r="AJ190" i="22"/>
  <c r="AJ186" i="22"/>
  <c r="AJ185" i="22"/>
  <c r="AJ189" i="22"/>
  <c r="AJ187" i="22"/>
  <c r="AJ191" i="22"/>
  <c r="AJ182" i="22"/>
  <c r="AJ184" i="22"/>
  <c r="AJ183" i="22"/>
  <c r="AJ188" i="22"/>
  <c r="AJ124" i="22"/>
  <c r="AJ152" i="22"/>
  <c r="AJ150" i="22"/>
  <c r="AJ151" i="22"/>
  <c r="AJ148" i="22"/>
  <c r="AJ153" i="22"/>
  <c r="AJ149" i="22"/>
  <c r="AJ64" i="22"/>
  <c r="AJ99" i="22"/>
  <c r="AJ95" i="22"/>
  <c r="AJ96" i="22"/>
  <c r="AJ100" i="22"/>
  <c r="AJ101" i="22"/>
  <c r="AJ97" i="22"/>
  <c r="AJ98" i="22"/>
  <c r="AJ47" i="22"/>
  <c r="AJ431" i="22"/>
  <c r="AJ32" i="22"/>
  <c r="AJ34" i="22"/>
  <c r="AJ33" i="22"/>
  <c r="AJ35" i="22"/>
  <c r="AI306" i="8"/>
  <c r="X17" i="9" s="1"/>
  <c r="AI31" i="6"/>
  <c r="X13" i="7" s="1"/>
  <c r="W23" i="7"/>
  <c r="AH132" i="6"/>
  <c r="AJ335" i="22"/>
  <c r="AJ337" i="22"/>
  <c r="AJ327" i="22"/>
  <c r="AJ371" i="22"/>
  <c r="AJ330" i="22"/>
  <c r="AJ334" i="22"/>
  <c r="AJ328" i="22"/>
  <c r="AJ331" i="22"/>
  <c r="AJ338" i="22"/>
  <c r="AJ332" i="22"/>
  <c r="AJ336" i="22"/>
  <c r="AJ329" i="22"/>
  <c r="AJ333" i="22"/>
  <c r="AJ282" i="22"/>
  <c r="AJ281" i="22"/>
  <c r="AJ252" i="22"/>
  <c r="AJ251" i="22"/>
  <c r="AJ242" i="22"/>
  <c r="AJ241" i="22"/>
  <c r="AJ243" i="22"/>
  <c r="AJ246" i="22"/>
  <c r="Y18" i="23" s="1"/>
  <c r="AJ209" i="22"/>
  <c r="AJ180" i="22"/>
  <c r="AJ179" i="22"/>
  <c r="AJ181" i="22"/>
  <c r="AJ145" i="22"/>
  <c r="AJ147" i="22"/>
  <c r="AJ146" i="22"/>
  <c r="AJ123" i="22"/>
  <c r="AJ122" i="22"/>
  <c r="AJ93" i="22"/>
  <c r="AJ92" i="22"/>
  <c r="AJ94" i="22"/>
  <c r="AJ90" i="22"/>
  <c r="AJ91" i="22"/>
  <c r="AJ89" i="22"/>
  <c r="AJ61" i="22"/>
  <c r="AJ63" i="22"/>
  <c r="AJ62" i="22"/>
  <c r="AJ46" i="22"/>
  <c r="AJ48" i="22"/>
  <c r="AJ13" i="22"/>
  <c r="AJ14" i="22"/>
  <c r="AJ12" i="22"/>
  <c r="AJ322" i="22"/>
  <c r="AJ300" i="22"/>
  <c r="AJ304" i="22"/>
  <c r="AJ293" i="22"/>
  <c r="AJ324" i="22"/>
  <c r="AJ299" i="22"/>
  <c r="AJ308" i="22"/>
  <c r="AJ312" i="22"/>
  <c r="AJ295" i="22"/>
  <c r="AJ326" i="22"/>
  <c r="AJ297" i="22"/>
  <c r="AJ313" i="22"/>
  <c r="AJ302" i="22"/>
  <c r="AJ316" i="22"/>
  <c r="AJ305" i="22"/>
  <c r="AJ310" i="22"/>
  <c r="AJ306" i="22"/>
  <c r="AJ307" i="22"/>
  <c r="AJ318" i="22"/>
  <c r="AJ301" i="22"/>
  <c r="AJ309" i="22"/>
  <c r="AJ317" i="22"/>
  <c r="AJ323" i="22"/>
  <c r="AJ320" i="22"/>
  <c r="AJ298" i="22"/>
  <c r="AJ314" i="22"/>
  <c r="AJ325" i="22"/>
  <c r="AJ321" i="22"/>
  <c r="AJ315" i="22"/>
  <c r="AJ303" i="22"/>
  <c r="AJ311" i="22"/>
  <c r="AJ319" i="22"/>
  <c r="AJ296" i="22"/>
  <c r="AJ294" i="22"/>
  <c r="AJ428" i="22"/>
  <c r="AJ432" i="22"/>
  <c r="AJ430" i="22"/>
  <c r="AJ425" i="22"/>
  <c r="AJ426" i="22"/>
  <c r="AJ427" i="22"/>
  <c r="AJ424" i="22"/>
  <c r="AJ429" i="22"/>
  <c r="AJ272" i="22"/>
  <c r="AJ265" i="22"/>
  <c r="AJ266" i="22"/>
  <c r="AJ268" i="22"/>
  <c r="AJ271" i="22"/>
  <c r="AJ270" i="22"/>
  <c r="AJ269" i="22"/>
  <c r="AJ267" i="22"/>
  <c r="AJ240" i="22"/>
  <c r="AJ249" i="22"/>
  <c r="AJ250" i="22"/>
  <c r="AJ224" i="22"/>
  <c r="AJ226" i="22"/>
  <c r="AJ220" i="22"/>
  <c r="AJ221" i="22"/>
  <c r="AJ225" i="22"/>
  <c r="AJ223" i="22"/>
  <c r="AJ222" i="22"/>
  <c r="AJ230" i="22"/>
  <c r="AJ205" i="22"/>
  <c r="AJ206" i="22"/>
  <c r="AJ208" i="22"/>
  <c r="AJ207" i="22"/>
  <c r="AJ176" i="22"/>
  <c r="AJ168" i="22"/>
  <c r="AJ177" i="22"/>
  <c r="AJ172" i="22"/>
  <c r="AJ166" i="22"/>
  <c r="AJ174" i="22"/>
  <c r="AJ178" i="22"/>
  <c r="AJ171" i="22"/>
  <c r="AJ167" i="22"/>
  <c r="AJ173" i="22"/>
  <c r="AJ192" i="22"/>
  <c r="AJ175" i="22"/>
  <c r="AJ169" i="22"/>
  <c r="AJ170" i="22"/>
  <c r="AJ141" i="22"/>
  <c r="AJ137" i="22"/>
  <c r="AJ140" i="22"/>
  <c r="AJ144" i="22"/>
  <c r="AJ142" i="22"/>
  <c r="AJ139" i="22"/>
  <c r="AJ143" i="22"/>
  <c r="AJ138" i="22"/>
  <c r="AJ119" i="22"/>
  <c r="AJ121" i="22"/>
  <c r="AJ120" i="22"/>
  <c r="AJ117" i="22"/>
  <c r="AJ125" i="22"/>
  <c r="AJ118" i="22"/>
  <c r="AJ60" i="22"/>
  <c r="AJ80" i="22"/>
  <c r="AJ72" i="22"/>
  <c r="AJ88" i="22"/>
  <c r="AJ73" i="22"/>
  <c r="AJ79" i="22"/>
  <c r="AJ74" i="22"/>
  <c r="AJ70" i="22"/>
  <c r="AJ78" i="22"/>
  <c r="AJ76" i="22"/>
  <c r="AJ75" i="22"/>
  <c r="AJ85" i="22"/>
  <c r="AJ102" i="22"/>
  <c r="AJ77" i="22"/>
  <c r="AJ87" i="22"/>
  <c r="AJ81" i="22"/>
  <c r="AJ71" i="22"/>
  <c r="AJ86" i="22"/>
  <c r="AJ83" i="22"/>
  <c r="AJ82" i="22"/>
  <c r="AJ84" i="22"/>
  <c r="AJ31" i="22"/>
  <c r="AJ29" i="22"/>
  <c r="AJ28" i="22"/>
  <c r="AJ36" i="22"/>
  <c r="AJ30" i="22"/>
  <c r="AJ444" i="22"/>
  <c r="AJ15" i="22"/>
  <c r="AJ11" i="22"/>
  <c r="AJ10" i="22"/>
  <c r="J25" i="9"/>
  <c r="R25" i="9"/>
  <c r="X23" i="7"/>
  <c r="AI27" i="6"/>
  <c r="X12" i="7" s="1"/>
  <c r="AI43" i="6"/>
  <c r="X16" i="7" s="1"/>
  <c r="AI11" i="6"/>
  <c r="X8" i="7" s="1"/>
  <c r="N25" i="9"/>
  <c r="V25" i="9"/>
  <c r="W8" i="9"/>
  <c r="AH456" i="8"/>
  <c r="AJ50" i="8" s="1"/>
  <c r="W15" i="9"/>
  <c r="X11" i="9"/>
  <c r="W13" i="9"/>
  <c r="AI358" i="8"/>
  <c r="X20" i="9" s="1"/>
  <c r="AI18" i="8"/>
  <c r="X8" i="9" s="1"/>
  <c r="AH73" i="10"/>
  <c r="AJ17" i="10" s="1"/>
  <c r="AJ290" i="22"/>
  <c r="Y21" i="23" s="1"/>
  <c r="AJ435" i="22"/>
  <c r="AJ423" i="22"/>
  <c r="AJ441" i="22"/>
  <c r="Y23" i="23" s="1"/>
  <c r="AJ202" i="22"/>
  <c r="Y15" i="23" s="1"/>
  <c r="AH87" i="14"/>
  <c r="AJ163" i="22"/>
  <c r="Y14" i="23" s="1"/>
  <c r="W11" i="21"/>
  <c r="AI27" i="20"/>
  <c r="X12" i="21" s="1"/>
  <c r="W12" i="21"/>
  <c r="AI59" i="12"/>
  <c r="X20" i="13" s="1"/>
  <c r="W20" i="13"/>
  <c r="AJ464" i="22"/>
  <c r="Y24" i="23" s="1"/>
  <c r="W25" i="23"/>
  <c r="AJ465" i="22"/>
  <c r="Y25" i="23" s="1"/>
  <c r="AI465" i="22"/>
  <c r="X25" i="23" s="1"/>
  <c r="AJ9" i="22"/>
  <c r="AJ254" i="22"/>
  <c r="AJ284" i="22"/>
  <c r="AJ219" i="22"/>
  <c r="AJ27" i="22"/>
  <c r="AJ69" i="22"/>
  <c r="AJ16" i="22"/>
  <c r="AJ372" i="22"/>
  <c r="AJ193" i="22"/>
  <c r="AJ59" i="22"/>
  <c r="AJ450" i="22"/>
  <c r="AJ273" i="22"/>
  <c r="AJ204" i="22"/>
  <c r="AJ126" i="22"/>
  <c r="AJ116" i="22"/>
  <c r="AJ248" i="22"/>
  <c r="AJ292" i="22"/>
  <c r="AJ65" i="22"/>
  <c r="AJ264" i="22"/>
  <c r="AJ103" i="22"/>
  <c r="AJ217" i="22"/>
  <c r="Y16" i="23" s="1"/>
  <c r="AJ280" i="22"/>
  <c r="AJ231" i="22"/>
  <c r="AJ239" i="22"/>
  <c r="AJ443" i="22"/>
  <c r="AJ136" i="22"/>
  <c r="AJ114" i="22"/>
  <c r="Y12" i="23" s="1"/>
  <c r="AJ134" i="22"/>
  <c r="Y13" i="23" s="1"/>
  <c r="AJ210" i="22"/>
  <c r="AJ237" i="22"/>
  <c r="AJ421" i="22"/>
  <c r="Y22" i="23" s="1"/>
  <c r="AJ25" i="22"/>
  <c r="Y8" i="23" s="1"/>
  <c r="AJ262" i="22"/>
  <c r="Y19" i="23" s="1"/>
  <c r="AJ154" i="22"/>
  <c r="AJ165" i="22"/>
  <c r="AJ45" i="22"/>
  <c r="AJ44" i="22"/>
  <c r="AJ278" i="22"/>
  <c r="Y20" i="23" s="1"/>
  <c r="AI39" i="20"/>
  <c r="X15" i="21" s="1"/>
  <c r="W15" i="21"/>
  <c r="AI43" i="20"/>
  <c r="X16" i="21" s="1"/>
  <c r="W16" i="21"/>
  <c r="AH72" i="20"/>
  <c r="AJ71" i="20" s="1"/>
  <c r="Y23" i="21" s="1"/>
  <c r="AI19" i="20"/>
  <c r="X10" i="21" s="1"/>
  <c r="W10" i="21"/>
  <c r="AI51" i="20"/>
  <c r="X18" i="21" s="1"/>
  <c r="W18" i="21"/>
  <c r="AI55" i="20"/>
  <c r="X19" i="21" s="1"/>
  <c r="W19" i="21"/>
  <c r="AI31" i="20"/>
  <c r="X13" i="21" s="1"/>
  <c r="W13" i="21"/>
  <c r="W23" i="21"/>
  <c r="AI71" i="20"/>
  <c r="X23" i="21" s="1"/>
  <c r="AI59" i="20"/>
  <c r="X20" i="21" s="1"/>
  <c r="W20" i="21"/>
  <c r="AI63" i="20"/>
  <c r="X21" i="21" s="1"/>
  <c r="W21" i="21"/>
  <c r="AI19" i="18"/>
  <c r="X10" i="19" s="1"/>
  <c r="W10" i="19"/>
  <c r="AI51" i="18"/>
  <c r="X18" i="19" s="1"/>
  <c r="W18" i="19"/>
  <c r="AI39" i="18"/>
  <c r="X15" i="19" s="1"/>
  <c r="W15" i="19"/>
  <c r="AI63" i="18"/>
  <c r="X21" i="19" s="1"/>
  <c r="W21" i="19"/>
  <c r="W8" i="19"/>
  <c r="AH102" i="18"/>
  <c r="AI11" i="18"/>
  <c r="X8" i="19" s="1"/>
  <c r="AI55" i="18"/>
  <c r="X19" i="19" s="1"/>
  <c r="W19" i="19"/>
  <c r="W22" i="19"/>
  <c r="AI67" i="18"/>
  <c r="X22" i="19" s="1"/>
  <c r="W23" i="19"/>
  <c r="AI101" i="18"/>
  <c r="X23" i="19" s="1"/>
  <c r="AI35" i="18"/>
  <c r="X14" i="19" s="1"/>
  <c r="W14" i="19"/>
  <c r="AI63" i="16"/>
  <c r="X21" i="17" s="1"/>
  <c r="W21" i="17"/>
  <c r="W15" i="17"/>
  <c r="AI39" i="16"/>
  <c r="X15" i="17" s="1"/>
  <c r="W23" i="17"/>
  <c r="AI73" i="16"/>
  <c r="X23" i="17" s="1"/>
  <c r="AH74" i="16"/>
  <c r="AJ72" i="16" s="1"/>
  <c r="AI51" i="16"/>
  <c r="X18" i="17" s="1"/>
  <c r="W18" i="17"/>
  <c r="W20" i="17"/>
  <c r="AI59" i="16"/>
  <c r="X20" i="17" s="1"/>
  <c r="W19" i="17"/>
  <c r="AI55" i="16"/>
  <c r="X19" i="17" s="1"/>
  <c r="AI27" i="16"/>
  <c r="X12" i="17" s="1"/>
  <c r="W12" i="17"/>
  <c r="W11" i="17"/>
  <c r="AI23" i="16"/>
  <c r="X11" i="17" s="1"/>
  <c r="W23" i="15"/>
  <c r="AI86" i="14"/>
  <c r="X23" i="15" s="1"/>
  <c r="AI39" i="14"/>
  <c r="X15" i="15" s="1"/>
  <c r="W15" i="15"/>
  <c r="W22" i="15"/>
  <c r="AI67" i="14"/>
  <c r="X22" i="15" s="1"/>
  <c r="AI51" i="14"/>
  <c r="X18" i="15" s="1"/>
  <c r="W18" i="15"/>
  <c r="AI35" i="14"/>
  <c r="X14" i="15" s="1"/>
  <c r="W14" i="15"/>
  <c r="W13" i="15"/>
  <c r="AI31" i="14"/>
  <c r="X13" i="15" s="1"/>
  <c r="W20" i="15"/>
  <c r="AI59" i="14"/>
  <c r="X20" i="15" s="1"/>
  <c r="W19" i="15"/>
  <c r="AI55" i="14"/>
  <c r="X19" i="15" s="1"/>
  <c r="AI23" i="14"/>
  <c r="X11" i="15" s="1"/>
  <c r="W11" i="15"/>
  <c r="AI19" i="14"/>
  <c r="X10" i="15" s="1"/>
  <c r="W10" i="15"/>
  <c r="AI63" i="14"/>
  <c r="X21" i="15" s="1"/>
  <c r="W21" i="15"/>
  <c r="W19" i="13"/>
  <c r="AI55" i="12"/>
  <c r="X19" i="13" s="1"/>
  <c r="AI19" i="12"/>
  <c r="X10" i="13" s="1"/>
  <c r="W10" i="13"/>
  <c r="W23" i="13"/>
  <c r="AI72" i="12"/>
  <c r="X23" i="13" s="1"/>
  <c r="AI63" i="12"/>
  <c r="X21" i="13" s="1"/>
  <c r="W21" i="13"/>
  <c r="AI51" i="12"/>
  <c r="X18" i="13" s="1"/>
  <c r="W18" i="13"/>
  <c r="W11" i="13"/>
  <c r="AI23" i="12"/>
  <c r="X11" i="13" s="1"/>
  <c r="AI35" i="12"/>
  <c r="X14" i="13" s="1"/>
  <c r="W14" i="13"/>
  <c r="AI51" i="10"/>
  <c r="X18" i="11" s="1"/>
  <c r="W18" i="11"/>
  <c r="W19" i="11"/>
  <c r="AI55" i="10"/>
  <c r="X19" i="11" s="1"/>
  <c r="W22" i="11"/>
  <c r="AI67" i="10"/>
  <c r="X22" i="11" s="1"/>
  <c r="W16" i="11"/>
  <c r="AI43" i="10"/>
  <c r="X16" i="11" s="1"/>
  <c r="AI63" i="10"/>
  <c r="X21" i="11" s="1"/>
  <c r="W21" i="11"/>
  <c r="AI19" i="10"/>
  <c r="X10" i="11" s="1"/>
  <c r="W10" i="11"/>
  <c r="AJ38" i="10"/>
  <c r="AJ29" i="10"/>
  <c r="W20" i="11"/>
  <c r="AI59" i="10"/>
  <c r="X20" i="11" s="1"/>
  <c r="AI23" i="10"/>
  <c r="X11" i="11" s="1"/>
  <c r="W11" i="11"/>
  <c r="W23" i="11"/>
  <c r="AI72" i="10"/>
  <c r="X23" i="11" s="1"/>
  <c r="AI39" i="10"/>
  <c r="X15" i="11" s="1"/>
  <c r="W15" i="11"/>
  <c r="AI365" i="8"/>
  <c r="X21" i="9" s="1"/>
  <c r="W21" i="9"/>
  <c r="AI336" i="8"/>
  <c r="X19" i="9" s="1"/>
  <c r="W19" i="9"/>
  <c r="AI320" i="8"/>
  <c r="X18" i="9" s="1"/>
  <c r="W18" i="9"/>
  <c r="AI266" i="8"/>
  <c r="X16" i="9" s="1"/>
  <c r="W16" i="9"/>
  <c r="W14" i="9"/>
  <c r="AI191" i="8"/>
  <c r="X14" i="9" s="1"/>
  <c r="AI36" i="8"/>
  <c r="X9" i="9" s="1"/>
  <c r="W9" i="9"/>
  <c r="AI424" i="8"/>
  <c r="X22" i="9" s="1"/>
  <c r="W22" i="9"/>
  <c r="W24" i="9"/>
  <c r="AI455" i="8"/>
  <c r="X24" i="9" s="1"/>
  <c r="W12" i="9"/>
  <c r="X12" i="9"/>
  <c r="AI51" i="8"/>
  <c r="X10" i="9" s="1"/>
  <c r="W10" i="9"/>
  <c r="W18" i="7"/>
  <c r="AI51" i="6"/>
  <c r="X18" i="7" s="1"/>
  <c r="W24" i="7"/>
  <c r="AI131" i="6"/>
  <c r="X24" i="7" s="1"/>
  <c r="AI35" i="6"/>
  <c r="X14" i="7" s="1"/>
  <c r="W14" i="7"/>
  <c r="AI19" i="6"/>
  <c r="X10" i="7" s="1"/>
  <c r="W10" i="7"/>
  <c r="W20" i="7"/>
  <c r="AI59" i="6"/>
  <c r="X20" i="7" s="1"/>
  <c r="AI47" i="6"/>
  <c r="X17" i="7" s="1"/>
  <c r="W17" i="7"/>
  <c r="W15" i="7"/>
  <c r="AI39" i="6"/>
  <c r="X15" i="7" s="1"/>
  <c r="AI63" i="6"/>
  <c r="X21" i="7" s="1"/>
  <c r="W21" i="7"/>
  <c r="AJ43" i="10" l="1"/>
  <c r="Y16" i="11" s="1"/>
  <c r="AJ54" i="10"/>
  <c r="AJ11" i="10"/>
  <c r="Y8" i="11" s="1"/>
  <c r="AJ26" i="10"/>
  <c r="AJ70" i="10"/>
  <c r="AJ13" i="10"/>
  <c r="AJ55" i="10"/>
  <c r="Y19" i="11" s="1"/>
  <c r="AJ46" i="10"/>
  <c r="AJ81" i="14"/>
  <c r="AJ80" i="14"/>
  <c r="AJ14" i="10"/>
  <c r="AJ67" i="10"/>
  <c r="Y22" i="11" s="1"/>
  <c r="AJ71" i="10"/>
  <c r="AJ61" i="10"/>
  <c r="AJ9" i="10"/>
  <c r="AJ62" i="10"/>
  <c r="AJ57" i="10"/>
  <c r="AJ19" i="10"/>
  <c r="Y10" i="11" s="1"/>
  <c r="AJ72" i="10"/>
  <c r="Y23" i="11" s="1"/>
  <c r="AJ15" i="10"/>
  <c r="Y9" i="11" s="1"/>
  <c r="AJ59" i="10"/>
  <c r="Y20" i="11" s="1"/>
  <c r="AJ34" i="10"/>
  <c r="AJ449" i="8"/>
  <c r="AJ448" i="8"/>
  <c r="AJ423" i="8"/>
  <c r="AJ420" i="8"/>
  <c r="AJ422" i="8"/>
  <c r="AJ421" i="8"/>
  <c r="AJ353" i="8"/>
  <c r="AJ354" i="8"/>
  <c r="AJ355" i="8"/>
  <c r="AJ357" i="8"/>
  <c r="AJ352" i="8"/>
  <c r="AJ351" i="8"/>
  <c r="AJ356" i="8"/>
  <c r="AJ319" i="8"/>
  <c r="AJ333" i="8"/>
  <c r="AJ334" i="8"/>
  <c r="AJ335" i="8"/>
  <c r="AJ229" i="8"/>
  <c r="AJ228" i="8"/>
  <c r="AJ227" i="8"/>
  <c r="AJ188" i="8"/>
  <c r="AJ189" i="8"/>
  <c r="AJ190" i="8"/>
  <c r="AJ151" i="8"/>
  <c r="AJ153" i="8"/>
  <c r="AJ152" i="8"/>
  <c r="AJ114" i="8"/>
  <c r="AJ113" i="8"/>
  <c r="AJ112" i="8"/>
  <c r="AJ71" i="8"/>
  <c r="AJ70" i="8"/>
  <c r="AJ49" i="8"/>
  <c r="AJ48" i="8"/>
  <c r="AJ47" i="8"/>
  <c r="AJ35" i="8"/>
  <c r="AJ34" i="8"/>
  <c r="AJ33" i="8"/>
  <c r="AJ31" i="8"/>
  <c r="AJ32" i="8"/>
  <c r="AJ350" i="8"/>
  <c r="AJ16" i="8"/>
  <c r="AJ17" i="8"/>
  <c r="AJ85" i="6"/>
  <c r="AJ84" i="6"/>
  <c r="AJ124" i="6"/>
  <c r="AJ90" i="6"/>
  <c r="AJ102" i="6"/>
  <c r="AJ103" i="6"/>
  <c r="AJ130" i="6"/>
  <c r="AJ87" i="6"/>
  <c r="AJ96" i="6"/>
  <c r="AJ104" i="6"/>
  <c r="AJ110" i="6"/>
  <c r="AJ108" i="6"/>
  <c r="AJ119" i="6"/>
  <c r="AJ118" i="6"/>
  <c r="AJ114" i="6"/>
  <c r="AJ113" i="6"/>
  <c r="AJ123" i="6"/>
  <c r="AJ115" i="6"/>
  <c r="AJ120" i="6"/>
  <c r="AJ116" i="6"/>
  <c r="AJ106" i="6"/>
  <c r="AJ98" i="6"/>
  <c r="AJ92" i="6"/>
  <c r="AJ86" i="6"/>
  <c r="AJ105" i="6"/>
  <c r="AJ99" i="6"/>
  <c r="AJ97" i="6"/>
  <c r="AJ88" i="6"/>
  <c r="AJ129" i="6"/>
  <c r="AJ100" i="6"/>
  <c r="AJ89" i="6"/>
  <c r="AJ121" i="6"/>
  <c r="AJ127" i="6"/>
  <c r="AJ107" i="6"/>
  <c r="AJ122" i="6"/>
  <c r="AJ91" i="6"/>
  <c r="AJ111" i="6"/>
  <c r="AJ125" i="6"/>
  <c r="AJ101" i="6"/>
  <c r="AJ128" i="6"/>
  <c r="AJ94" i="6"/>
  <c r="AJ109" i="6"/>
  <c r="AJ112" i="6"/>
  <c r="AJ95" i="6"/>
  <c r="AJ117" i="6"/>
  <c r="AJ126" i="6"/>
  <c r="AJ93" i="6"/>
  <c r="AJ85" i="18"/>
  <c r="AJ96" i="18"/>
  <c r="AJ99" i="18"/>
  <c r="AJ89" i="18"/>
  <c r="AJ93" i="18"/>
  <c r="AJ97" i="18"/>
  <c r="AJ87" i="18"/>
  <c r="AJ92" i="18"/>
  <c r="AJ83" i="18"/>
  <c r="AJ90" i="18"/>
  <c r="AJ98" i="18"/>
  <c r="AJ82" i="18"/>
  <c r="AJ88" i="18"/>
  <c r="AJ95" i="18"/>
  <c r="AJ94" i="18"/>
  <c r="AJ91" i="18"/>
  <c r="AJ86" i="18"/>
  <c r="AJ84" i="18"/>
  <c r="AJ100" i="18"/>
  <c r="AJ63" i="16"/>
  <c r="Y21" i="17" s="1"/>
  <c r="AJ71" i="16"/>
  <c r="AJ79" i="14"/>
  <c r="AJ83" i="14"/>
  <c r="AJ63" i="10"/>
  <c r="Y21" i="11" s="1"/>
  <c r="AJ39" i="10"/>
  <c r="Y15" i="11" s="1"/>
  <c r="AJ47" i="10"/>
  <c r="AJ18" i="10"/>
  <c r="AJ58" i="10"/>
  <c r="AJ50" i="10"/>
  <c r="AJ51" i="10"/>
  <c r="Y18" i="11" s="1"/>
  <c r="AJ30" i="10"/>
  <c r="AJ37" i="10"/>
  <c r="AJ69" i="10"/>
  <c r="AJ31" i="10"/>
  <c r="Y13" i="11" s="1"/>
  <c r="AJ42" i="10"/>
  <c r="AJ23" i="10"/>
  <c r="Y11" i="11" s="1"/>
  <c r="AJ25" i="10"/>
  <c r="AJ186" i="8"/>
  <c r="AJ298" i="8"/>
  <c r="AJ79" i="6"/>
  <c r="AJ81" i="6"/>
  <c r="AJ78" i="6"/>
  <c r="AJ77" i="6"/>
  <c r="AJ76" i="6"/>
  <c r="AJ80" i="6"/>
  <c r="AJ82" i="6"/>
  <c r="AJ74" i="6"/>
  <c r="AJ75" i="6"/>
  <c r="AJ51" i="6"/>
  <c r="Y18" i="7" s="1"/>
  <c r="AJ19" i="6"/>
  <c r="Y10" i="7" s="1"/>
  <c r="AJ15" i="6"/>
  <c r="Y9" i="7" s="1"/>
  <c r="AJ31" i="6"/>
  <c r="Y13" i="7" s="1"/>
  <c r="AJ73" i="6"/>
  <c r="AJ50" i="6"/>
  <c r="AJ39" i="6"/>
  <c r="Y15" i="7" s="1"/>
  <c r="AJ33" i="6"/>
  <c r="AJ49" i="6"/>
  <c r="AJ63" i="6"/>
  <c r="Y21" i="7" s="1"/>
  <c r="AJ47" i="6"/>
  <c r="AJ23" i="6"/>
  <c r="Y11" i="7" s="1"/>
  <c r="AJ83" i="6"/>
  <c r="AJ10" i="6"/>
  <c r="AJ59" i="6"/>
  <c r="Y20" i="7" s="1"/>
  <c r="AJ35" i="6"/>
  <c r="Y14" i="7" s="1"/>
  <c r="AJ37" i="6"/>
  <c r="AJ22" i="6"/>
  <c r="AJ21" i="6"/>
  <c r="AJ29" i="6"/>
  <c r="AJ57" i="6"/>
  <c r="AJ65" i="6"/>
  <c r="AJ66" i="6"/>
  <c r="AJ63" i="18"/>
  <c r="Y21" i="19" s="1"/>
  <c r="AJ75" i="18"/>
  <c r="AJ73" i="18"/>
  <c r="AJ72" i="18"/>
  <c r="AJ77" i="18"/>
  <c r="AJ76" i="18"/>
  <c r="AJ74" i="18"/>
  <c r="AJ80" i="18"/>
  <c r="AJ70" i="18"/>
  <c r="AJ78" i="18"/>
  <c r="AJ79" i="18"/>
  <c r="AJ71" i="18"/>
  <c r="AJ11" i="18"/>
  <c r="Y8" i="19" s="1"/>
  <c r="AJ387" i="8"/>
  <c r="AJ385" i="8"/>
  <c r="AJ395" i="8"/>
  <c r="AJ386" i="8"/>
  <c r="AJ382" i="8"/>
  <c r="AJ372" i="8"/>
  <c r="AJ371" i="8"/>
  <c r="AJ402" i="8"/>
  <c r="AJ381" i="8"/>
  <c r="AJ404" i="8"/>
  <c r="AJ374" i="8"/>
  <c r="AJ390" i="8"/>
  <c r="AJ388" i="8"/>
  <c r="AJ419" i="8"/>
  <c r="AJ409" i="8"/>
  <c r="AJ380" i="8"/>
  <c r="AJ369" i="8"/>
  <c r="AJ412" i="8"/>
  <c r="AJ392" i="8"/>
  <c r="AJ397" i="8"/>
  <c r="AJ378" i="8"/>
  <c r="AJ373" i="8"/>
  <c r="AJ384" i="8"/>
  <c r="AJ414" i="8"/>
  <c r="AJ368" i="8"/>
  <c r="AJ406" i="8"/>
  <c r="AJ375" i="8"/>
  <c r="AJ411" i="8"/>
  <c r="AJ399" i="8"/>
  <c r="AJ394" i="8"/>
  <c r="AJ401" i="8"/>
  <c r="AJ416" i="8"/>
  <c r="AJ398" i="8"/>
  <c r="AJ407" i="8"/>
  <c r="AJ405" i="8"/>
  <c r="AJ389" i="8"/>
  <c r="AJ400" i="8"/>
  <c r="AJ370" i="8"/>
  <c r="AJ396" i="8"/>
  <c r="AJ391" i="8"/>
  <c r="AJ376" i="8"/>
  <c r="AJ415" i="8"/>
  <c r="AJ413" i="8"/>
  <c r="AJ377" i="8"/>
  <c r="AJ403" i="8"/>
  <c r="AJ418" i="8"/>
  <c r="AJ383" i="8"/>
  <c r="AJ379" i="8"/>
  <c r="AJ410" i="8"/>
  <c r="AJ408" i="8"/>
  <c r="AJ393" i="8"/>
  <c r="AJ417" i="8"/>
  <c r="AJ301" i="8"/>
  <c r="AJ276" i="8"/>
  <c r="AJ270" i="8"/>
  <c r="AJ286" i="8"/>
  <c r="AJ290" i="8"/>
  <c r="AJ281" i="8"/>
  <c r="AJ275" i="8"/>
  <c r="AJ272" i="8"/>
  <c r="AJ304" i="8"/>
  <c r="AJ273" i="8"/>
  <c r="AJ288" i="8"/>
  <c r="AJ280" i="8"/>
  <c r="AJ292" i="8"/>
  <c r="AJ300" i="8"/>
  <c r="AJ287" i="8"/>
  <c r="AJ269" i="8"/>
  <c r="AJ295" i="8"/>
  <c r="AJ279" i="8"/>
  <c r="AJ282" i="8"/>
  <c r="AJ289" i="8"/>
  <c r="AJ297" i="8"/>
  <c r="AJ274" i="8"/>
  <c r="AJ296" i="8"/>
  <c r="AJ303" i="8"/>
  <c r="AJ283" i="8"/>
  <c r="AJ291" i="8"/>
  <c r="AJ271" i="8"/>
  <c r="AJ284" i="8"/>
  <c r="AJ302" i="8"/>
  <c r="AJ299" i="8"/>
  <c r="AJ285" i="8"/>
  <c r="AJ278" i="8"/>
  <c r="AJ294" i="8"/>
  <c r="AJ277" i="8"/>
  <c r="AJ293" i="8"/>
  <c r="AJ159" i="8"/>
  <c r="AJ182" i="8"/>
  <c r="AJ168" i="8"/>
  <c r="AJ174" i="8"/>
  <c r="AJ185" i="8"/>
  <c r="AJ160" i="8"/>
  <c r="AJ184" i="8"/>
  <c r="AJ157" i="8"/>
  <c r="AJ169" i="8"/>
  <c r="AJ164" i="8"/>
  <c r="AJ175" i="8"/>
  <c r="AJ183" i="8"/>
  <c r="AJ170" i="8"/>
  <c r="AJ180" i="8"/>
  <c r="AJ179" i="8"/>
  <c r="AJ161" i="8"/>
  <c r="AJ176" i="8"/>
  <c r="AJ158" i="8"/>
  <c r="AJ181" i="8"/>
  <c r="AJ177" i="8"/>
  <c r="AJ178" i="8"/>
  <c r="AJ166" i="8"/>
  <c r="AJ172" i="8"/>
  <c r="AJ163" i="8"/>
  <c r="AJ162" i="8"/>
  <c r="AJ173" i="8"/>
  <c r="AJ167" i="8"/>
  <c r="AJ165" i="8"/>
  <c r="AJ171" i="8"/>
  <c r="AJ88" i="8"/>
  <c r="AJ104" i="8"/>
  <c r="AJ96" i="8"/>
  <c r="AJ80" i="8"/>
  <c r="AJ84" i="8"/>
  <c r="AJ103" i="8"/>
  <c r="AJ97" i="8"/>
  <c r="AJ99" i="8"/>
  <c r="AJ78" i="8"/>
  <c r="AJ105" i="8"/>
  <c r="AJ76" i="8"/>
  <c r="AJ77" i="8"/>
  <c r="AJ110" i="8"/>
  <c r="AJ75" i="8"/>
  <c r="AJ108" i="8"/>
  <c r="AJ92" i="8"/>
  <c r="AJ90" i="8"/>
  <c r="AJ85" i="8"/>
  <c r="AJ93" i="8"/>
  <c r="AJ87" i="8"/>
  <c r="AJ91" i="8"/>
  <c r="AJ109" i="8"/>
  <c r="AJ86" i="8"/>
  <c r="AJ111" i="8"/>
  <c r="AJ106" i="8"/>
  <c r="AJ100" i="8"/>
  <c r="AJ83" i="8"/>
  <c r="AJ102" i="8"/>
  <c r="AJ79" i="8"/>
  <c r="AJ98" i="8"/>
  <c r="AJ94" i="8"/>
  <c r="AJ95" i="8"/>
  <c r="AJ101" i="8"/>
  <c r="AJ82" i="8"/>
  <c r="AJ107" i="8"/>
  <c r="AJ89" i="8"/>
  <c r="AJ81" i="8"/>
  <c r="AJ453" i="8"/>
  <c r="AJ13" i="8"/>
  <c r="W24" i="17"/>
  <c r="AJ66" i="10"/>
  <c r="AJ33" i="10"/>
  <c r="AJ53" i="10"/>
  <c r="AJ27" i="10"/>
  <c r="Y12" i="11" s="1"/>
  <c r="AJ21" i="10"/>
  <c r="AJ10" i="10"/>
  <c r="AJ22" i="10"/>
  <c r="AI73" i="10"/>
  <c r="X24" i="11" s="1"/>
  <c r="AJ49" i="10"/>
  <c r="AJ41" i="10"/>
  <c r="AJ65" i="10"/>
  <c r="AJ45" i="10"/>
  <c r="AJ73" i="10"/>
  <c r="Y24" i="11" s="1"/>
  <c r="AJ35" i="10"/>
  <c r="Y14" i="11" s="1"/>
  <c r="AI132" i="6"/>
  <c r="X25" i="7" s="1"/>
  <c r="AJ61" i="6"/>
  <c r="AJ14" i="6"/>
  <c r="AJ46" i="6"/>
  <c r="AJ18" i="6"/>
  <c r="AJ34" i="6"/>
  <c r="AJ45" i="6"/>
  <c r="AJ26" i="6"/>
  <c r="AJ25" i="6"/>
  <c r="AJ131" i="6"/>
  <c r="Y24" i="7" s="1"/>
  <c r="AJ55" i="6"/>
  <c r="Y19" i="7" s="1"/>
  <c r="AJ11" i="6"/>
  <c r="AJ58" i="6"/>
  <c r="AJ53" i="6"/>
  <c r="AJ54" i="6"/>
  <c r="AJ17" i="6"/>
  <c r="AJ43" i="6"/>
  <c r="Y16" i="7" s="1"/>
  <c r="AJ62" i="6"/>
  <c r="AJ70" i="6"/>
  <c r="AJ437" i="8"/>
  <c r="AJ445" i="8"/>
  <c r="AJ438" i="8"/>
  <c r="AJ446" i="8"/>
  <c r="AJ427" i="8"/>
  <c r="AJ428" i="8"/>
  <c r="AJ435" i="8"/>
  <c r="AJ429" i="8"/>
  <c r="AJ434" i="8"/>
  <c r="AJ440" i="8"/>
  <c r="AJ439" i="8"/>
  <c r="AJ443" i="8"/>
  <c r="AJ431" i="8"/>
  <c r="AJ441" i="8"/>
  <c r="AJ442" i="8"/>
  <c r="AJ444" i="8"/>
  <c r="AJ436" i="8"/>
  <c r="AJ430" i="8"/>
  <c r="AJ432" i="8"/>
  <c r="AJ433" i="8"/>
  <c r="AJ426" i="8"/>
  <c r="AJ447" i="8"/>
  <c r="AJ450" i="8"/>
  <c r="Y23" i="9" s="1"/>
  <c r="AJ362" i="8"/>
  <c r="AJ361" i="8"/>
  <c r="AJ363" i="8"/>
  <c r="AJ341" i="8"/>
  <c r="AJ348" i="8"/>
  <c r="AJ347" i="8"/>
  <c r="AJ345" i="8"/>
  <c r="AJ339" i="8"/>
  <c r="AJ342" i="8"/>
  <c r="AJ349" i="8"/>
  <c r="AJ344" i="8"/>
  <c r="AJ343" i="8"/>
  <c r="AJ346" i="8"/>
  <c r="AJ340" i="8"/>
  <c r="AJ329" i="8"/>
  <c r="AJ328" i="8"/>
  <c r="AJ327" i="8"/>
  <c r="AJ330" i="8"/>
  <c r="AJ323" i="8"/>
  <c r="AJ325" i="8"/>
  <c r="AJ326" i="8"/>
  <c r="AJ331" i="8"/>
  <c r="AJ324" i="8"/>
  <c r="AJ234" i="8"/>
  <c r="AJ314" i="8"/>
  <c r="AJ315" i="8"/>
  <c r="AJ311" i="8"/>
  <c r="AJ316" i="8"/>
  <c r="AJ313" i="8"/>
  <c r="AJ309" i="8"/>
  <c r="AJ312" i="8"/>
  <c r="AJ310" i="8"/>
  <c r="AJ317" i="8"/>
  <c r="AJ245" i="8"/>
  <c r="AJ258" i="8"/>
  <c r="AJ241" i="8"/>
  <c r="AJ247" i="8"/>
  <c r="AJ255" i="8"/>
  <c r="AJ263" i="8"/>
  <c r="AJ250" i="8"/>
  <c r="AJ242" i="8"/>
  <c r="AJ254" i="8"/>
  <c r="AJ249" i="8"/>
  <c r="AJ257" i="8"/>
  <c r="AJ237" i="8"/>
  <c r="AJ233" i="8"/>
  <c r="AJ243" i="8"/>
  <c r="AJ264" i="8"/>
  <c r="AJ260" i="8"/>
  <c r="AJ238" i="8"/>
  <c r="AJ262" i="8"/>
  <c r="AJ251" i="8"/>
  <c r="AJ259" i="8"/>
  <c r="AJ252" i="8"/>
  <c r="AJ236" i="8"/>
  <c r="AJ240" i="8"/>
  <c r="AJ246" i="8"/>
  <c r="AJ235" i="8"/>
  <c r="AJ256" i="8"/>
  <c r="AJ239" i="8"/>
  <c r="AJ244" i="8"/>
  <c r="AJ248" i="8"/>
  <c r="AJ261" i="8"/>
  <c r="AJ253" i="8"/>
  <c r="AJ210" i="8"/>
  <c r="AJ218" i="8"/>
  <c r="AJ222" i="8"/>
  <c r="AJ216" i="8"/>
  <c r="AJ223" i="8"/>
  <c r="AJ203" i="8"/>
  <c r="AJ198" i="8"/>
  <c r="AJ212" i="8"/>
  <c r="AJ224" i="8"/>
  <c r="AJ200" i="8"/>
  <c r="AJ225" i="8"/>
  <c r="AJ199" i="8"/>
  <c r="AJ211" i="8"/>
  <c r="AJ215" i="8"/>
  <c r="AJ202" i="8"/>
  <c r="AJ220" i="8"/>
  <c r="AJ217" i="8"/>
  <c r="AJ205" i="8"/>
  <c r="AJ219" i="8"/>
  <c r="AJ208" i="8"/>
  <c r="AJ214" i="8"/>
  <c r="AJ213" i="8"/>
  <c r="AJ201" i="8"/>
  <c r="AJ194" i="8"/>
  <c r="AJ204" i="8"/>
  <c r="AJ195" i="8"/>
  <c r="AJ197" i="8"/>
  <c r="AJ206" i="8"/>
  <c r="AJ221" i="8"/>
  <c r="AJ207" i="8"/>
  <c r="AJ196" i="8"/>
  <c r="AJ209" i="8"/>
  <c r="AJ126" i="8"/>
  <c r="AJ120" i="8"/>
  <c r="AJ149" i="8"/>
  <c r="AJ130" i="8"/>
  <c r="AJ146" i="8"/>
  <c r="AJ121" i="8"/>
  <c r="AJ140" i="8"/>
  <c r="AJ148" i="8"/>
  <c r="AJ144" i="8"/>
  <c r="AJ135" i="8"/>
  <c r="AJ142" i="8"/>
  <c r="AJ145" i="8"/>
  <c r="AJ137" i="8"/>
  <c r="AJ129" i="8"/>
  <c r="AJ124" i="8"/>
  <c r="AJ127" i="8"/>
  <c r="AJ119" i="8"/>
  <c r="AJ123" i="8"/>
  <c r="AJ133" i="8"/>
  <c r="AJ143" i="8"/>
  <c r="AJ134" i="8"/>
  <c r="AJ131" i="8"/>
  <c r="AJ147" i="8"/>
  <c r="AJ125" i="8"/>
  <c r="AJ132" i="8"/>
  <c r="AJ139" i="8"/>
  <c r="AJ141" i="8"/>
  <c r="AJ122" i="8"/>
  <c r="AJ138" i="8"/>
  <c r="AJ118" i="8"/>
  <c r="AJ128" i="8"/>
  <c r="AJ136" i="8"/>
  <c r="AJ68" i="8"/>
  <c r="AJ67" i="8"/>
  <c r="AJ55" i="8"/>
  <c r="AJ54" i="8"/>
  <c r="AJ60" i="8"/>
  <c r="AJ65" i="8"/>
  <c r="AJ58" i="8"/>
  <c r="AJ64" i="8"/>
  <c r="AJ56" i="8"/>
  <c r="AJ57" i="8"/>
  <c r="AJ62" i="8"/>
  <c r="AJ59" i="8"/>
  <c r="AJ63" i="8"/>
  <c r="AJ66" i="8"/>
  <c r="AJ61" i="8"/>
  <c r="AJ42" i="8"/>
  <c r="AJ45" i="8"/>
  <c r="AJ40" i="8"/>
  <c r="AJ43" i="8"/>
  <c r="AJ44" i="8"/>
  <c r="AJ41" i="8"/>
  <c r="AJ39" i="8"/>
  <c r="AJ150" i="8"/>
  <c r="AJ29" i="8"/>
  <c r="AJ364" i="8"/>
  <c r="AJ360" i="8"/>
  <c r="AJ28" i="8"/>
  <c r="AJ53" i="8"/>
  <c r="AJ232" i="8"/>
  <c r="AJ365" i="8"/>
  <c r="Y21" i="9" s="1"/>
  <c r="AJ424" i="8"/>
  <c r="Y22" i="9" s="1"/>
  <c r="AJ191" i="8"/>
  <c r="Y14" i="9" s="1"/>
  <c r="AJ456" i="8"/>
  <c r="Y25" i="9" s="1"/>
  <c r="AJ21" i="8"/>
  <c r="AJ26" i="8"/>
  <c r="AJ22" i="8"/>
  <c r="AJ23" i="8"/>
  <c r="AJ27" i="8"/>
  <c r="AJ24" i="8"/>
  <c r="AJ25" i="8"/>
  <c r="AJ46" i="8"/>
  <c r="AJ230" i="8"/>
  <c r="Y15" i="9" s="1"/>
  <c r="AJ320" i="8"/>
  <c r="Y18" i="9" s="1"/>
  <c r="AJ9" i="8"/>
  <c r="AJ308" i="8"/>
  <c r="AJ367" i="8"/>
  <c r="AJ322" i="8"/>
  <c r="AJ358" i="8"/>
  <c r="Y20" i="9" s="1"/>
  <c r="AJ117" i="8"/>
  <c r="AJ51" i="8"/>
  <c r="Y10" i="9" s="1"/>
  <c r="AJ38" i="8"/>
  <c r="AJ332" i="8"/>
  <c r="AJ265" i="8"/>
  <c r="AJ18" i="8"/>
  <c r="Y8" i="9" s="1"/>
  <c r="AJ452" i="8"/>
  <c r="AJ69" i="8"/>
  <c r="AJ15" i="8"/>
  <c r="AJ156" i="8"/>
  <c r="AJ336" i="8"/>
  <c r="Y19" i="9" s="1"/>
  <c r="AJ454" i="8"/>
  <c r="AJ115" i="8"/>
  <c r="Y12" i="9" s="1"/>
  <c r="AJ154" i="8"/>
  <c r="Y13" i="9" s="1"/>
  <c r="AJ305" i="8"/>
  <c r="AJ338" i="8"/>
  <c r="AJ30" i="8"/>
  <c r="AJ306" i="8"/>
  <c r="AJ74" i="8"/>
  <c r="AJ193" i="8"/>
  <c r="AJ455" i="8"/>
  <c r="Y24" i="9" s="1"/>
  <c r="AJ36" i="8"/>
  <c r="Y9" i="9" s="1"/>
  <c r="AJ20" i="8"/>
  <c r="AJ266" i="8"/>
  <c r="Y16" i="9" s="1"/>
  <c r="AJ318" i="8"/>
  <c r="AJ72" i="8"/>
  <c r="Y11" i="9" s="1"/>
  <c r="AJ268" i="8"/>
  <c r="AI456" i="8"/>
  <c r="X25" i="9" s="1"/>
  <c r="AJ187" i="8"/>
  <c r="AJ226" i="8"/>
  <c r="AJ11" i="8"/>
  <c r="AJ10" i="8"/>
  <c r="AJ12" i="8"/>
  <c r="AJ14" i="8"/>
  <c r="AJ63" i="20"/>
  <c r="Y21" i="21" s="1"/>
  <c r="AJ59" i="20"/>
  <c r="Y20" i="21" s="1"/>
  <c r="AJ51" i="20"/>
  <c r="Y18" i="21" s="1"/>
  <c r="AJ51" i="16"/>
  <c r="Y18" i="17" s="1"/>
  <c r="AJ55" i="16"/>
  <c r="Y19" i="17" s="1"/>
  <c r="AJ47" i="14"/>
  <c r="AI87" i="14"/>
  <c r="X24" i="15" s="1"/>
  <c r="AJ76" i="14"/>
  <c r="AJ70" i="14"/>
  <c r="AJ78" i="14"/>
  <c r="AJ72" i="14"/>
  <c r="AJ75" i="14"/>
  <c r="AJ73" i="14"/>
  <c r="AJ71" i="14"/>
  <c r="AJ77" i="14"/>
  <c r="AJ74" i="14"/>
  <c r="AJ86" i="14"/>
  <c r="Y23" i="15" s="1"/>
  <c r="AJ53" i="14"/>
  <c r="AJ25" i="14"/>
  <c r="AJ33" i="14"/>
  <c r="AJ46" i="14"/>
  <c r="AJ51" i="14"/>
  <c r="Y18" i="15" s="1"/>
  <c r="AJ17" i="14"/>
  <c r="AJ54" i="14"/>
  <c r="AJ10" i="14"/>
  <c r="AJ87" i="14"/>
  <c r="Y24" i="15" s="1"/>
  <c r="AJ15" i="14"/>
  <c r="Y9" i="15" s="1"/>
  <c r="AJ9" i="6"/>
  <c r="AJ13" i="6"/>
  <c r="AJ69" i="6"/>
  <c r="AJ30" i="6"/>
  <c r="AJ41" i="6"/>
  <c r="AJ71" i="6"/>
  <c r="Y23" i="7" s="1"/>
  <c r="AJ27" i="6"/>
  <c r="Y12" i="7" s="1"/>
  <c r="AJ38" i="6"/>
  <c r="AJ42" i="6"/>
  <c r="AJ51" i="18"/>
  <c r="Y18" i="19" s="1"/>
  <c r="W25" i="9"/>
  <c r="AJ63" i="14"/>
  <c r="Y21" i="15" s="1"/>
  <c r="AJ23" i="14"/>
  <c r="Y11" i="15" s="1"/>
  <c r="AJ37" i="14"/>
  <c r="AJ18" i="14"/>
  <c r="AJ14" i="14"/>
  <c r="AJ45" i="14"/>
  <c r="W24" i="21"/>
  <c r="AJ31" i="14"/>
  <c r="Y13" i="15" s="1"/>
  <c r="AJ67" i="14"/>
  <c r="Y22" i="15" s="1"/>
  <c r="AJ21" i="14"/>
  <c r="AJ65" i="14"/>
  <c r="AJ61" i="14"/>
  <c r="AJ13" i="14"/>
  <c r="AJ29" i="14"/>
  <c r="AJ59" i="16"/>
  <c r="Y20" i="17" s="1"/>
  <c r="AJ73" i="16"/>
  <c r="Y23" i="17" s="1"/>
  <c r="AJ31" i="20"/>
  <c r="Y13" i="21" s="1"/>
  <c r="AJ39" i="20"/>
  <c r="Y15" i="21" s="1"/>
  <c r="AJ55" i="14"/>
  <c r="Y19" i="15" s="1"/>
  <c r="AJ42" i="14"/>
  <c r="AJ62" i="14"/>
  <c r="AJ27" i="14"/>
  <c r="Y12" i="15" s="1"/>
  <c r="AJ41" i="14"/>
  <c r="AJ22" i="14"/>
  <c r="AJ23" i="16"/>
  <c r="Y11" i="17" s="1"/>
  <c r="AJ19" i="20"/>
  <c r="Y10" i="21" s="1"/>
  <c r="W25" i="7"/>
  <c r="W24" i="15"/>
  <c r="AJ30" i="14"/>
  <c r="AJ26" i="14"/>
  <c r="AJ34" i="14"/>
  <c r="AJ9" i="14"/>
  <c r="AJ38" i="14"/>
  <c r="W24" i="11"/>
  <c r="W24" i="13"/>
  <c r="AJ59" i="14"/>
  <c r="Y20" i="15" s="1"/>
  <c r="AJ35" i="14"/>
  <c r="Y14" i="15" s="1"/>
  <c r="AJ43" i="14"/>
  <c r="Y16" i="15" s="1"/>
  <c r="AJ57" i="14"/>
  <c r="AJ50" i="14"/>
  <c r="AJ58" i="14"/>
  <c r="AJ66" i="14"/>
  <c r="AJ27" i="16"/>
  <c r="Y12" i="17" s="1"/>
  <c r="AJ67" i="18"/>
  <c r="Y22" i="19" s="1"/>
  <c r="AJ55" i="20"/>
  <c r="Y19" i="21" s="1"/>
  <c r="AJ43" i="20"/>
  <c r="Y16" i="21" s="1"/>
  <c r="AJ19" i="14"/>
  <c r="Y10" i="15" s="1"/>
  <c r="AJ39" i="14"/>
  <c r="Y15" i="15" s="1"/>
  <c r="AJ69" i="14"/>
  <c r="AJ49" i="14"/>
  <c r="AJ11" i="14"/>
  <c r="Y8" i="15" s="1"/>
  <c r="AJ84" i="14"/>
  <c r="AJ72" i="20"/>
  <c r="Y24" i="21" s="1"/>
  <c r="AI72" i="20"/>
  <c r="X24" i="21" s="1"/>
  <c r="AJ62" i="20"/>
  <c r="AJ27" i="20"/>
  <c r="Y12" i="21" s="1"/>
  <c r="AJ54" i="20"/>
  <c r="AJ26" i="20"/>
  <c r="AJ70" i="20"/>
  <c r="AJ13" i="20"/>
  <c r="AJ58" i="20"/>
  <c r="AJ65" i="20"/>
  <c r="AJ29" i="20"/>
  <c r="AJ9" i="20"/>
  <c r="AJ14" i="20"/>
  <c r="AJ66" i="20"/>
  <c r="AJ33" i="20"/>
  <c r="AJ21" i="20"/>
  <c r="AJ25" i="20"/>
  <c r="AJ46" i="20"/>
  <c r="AJ22" i="20"/>
  <c r="AJ45" i="20"/>
  <c r="AJ38" i="20"/>
  <c r="AJ61" i="20"/>
  <c r="AJ57" i="20"/>
  <c r="AJ15" i="20"/>
  <c r="Y9" i="21" s="1"/>
  <c r="AJ35" i="20"/>
  <c r="Y14" i="21" s="1"/>
  <c r="AJ53" i="20"/>
  <c r="AJ49" i="20"/>
  <c r="AJ50" i="20"/>
  <c r="AJ47" i="20"/>
  <c r="AJ18" i="20"/>
  <c r="AJ42" i="20"/>
  <c r="AJ34" i="20"/>
  <c r="AJ37" i="20"/>
  <c r="AJ11" i="20"/>
  <c r="Y8" i="21" s="1"/>
  <c r="AJ23" i="20"/>
  <c r="Y11" i="21" s="1"/>
  <c r="AJ10" i="20"/>
  <c r="AJ30" i="20"/>
  <c r="AJ69" i="20"/>
  <c r="AJ17" i="20"/>
  <c r="AJ41" i="20"/>
  <c r="AJ67" i="20"/>
  <c r="Y22" i="21" s="1"/>
  <c r="AJ102" i="18"/>
  <c r="Y24" i="19" s="1"/>
  <c r="AJ54" i="18"/>
  <c r="AJ58" i="18"/>
  <c r="AI102" i="18"/>
  <c r="X24" i="19" s="1"/>
  <c r="AJ25" i="18"/>
  <c r="AJ13" i="18"/>
  <c r="AJ29" i="18"/>
  <c r="AJ30" i="18"/>
  <c r="AJ81" i="18"/>
  <c r="AJ38" i="18"/>
  <c r="AJ14" i="18"/>
  <c r="AJ22" i="18"/>
  <c r="AJ59" i="18"/>
  <c r="Y20" i="19" s="1"/>
  <c r="AJ66" i="18"/>
  <c r="AJ57" i="18"/>
  <c r="AJ34" i="18"/>
  <c r="AJ41" i="18"/>
  <c r="AJ45" i="18"/>
  <c r="AJ21" i="18"/>
  <c r="AJ17" i="18"/>
  <c r="AJ61" i="18"/>
  <c r="AJ43" i="18"/>
  <c r="Y16" i="19" s="1"/>
  <c r="AJ46" i="18"/>
  <c r="AJ33" i="18"/>
  <c r="AJ27" i="18"/>
  <c r="Y12" i="19" s="1"/>
  <c r="AJ53" i="18"/>
  <c r="AJ62" i="18"/>
  <c r="AJ23" i="18"/>
  <c r="Y11" i="19" s="1"/>
  <c r="AJ42" i="18"/>
  <c r="AJ31" i="18"/>
  <c r="Y13" i="19" s="1"/>
  <c r="AJ37" i="18"/>
  <c r="AJ9" i="18"/>
  <c r="AJ26" i="18"/>
  <c r="AJ49" i="18"/>
  <c r="AJ18" i="18"/>
  <c r="AJ10" i="18"/>
  <c r="AJ15" i="18"/>
  <c r="Y9" i="19" s="1"/>
  <c r="AJ50" i="18"/>
  <c r="AJ47" i="18"/>
  <c r="AJ69" i="18"/>
  <c r="AJ65" i="18"/>
  <c r="AJ39" i="18"/>
  <c r="Y15" i="19" s="1"/>
  <c r="W24" i="19"/>
  <c r="AJ35" i="18"/>
  <c r="Y14" i="19" s="1"/>
  <c r="AJ101" i="18"/>
  <c r="Y23" i="19" s="1"/>
  <c r="AJ55" i="18"/>
  <c r="Y19" i="19" s="1"/>
  <c r="AJ19" i="18"/>
  <c r="Y10" i="19" s="1"/>
  <c r="AJ39" i="16"/>
  <c r="Y15" i="17" s="1"/>
  <c r="AJ74" i="16"/>
  <c r="Y24" i="17" s="1"/>
  <c r="AJ33" i="16"/>
  <c r="AI74" i="16"/>
  <c r="X24" i="17" s="1"/>
  <c r="AJ17" i="16"/>
  <c r="AJ42" i="16"/>
  <c r="AJ30" i="16"/>
  <c r="AJ66" i="16"/>
  <c r="AJ29" i="16"/>
  <c r="AJ50" i="16"/>
  <c r="AJ22" i="16"/>
  <c r="AJ46" i="16"/>
  <c r="AJ9" i="16"/>
  <c r="AJ62" i="16"/>
  <c r="AJ13" i="16"/>
  <c r="AJ70" i="16"/>
  <c r="AJ10" i="16"/>
  <c r="AJ38" i="16"/>
  <c r="AJ41" i="16"/>
  <c r="AJ45" i="16"/>
  <c r="AJ26" i="16"/>
  <c r="AJ54" i="16"/>
  <c r="AJ65" i="16"/>
  <c r="AJ53" i="16"/>
  <c r="AJ61" i="16"/>
  <c r="AJ58" i="16"/>
  <c r="AJ21" i="16"/>
  <c r="AJ47" i="16"/>
  <c r="AJ57" i="16"/>
  <c r="AJ25" i="16"/>
  <c r="AJ35" i="16"/>
  <c r="Y14" i="17" s="1"/>
  <c r="AJ15" i="16"/>
  <c r="Y9" i="17" s="1"/>
  <c r="AJ14" i="16"/>
  <c r="AJ31" i="16"/>
  <c r="Y13" i="17" s="1"/>
  <c r="AJ18" i="16"/>
  <c r="AJ11" i="16"/>
  <c r="Y8" i="17" s="1"/>
  <c r="AJ37" i="16"/>
  <c r="AJ67" i="16"/>
  <c r="Y22" i="17" s="1"/>
  <c r="AJ49" i="16"/>
  <c r="AJ43" i="16"/>
  <c r="Y16" i="17" s="1"/>
  <c r="AJ69" i="16"/>
  <c r="AJ34" i="16"/>
  <c r="AJ19" i="16"/>
  <c r="Y10" i="17" s="1"/>
  <c r="AJ73" i="12"/>
  <c r="Y24" i="13" s="1"/>
  <c r="AJ9" i="12"/>
  <c r="AI73" i="12"/>
  <c r="X24" i="13" s="1"/>
  <c r="AJ57" i="12"/>
  <c r="AJ62" i="12"/>
  <c r="AJ58" i="12"/>
  <c r="AJ70" i="12"/>
  <c r="AJ37" i="12"/>
  <c r="AJ29" i="12"/>
  <c r="AJ45" i="12"/>
  <c r="AJ13" i="12"/>
  <c r="AJ26" i="12"/>
  <c r="AJ46" i="12"/>
  <c r="AJ38" i="12"/>
  <c r="AJ66" i="12"/>
  <c r="AJ41" i="12"/>
  <c r="AJ10" i="12"/>
  <c r="AJ14" i="12"/>
  <c r="AJ59" i="12"/>
  <c r="Y20" i="13" s="1"/>
  <c r="AJ54" i="12"/>
  <c r="AJ25" i="12"/>
  <c r="AJ65" i="12"/>
  <c r="AJ31" i="12"/>
  <c r="Y13" i="13" s="1"/>
  <c r="AJ67" i="12"/>
  <c r="Y22" i="13" s="1"/>
  <c r="AJ43" i="12"/>
  <c r="Y16" i="13" s="1"/>
  <c r="AJ47" i="12"/>
  <c r="AJ39" i="12"/>
  <c r="Y15" i="13" s="1"/>
  <c r="AJ27" i="12"/>
  <c r="Y12" i="13" s="1"/>
  <c r="AJ69" i="12"/>
  <c r="AJ49" i="12"/>
  <c r="AJ33" i="12"/>
  <c r="AJ50" i="12"/>
  <c r="AJ18" i="12"/>
  <c r="AJ30" i="12"/>
  <c r="AJ11" i="12"/>
  <c r="Y8" i="13" s="1"/>
  <c r="AJ15" i="12"/>
  <c r="Y9" i="13" s="1"/>
  <c r="AJ61" i="12"/>
  <c r="AJ34" i="12"/>
  <c r="AJ53" i="12"/>
  <c r="AJ42" i="12"/>
  <c r="AJ17" i="12"/>
  <c r="AJ21" i="12"/>
  <c r="AJ22" i="12"/>
  <c r="AJ51" i="12"/>
  <c r="Y18" i="13" s="1"/>
  <c r="AJ72" i="12"/>
  <c r="Y23" i="13" s="1"/>
  <c r="AJ55" i="12"/>
  <c r="Y19" i="13" s="1"/>
  <c r="AJ23" i="12"/>
  <c r="Y11" i="13" s="1"/>
  <c r="AJ63" i="12"/>
  <c r="Y21" i="13" s="1"/>
  <c r="AJ35" i="12"/>
  <c r="Y14" i="13" s="1"/>
  <c r="AJ19" i="12"/>
  <c r="Y10" i="13" s="1"/>
  <c r="AJ67" i="6" l="1"/>
  <c r="Y22" i="7" s="1"/>
  <c r="Y8" i="7"/>
  <c r="U22" i="4"/>
  <c r="E22" i="4"/>
  <c r="M20" i="4"/>
  <c r="K19" i="4"/>
  <c r="F19" i="4"/>
  <c r="C18" i="4"/>
  <c r="Y17" i="4"/>
  <c r="U17" i="4"/>
  <c r="C17" i="4"/>
  <c r="C16" i="4"/>
  <c r="U15" i="4"/>
  <c r="S14" i="4"/>
  <c r="O14" i="4"/>
  <c r="G13" i="4"/>
  <c r="M12" i="4"/>
  <c r="K12" i="4"/>
  <c r="K11" i="4"/>
  <c r="C10" i="4"/>
  <c r="U9" i="4"/>
  <c r="U8" i="4"/>
  <c r="S8" i="4"/>
  <c r="A5" i="4"/>
  <c r="A24" i="4" s="1"/>
  <c r="A72" i="3"/>
  <c r="AF71" i="3"/>
  <c r="U23" i="4" s="1"/>
  <c r="AE71" i="3"/>
  <c r="T23" i="4" s="1"/>
  <c r="AD71" i="3"/>
  <c r="S23" i="4" s="1"/>
  <c r="AB71" i="3"/>
  <c r="Q23" i="4" s="1"/>
  <c r="AA71" i="3"/>
  <c r="P23" i="4" s="1"/>
  <c r="Z71" i="3"/>
  <c r="O23" i="4" s="1"/>
  <c r="X71" i="3"/>
  <c r="M23" i="4" s="1"/>
  <c r="W71" i="3"/>
  <c r="L23" i="4" s="1"/>
  <c r="V71" i="3"/>
  <c r="K23" i="4" s="1"/>
  <c r="T71" i="3"/>
  <c r="I23" i="4" s="1"/>
  <c r="S71" i="3"/>
  <c r="H23" i="4" s="1"/>
  <c r="R71" i="3"/>
  <c r="G23" i="4" s="1"/>
  <c r="O71" i="3"/>
  <c r="F23" i="4" s="1"/>
  <c r="N71" i="3"/>
  <c r="E23" i="4" s="1"/>
  <c r="M71" i="3"/>
  <c r="D23" i="4" s="1"/>
  <c r="K71" i="3"/>
  <c r="C23" i="4" s="1"/>
  <c r="J71" i="3"/>
  <c r="B23" i="4" s="1"/>
  <c r="AG70" i="3"/>
  <c r="AC70" i="3"/>
  <c r="Y70" i="3"/>
  <c r="U70" i="3"/>
  <c r="AH70" i="3" s="1"/>
  <c r="AG69" i="3"/>
  <c r="AG71" i="3" s="1"/>
  <c r="V23" i="4" s="1"/>
  <c r="AC69" i="3"/>
  <c r="AC71" i="3" s="1"/>
  <c r="R23" i="4" s="1"/>
  <c r="Y69" i="3"/>
  <c r="Y71" i="3" s="1"/>
  <c r="N23" i="4" s="1"/>
  <c r="U69" i="3"/>
  <c r="U71" i="3" s="1"/>
  <c r="J23" i="4" s="1"/>
  <c r="AF67" i="3"/>
  <c r="AE67" i="3"/>
  <c r="T22" i="4" s="1"/>
  <c r="AD67" i="3"/>
  <c r="S22" i="4" s="1"/>
  <c r="AB67" i="3"/>
  <c r="Q22" i="4" s="1"/>
  <c r="AA67" i="3"/>
  <c r="P22" i="4" s="1"/>
  <c r="Z67" i="3"/>
  <c r="O22" i="4" s="1"/>
  <c r="X67" i="3"/>
  <c r="M22" i="4" s="1"/>
  <c r="W67" i="3"/>
  <c r="L22" i="4" s="1"/>
  <c r="V67" i="3"/>
  <c r="K22" i="4" s="1"/>
  <c r="T67" i="3"/>
  <c r="I22" i="4" s="1"/>
  <c r="S67" i="3"/>
  <c r="H22" i="4" s="1"/>
  <c r="R67" i="3"/>
  <c r="G22" i="4" s="1"/>
  <c r="O67" i="3"/>
  <c r="F22" i="4" s="1"/>
  <c r="N67" i="3"/>
  <c r="M67" i="3"/>
  <c r="D22" i="4" s="1"/>
  <c r="K67" i="3"/>
  <c r="C22" i="4" s="1"/>
  <c r="J67" i="3"/>
  <c r="B22" i="4" s="1"/>
  <c r="AG66" i="3"/>
  <c r="AC66" i="3"/>
  <c r="Y66" i="3"/>
  <c r="U66" i="3"/>
  <c r="U67" i="3" s="1"/>
  <c r="J22" i="4" s="1"/>
  <c r="AG65" i="3"/>
  <c r="AG67" i="3" s="1"/>
  <c r="V22" i="4" s="1"/>
  <c r="AC65" i="3"/>
  <c r="Y65" i="3"/>
  <c r="U65" i="3"/>
  <c r="AF63" i="3"/>
  <c r="U21" i="4" s="1"/>
  <c r="AE63" i="3"/>
  <c r="T21" i="4" s="1"/>
  <c r="AD63" i="3"/>
  <c r="S21" i="4" s="1"/>
  <c r="AB63" i="3"/>
  <c r="Q21" i="4" s="1"/>
  <c r="AA63" i="3"/>
  <c r="P21" i="4" s="1"/>
  <c r="Z63" i="3"/>
  <c r="O21" i="4" s="1"/>
  <c r="X63" i="3"/>
  <c r="M21" i="4" s="1"/>
  <c r="W63" i="3"/>
  <c r="L21" i="4" s="1"/>
  <c r="V63" i="3"/>
  <c r="K21" i="4" s="1"/>
  <c r="T63" i="3"/>
  <c r="I21" i="4" s="1"/>
  <c r="S63" i="3"/>
  <c r="H21" i="4" s="1"/>
  <c r="R63" i="3"/>
  <c r="G21" i="4" s="1"/>
  <c r="O63" i="3"/>
  <c r="F21" i="4" s="1"/>
  <c r="N63" i="3"/>
  <c r="E21" i="4" s="1"/>
  <c r="M63" i="3"/>
  <c r="D21" i="4" s="1"/>
  <c r="K63" i="3"/>
  <c r="C21" i="4" s="1"/>
  <c r="J63" i="3"/>
  <c r="B21" i="4" s="1"/>
  <c r="AG62" i="3"/>
  <c r="AC62" i="3"/>
  <c r="Y62" i="3"/>
  <c r="U62" i="3"/>
  <c r="AG61" i="3"/>
  <c r="AG63" i="3" s="1"/>
  <c r="V21" i="4" s="1"/>
  <c r="AC61" i="3"/>
  <c r="Y61" i="3"/>
  <c r="U61" i="3"/>
  <c r="AF59" i="3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W59" i="3"/>
  <c r="L20" i="4" s="1"/>
  <c r="V59" i="3"/>
  <c r="K20" i="4" s="1"/>
  <c r="U59" i="3"/>
  <c r="J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J59" i="3"/>
  <c r="B20" i="4" s="1"/>
  <c r="AH58" i="3"/>
  <c r="AI58" i="3" s="1"/>
  <c r="AG58" i="3"/>
  <c r="AC58" i="3"/>
  <c r="Y58" i="3"/>
  <c r="U58" i="3"/>
  <c r="AG57" i="3"/>
  <c r="AG59" i="3" s="1"/>
  <c r="V20" i="4" s="1"/>
  <c r="AC57" i="3"/>
  <c r="AC59" i="3" s="1"/>
  <c r="R20" i="4" s="1"/>
  <c r="Y57" i="3"/>
  <c r="Y59" i="3" s="1"/>
  <c r="N20" i="4" s="1"/>
  <c r="U57" i="3"/>
  <c r="AF55" i="3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T55" i="3"/>
  <c r="I19" i="4" s="1"/>
  <c r="S55" i="3"/>
  <c r="H19" i="4" s="1"/>
  <c r="R55" i="3"/>
  <c r="G19" i="4" s="1"/>
  <c r="O55" i="3"/>
  <c r="N55" i="3"/>
  <c r="E19" i="4" s="1"/>
  <c r="M55" i="3"/>
  <c r="D19" i="4" s="1"/>
  <c r="K55" i="3"/>
  <c r="C19" i="4" s="1"/>
  <c r="J55" i="3"/>
  <c r="B19" i="4" s="1"/>
  <c r="AG54" i="3"/>
  <c r="AC54" i="3"/>
  <c r="Y54" i="3"/>
  <c r="U54" i="3"/>
  <c r="AH54" i="3" s="1"/>
  <c r="AI54" i="3" s="1"/>
  <c r="AG53" i="3"/>
  <c r="AG55" i="3" s="1"/>
  <c r="V19" i="4" s="1"/>
  <c r="AC53" i="3"/>
  <c r="Y53" i="3"/>
  <c r="U53" i="3"/>
  <c r="AF51" i="3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J51" i="3"/>
  <c r="B18" i="4" s="1"/>
  <c r="AG50" i="3"/>
  <c r="AC50" i="3"/>
  <c r="Y50" i="3"/>
  <c r="U50" i="3"/>
  <c r="AG49" i="3"/>
  <c r="AG51" i="3" s="1"/>
  <c r="V18" i="4" s="1"/>
  <c r="AC49" i="3"/>
  <c r="Y49" i="3"/>
  <c r="U49" i="3"/>
  <c r="AF47" i="3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J47" i="3"/>
  <c r="B17" i="4" s="1"/>
  <c r="AG46" i="3"/>
  <c r="AC46" i="3"/>
  <c r="AC47" i="3" s="1"/>
  <c r="R17" i="4" s="1"/>
  <c r="Y46" i="3"/>
  <c r="U46" i="3"/>
  <c r="AG45" i="3"/>
  <c r="AC45" i="3"/>
  <c r="Y45" i="3"/>
  <c r="Y47" i="3" s="1"/>
  <c r="N17" i="4" s="1"/>
  <c r="U45" i="3"/>
  <c r="AH45" i="3" s="1"/>
  <c r="AF43" i="3"/>
  <c r="U16" i="4" s="1"/>
  <c r="AE43" i="3"/>
  <c r="T16" i="4" s="1"/>
  <c r="AD43" i="3"/>
  <c r="S16" i="4" s="1"/>
  <c r="AC43" i="3"/>
  <c r="R16" i="4" s="1"/>
  <c r="AB43" i="3"/>
  <c r="Q16" i="4" s="1"/>
  <c r="AA43" i="3"/>
  <c r="P16" i="4" s="1"/>
  <c r="Z43" i="3"/>
  <c r="O16" i="4" s="1"/>
  <c r="Y43" i="3"/>
  <c r="N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J43" i="3"/>
  <c r="B16" i="4" s="1"/>
  <c r="AG42" i="3"/>
  <c r="AC42" i="3"/>
  <c r="Y42" i="3"/>
  <c r="U42" i="3"/>
  <c r="AH41" i="3"/>
  <c r="AG41" i="3"/>
  <c r="AC41" i="3"/>
  <c r="Y41" i="3"/>
  <c r="U41" i="3"/>
  <c r="U43" i="3" s="1"/>
  <c r="J16" i="4" s="1"/>
  <c r="AF39" i="3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J39" i="3"/>
  <c r="B15" i="4" s="1"/>
  <c r="AG38" i="3"/>
  <c r="AC38" i="3"/>
  <c r="Y38" i="3"/>
  <c r="U38" i="3"/>
  <c r="AG37" i="3"/>
  <c r="AG39" i="3" s="1"/>
  <c r="V15" i="4" s="1"/>
  <c r="AC37" i="3"/>
  <c r="Y37" i="3"/>
  <c r="U37" i="3"/>
  <c r="U39" i="3" s="1"/>
  <c r="J15" i="4" s="1"/>
  <c r="AF35" i="3"/>
  <c r="U14" i="4" s="1"/>
  <c r="AE35" i="3"/>
  <c r="T14" i="4" s="1"/>
  <c r="AD35" i="3"/>
  <c r="AB35" i="3"/>
  <c r="Q14" i="4" s="1"/>
  <c r="AA35" i="3"/>
  <c r="P14" i="4" s="1"/>
  <c r="Z35" i="3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J35" i="3"/>
  <c r="B14" i="4" s="1"/>
  <c r="AG34" i="3"/>
  <c r="AG35" i="3" s="1"/>
  <c r="V14" i="4" s="1"/>
  <c r="AC34" i="3"/>
  <c r="Y34" i="3"/>
  <c r="U34" i="3"/>
  <c r="AG33" i="3"/>
  <c r="AC33" i="3"/>
  <c r="AC35" i="3" s="1"/>
  <c r="R14" i="4" s="1"/>
  <c r="Y33" i="3"/>
  <c r="Y35" i="3" s="1"/>
  <c r="N14" i="4" s="1"/>
  <c r="U33" i="3"/>
  <c r="AF31" i="3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T31" i="3"/>
  <c r="I13" i="4" s="1"/>
  <c r="S31" i="3"/>
  <c r="H13" i="4" s="1"/>
  <c r="R31" i="3"/>
  <c r="O31" i="3"/>
  <c r="F13" i="4" s="1"/>
  <c r="N31" i="3"/>
  <c r="E13" i="4" s="1"/>
  <c r="M31" i="3"/>
  <c r="D13" i="4" s="1"/>
  <c r="K31" i="3"/>
  <c r="C13" i="4" s="1"/>
  <c r="J31" i="3"/>
  <c r="B13" i="4" s="1"/>
  <c r="AG30" i="3"/>
  <c r="AC30" i="3"/>
  <c r="Y30" i="3"/>
  <c r="U30" i="3"/>
  <c r="AG29" i="3"/>
  <c r="AG31" i="3" s="1"/>
  <c r="V13" i="4" s="1"/>
  <c r="AC29" i="3"/>
  <c r="AC31" i="3" s="1"/>
  <c r="R13" i="4" s="1"/>
  <c r="Y29" i="3"/>
  <c r="U29" i="3"/>
  <c r="AF27" i="3"/>
  <c r="U12" i="4" s="1"/>
  <c r="AE27" i="3"/>
  <c r="T12" i="4" s="1"/>
  <c r="AD27" i="3"/>
  <c r="S12" i="4" s="1"/>
  <c r="AC27" i="3"/>
  <c r="R12" i="4" s="1"/>
  <c r="AB27" i="3"/>
  <c r="Q12" i="4" s="1"/>
  <c r="AA27" i="3"/>
  <c r="P12" i="4" s="1"/>
  <c r="Z27" i="3"/>
  <c r="O12" i="4" s="1"/>
  <c r="X27" i="3"/>
  <c r="W27" i="3"/>
  <c r="L12" i="4" s="1"/>
  <c r="V27" i="3"/>
  <c r="T27" i="3"/>
  <c r="I12" i="4" s="1"/>
  <c r="S27" i="3"/>
  <c r="H12" i="4" s="1"/>
  <c r="R27" i="3"/>
  <c r="G12" i="4" s="1"/>
  <c r="O27" i="3"/>
  <c r="F12" i="4" s="1"/>
  <c r="N27" i="3"/>
  <c r="E12" i="4" s="1"/>
  <c r="M27" i="3"/>
  <c r="D12" i="4" s="1"/>
  <c r="K27" i="3"/>
  <c r="C12" i="4" s="1"/>
  <c r="J27" i="3"/>
  <c r="B12" i="4" s="1"/>
  <c r="AG26" i="3"/>
  <c r="AG27" i="3" s="1"/>
  <c r="V12" i="4" s="1"/>
  <c r="AC26" i="3"/>
  <c r="Y26" i="3"/>
  <c r="U26" i="3"/>
  <c r="AG25" i="3"/>
  <c r="AC25" i="3"/>
  <c r="Y25" i="3"/>
  <c r="Y27" i="3" s="1"/>
  <c r="N12" i="4" s="1"/>
  <c r="U25" i="3"/>
  <c r="U27" i="3" s="1"/>
  <c r="J12" i="4" s="1"/>
  <c r="AF23" i="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T23" i="3"/>
  <c r="I11" i="4" s="1"/>
  <c r="S23" i="3"/>
  <c r="H11" i="4" s="1"/>
  <c r="R23" i="3"/>
  <c r="G11" i="4" s="1"/>
  <c r="O23" i="3"/>
  <c r="F11" i="4" s="1"/>
  <c r="N23" i="3"/>
  <c r="E11" i="4" s="1"/>
  <c r="M23" i="3"/>
  <c r="D11" i="4" s="1"/>
  <c r="K23" i="3"/>
  <c r="C11" i="4" s="1"/>
  <c r="J23" i="3"/>
  <c r="B11" i="4" s="1"/>
  <c r="AG22" i="3"/>
  <c r="AC22" i="3"/>
  <c r="Y22" i="3"/>
  <c r="U22" i="3"/>
  <c r="AG21" i="3"/>
  <c r="AG23" i="3" s="1"/>
  <c r="V11" i="4" s="1"/>
  <c r="AC21" i="3"/>
  <c r="AC23" i="3" s="1"/>
  <c r="R11" i="4" s="1"/>
  <c r="Y21" i="3"/>
  <c r="U21" i="3"/>
  <c r="AF19" i="3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J19" i="3"/>
  <c r="B10" i="4" s="1"/>
  <c r="AG18" i="3"/>
  <c r="AC18" i="3"/>
  <c r="AC19" i="3" s="1"/>
  <c r="R10" i="4" s="1"/>
  <c r="Y18" i="3"/>
  <c r="U18" i="3"/>
  <c r="AG17" i="3"/>
  <c r="AG19" i="3" s="1"/>
  <c r="V10" i="4" s="1"/>
  <c r="AC17" i="3"/>
  <c r="Y17" i="3"/>
  <c r="U17" i="3"/>
  <c r="U19" i="3" s="1"/>
  <c r="J10" i="4" s="1"/>
  <c r="AF15" i="3"/>
  <c r="AE15" i="3"/>
  <c r="T9" i="4" s="1"/>
  <c r="AD15" i="3"/>
  <c r="S9" i="4" s="1"/>
  <c r="AB15" i="3"/>
  <c r="Q9" i="4" s="1"/>
  <c r="AA15" i="3"/>
  <c r="P9" i="4" s="1"/>
  <c r="Z15" i="3"/>
  <c r="O9" i="4" s="1"/>
  <c r="X15" i="3"/>
  <c r="M9" i="4" s="1"/>
  <c r="W15" i="3"/>
  <c r="L9" i="4" s="1"/>
  <c r="V15" i="3"/>
  <c r="K9" i="4" s="1"/>
  <c r="T15" i="3"/>
  <c r="I9" i="4" s="1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J15" i="3"/>
  <c r="B9" i="4" s="1"/>
  <c r="AG14" i="3"/>
  <c r="AC14" i="3"/>
  <c r="Y14" i="3"/>
  <c r="U14" i="3"/>
  <c r="AG13" i="3"/>
  <c r="AG15" i="3" s="1"/>
  <c r="V9" i="4" s="1"/>
  <c r="AC13" i="3"/>
  <c r="AC15" i="3" s="1"/>
  <c r="R9" i="4" s="1"/>
  <c r="Y13" i="3"/>
  <c r="U13" i="3"/>
  <c r="AF11" i="3"/>
  <c r="AE11" i="3"/>
  <c r="T8" i="4" s="1"/>
  <c r="AD11" i="3"/>
  <c r="AB11" i="3"/>
  <c r="AA11" i="3"/>
  <c r="P8" i="4" s="1"/>
  <c r="Z11" i="3"/>
  <c r="O8" i="4" s="1"/>
  <c r="X11" i="3"/>
  <c r="M8" i="4" s="1"/>
  <c r="W11" i="3"/>
  <c r="L8" i="4" s="1"/>
  <c r="V11" i="3"/>
  <c r="T11" i="3"/>
  <c r="S11" i="3"/>
  <c r="H8" i="4" s="1"/>
  <c r="R11" i="3"/>
  <c r="G8" i="4" s="1"/>
  <c r="O11" i="3"/>
  <c r="F8" i="4" s="1"/>
  <c r="N11" i="3"/>
  <c r="E8" i="4" s="1"/>
  <c r="M11" i="3"/>
  <c r="D8" i="4" s="1"/>
  <c r="K11" i="3"/>
  <c r="C8" i="4" s="1"/>
  <c r="J11" i="3"/>
  <c r="AG10" i="3"/>
  <c r="AC10" i="3"/>
  <c r="Y10" i="3"/>
  <c r="Y11" i="3" s="1"/>
  <c r="U10" i="3"/>
  <c r="AG9" i="3"/>
  <c r="AC9" i="3"/>
  <c r="AC11" i="3" s="1"/>
  <c r="Y9" i="3"/>
  <c r="U9" i="3"/>
  <c r="AH9" i="3" s="1"/>
  <c r="O11" i="1"/>
  <c r="C18" i="2"/>
  <c r="Y17" i="2"/>
  <c r="A5" i="2"/>
  <c r="A24" i="2" s="1"/>
  <c r="A72" i="1"/>
  <c r="AF71" i="1"/>
  <c r="U23" i="2" s="1"/>
  <c r="AE71" i="1"/>
  <c r="T23" i="2" s="1"/>
  <c r="AD71" i="1"/>
  <c r="S23" i="2" s="1"/>
  <c r="AB71" i="1"/>
  <c r="Q23" i="2" s="1"/>
  <c r="AA71" i="1"/>
  <c r="P23" i="2" s="1"/>
  <c r="Z71" i="1"/>
  <c r="O23" i="2" s="1"/>
  <c r="X71" i="1"/>
  <c r="M23" i="2" s="1"/>
  <c r="W71" i="1"/>
  <c r="L23" i="2" s="1"/>
  <c r="V71" i="1"/>
  <c r="K23" i="2" s="1"/>
  <c r="T71" i="1"/>
  <c r="I23" i="2" s="1"/>
  <c r="S71" i="1"/>
  <c r="H23" i="2" s="1"/>
  <c r="R71" i="1"/>
  <c r="G23" i="2" s="1"/>
  <c r="O71" i="1"/>
  <c r="F23" i="2" s="1"/>
  <c r="N71" i="1"/>
  <c r="E23" i="2" s="1"/>
  <c r="M71" i="1"/>
  <c r="D23" i="2" s="1"/>
  <c r="K71" i="1"/>
  <c r="C23" i="2" s="1"/>
  <c r="B23" i="2"/>
  <c r="AG70" i="1"/>
  <c r="AC70" i="1"/>
  <c r="Y70" i="1"/>
  <c r="U70" i="1"/>
  <c r="AG69" i="1"/>
  <c r="AG71" i="1" s="1"/>
  <c r="V23" i="2" s="1"/>
  <c r="AC69" i="1"/>
  <c r="AC71" i="1" s="1"/>
  <c r="R23" i="2" s="1"/>
  <c r="Y69" i="1"/>
  <c r="Y71" i="1" s="1"/>
  <c r="N23" i="2" s="1"/>
  <c r="U69" i="1"/>
  <c r="U71" i="1" s="1"/>
  <c r="J23" i="2" s="1"/>
  <c r="AF67" i="1"/>
  <c r="U22" i="2" s="1"/>
  <c r="AE67" i="1"/>
  <c r="T22" i="2" s="1"/>
  <c r="AD67" i="1"/>
  <c r="S22" i="2" s="1"/>
  <c r="AB67" i="1"/>
  <c r="Q22" i="2" s="1"/>
  <c r="AA67" i="1"/>
  <c r="P22" i="2" s="1"/>
  <c r="Z67" i="1"/>
  <c r="O22" i="2" s="1"/>
  <c r="X67" i="1"/>
  <c r="M22" i="2" s="1"/>
  <c r="W67" i="1"/>
  <c r="L22" i="2" s="1"/>
  <c r="V67" i="1"/>
  <c r="K22" i="2" s="1"/>
  <c r="T67" i="1"/>
  <c r="I22" i="2" s="1"/>
  <c r="S67" i="1"/>
  <c r="H22" i="2" s="1"/>
  <c r="R67" i="1"/>
  <c r="G22" i="2" s="1"/>
  <c r="O67" i="1"/>
  <c r="F22" i="2" s="1"/>
  <c r="N67" i="1"/>
  <c r="E22" i="2" s="1"/>
  <c r="M67" i="1"/>
  <c r="D22" i="2" s="1"/>
  <c r="K67" i="1"/>
  <c r="C22" i="2" s="1"/>
  <c r="J67" i="1"/>
  <c r="B22" i="2" s="1"/>
  <c r="AG66" i="1"/>
  <c r="AC66" i="1"/>
  <c r="Y66" i="1"/>
  <c r="U66" i="1"/>
  <c r="AG65" i="1"/>
  <c r="AC65" i="1"/>
  <c r="Y65" i="1"/>
  <c r="Y67" i="1" s="1"/>
  <c r="N22" i="2" s="1"/>
  <c r="U65" i="1"/>
  <c r="AF63" i="1"/>
  <c r="U21" i="2" s="1"/>
  <c r="AE63" i="1"/>
  <c r="T21" i="2" s="1"/>
  <c r="AD63" i="1"/>
  <c r="S21" i="2" s="1"/>
  <c r="AB63" i="1"/>
  <c r="Q21" i="2" s="1"/>
  <c r="AA63" i="1"/>
  <c r="P21" i="2" s="1"/>
  <c r="Z63" i="1"/>
  <c r="O21" i="2" s="1"/>
  <c r="X63" i="1"/>
  <c r="M21" i="2" s="1"/>
  <c r="W63" i="1"/>
  <c r="L21" i="2" s="1"/>
  <c r="V63" i="1"/>
  <c r="K21" i="2" s="1"/>
  <c r="T63" i="1"/>
  <c r="I21" i="2" s="1"/>
  <c r="S63" i="1"/>
  <c r="H21" i="2" s="1"/>
  <c r="R63" i="1"/>
  <c r="G21" i="2" s="1"/>
  <c r="O63" i="1"/>
  <c r="F21" i="2" s="1"/>
  <c r="N63" i="1"/>
  <c r="E21" i="2" s="1"/>
  <c r="M63" i="1"/>
  <c r="D21" i="2" s="1"/>
  <c r="K63" i="1"/>
  <c r="C21" i="2" s="1"/>
  <c r="J63" i="1"/>
  <c r="B21" i="2" s="1"/>
  <c r="AG62" i="1"/>
  <c r="AC62" i="1"/>
  <c r="Y62" i="1"/>
  <c r="U62" i="1"/>
  <c r="AG61" i="1"/>
  <c r="AC61" i="1"/>
  <c r="Y61" i="1"/>
  <c r="U61" i="1"/>
  <c r="AF59" i="1"/>
  <c r="U20" i="2" s="1"/>
  <c r="AE59" i="1"/>
  <c r="T20" i="2" s="1"/>
  <c r="AD59" i="1"/>
  <c r="S20" i="2" s="1"/>
  <c r="AB59" i="1"/>
  <c r="Q20" i="2" s="1"/>
  <c r="AA59" i="1"/>
  <c r="P20" i="2" s="1"/>
  <c r="Z59" i="1"/>
  <c r="O20" i="2" s="1"/>
  <c r="X59" i="1"/>
  <c r="M20" i="2" s="1"/>
  <c r="W59" i="1"/>
  <c r="L20" i="2" s="1"/>
  <c r="V59" i="1"/>
  <c r="K20" i="2" s="1"/>
  <c r="T59" i="1"/>
  <c r="I20" i="2" s="1"/>
  <c r="S59" i="1"/>
  <c r="H20" i="2" s="1"/>
  <c r="R59" i="1"/>
  <c r="G20" i="2" s="1"/>
  <c r="O59" i="1"/>
  <c r="F20" i="2" s="1"/>
  <c r="N59" i="1"/>
  <c r="E20" i="2" s="1"/>
  <c r="M59" i="1"/>
  <c r="D20" i="2" s="1"/>
  <c r="K59" i="1"/>
  <c r="C20" i="2" s="1"/>
  <c r="J59" i="1"/>
  <c r="B20" i="2" s="1"/>
  <c r="AG58" i="1"/>
  <c r="AC58" i="1"/>
  <c r="Y58" i="1"/>
  <c r="U58" i="1"/>
  <c r="AG57" i="1"/>
  <c r="AC57" i="1"/>
  <c r="Y57" i="1"/>
  <c r="U57" i="1"/>
  <c r="AF55" i="1"/>
  <c r="U19" i="2" s="1"/>
  <c r="AE55" i="1"/>
  <c r="T19" i="2" s="1"/>
  <c r="AD55" i="1"/>
  <c r="S19" i="2" s="1"/>
  <c r="AB55" i="1"/>
  <c r="Q19" i="2" s="1"/>
  <c r="AA55" i="1"/>
  <c r="P19" i="2" s="1"/>
  <c r="Z55" i="1"/>
  <c r="O19" i="2" s="1"/>
  <c r="X55" i="1"/>
  <c r="M19" i="2" s="1"/>
  <c r="W55" i="1"/>
  <c r="L19" i="2" s="1"/>
  <c r="V55" i="1"/>
  <c r="K19" i="2" s="1"/>
  <c r="T55" i="1"/>
  <c r="I19" i="2" s="1"/>
  <c r="S55" i="1"/>
  <c r="H19" i="2" s="1"/>
  <c r="R55" i="1"/>
  <c r="G19" i="2" s="1"/>
  <c r="O55" i="1"/>
  <c r="F19" i="2" s="1"/>
  <c r="N55" i="1"/>
  <c r="E19" i="2" s="1"/>
  <c r="M55" i="1"/>
  <c r="D19" i="2" s="1"/>
  <c r="K55" i="1"/>
  <c r="C19" i="2" s="1"/>
  <c r="J55" i="1"/>
  <c r="B19" i="2" s="1"/>
  <c r="AG54" i="1"/>
  <c r="AC54" i="1"/>
  <c r="Y54" i="1"/>
  <c r="U54" i="1"/>
  <c r="AG53" i="1"/>
  <c r="AC53" i="1"/>
  <c r="Y53" i="1"/>
  <c r="U53" i="1"/>
  <c r="AF51" i="1"/>
  <c r="U18" i="2" s="1"/>
  <c r="AE51" i="1"/>
  <c r="T18" i="2" s="1"/>
  <c r="AD51" i="1"/>
  <c r="S18" i="2" s="1"/>
  <c r="AB51" i="1"/>
  <c r="Q18" i="2" s="1"/>
  <c r="AA51" i="1"/>
  <c r="P18" i="2" s="1"/>
  <c r="Z51" i="1"/>
  <c r="O18" i="2" s="1"/>
  <c r="X51" i="1"/>
  <c r="M18" i="2" s="1"/>
  <c r="W51" i="1"/>
  <c r="L18" i="2" s="1"/>
  <c r="V51" i="1"/>
  <c r="K18" i="2" s="1"/>
  <c r="T51" i="1"/>
  <c r="I18" i="2" s="1"/>
  <c r="S51" i="1"/>
  <c r="H18" i="2" s="1"/>
  <c r="R51" i="1"/>
  <c r="G18" i="2" s="1"/>
  <c r="O51" i="1"/>
  <c r="F18" i="2" s="1"/>
  <c r="N51" i="1"/>
  <c r="E18" i="2" s="1"/>
  <c r="M51" i="1"/>
  <c r="D18" i="2" s="1"/>
  <c r="J51" i="1"/>
  <c r="B18" i="2" s="1"/>
  <c r="AG50" i="1"/>
  <c r="AC50" i="1"/>
  <c r="Y50" i="1"/>
  <c r="U50" i="1"/>
  <c r="AG49" i="1"/>
  <c r="AC49" i="1"/>
  <c r="Y49" i="1"/>
  <c r="U49" i="1"/>
  <c r="AF47" i="1"/>
  <c r="U17" i="2" s="1"/>
  <c r="AE47" i="1"/>
  <c r="T17" i="2" s="1"/>
  <c r="AD47" i="1"/>
  <c r="S17" i="2" s="1"/>
  <c r="AB47" i="1"/>
  <c r="Q17" i="2" s="1"/>
  <c r="AA47" i="1"/>
  <c r="P17" i="2" s="1"/>
  <c r="Z47" i="1"/>
  <c r="O17" i="2" s="1"/>
  <c r="X47" i="1"/>
  <c r="M17" i="2" s="1"/>
  <c r="W47" i="1"/>
  <c r="L17" i="2" s="1"/>
  <c r="V47" i="1"/>
  <c r="K17" i="2" s="1"/>
  <c r="T47" i="1"/>
  <c r="I17" i="2" s="1"/>
  <c r="S47" i="1"/>
  <c r="H17" i="2" s="1"/>
  <c r="R47" i="1"/>
  <c r="G17" i="2" s="1"/>
  <c r="O47" i="1"/>
  <c r="F17" i="2" s="1"/>
  <c r="N47" i="1"/>
  <c r="E17" i="2" s="1"/>
  <c r="M47" i="1"/>
  <c r="D17" i="2" s="1"/>
  <c r="K47" i="1"/>
  <c r="C17" i="2" s="1"/>
  <c r="J47" i="1"/>
  <c r="B17" i="2" s="1"/>
  <c r="AG46" i="1"/>
  <c r="AC46" i="1"/>
  <c r="Y46" i="1"/>
  <c r="U46" i="1"/>
  <c r="AG45" i="1"/>
  <c r="AC45" i="1"/>
  <c r="Y45" i="1"/>
  <c r="U45" i="1"/>
  <c r="AF43" i="1"/>
  <c r="U16" i="2" s="1"/>
  <c r="AE43" i="1"/>
  <c r="T16" i="2" s="1"/>
  <c r="AD43" i="1"/>
  <c r="S16" i="2" s="1"/>
  <c r="AB43" i="1"/>
  <c r="Q16" i="2" s="1"/>
  <c r="AA43" i="1"/>
  <c r="P16" i="2" s="1"/>
  <c r="Z43" i="1"/>
  <c r="O16" i="2" s="1"/>
  <c r="X43" i="1"/>
  <c r="M16" i="2" s="1"/>
  <c r="W43" i="1"/>
  <c r="L16" i="2" s="1"/>
  <c r="V43" i="1"/>
  <c r="K16" i="2" s="1"/>
  <c r="T43" i="1"/>
  <c r="I16" i="2" s="1"/>
  <c r="S43" i="1"/>
  <c r="H16" i="2" s="1"/>
  <c r="R43" i="1"/>
  <c r="G16" i="2" s="1"/>
  <c r="O43" i="1"/>
  <c r="F16" i="2" s="1"/>
  <c r="N43" i="1"/>
  <c r="E16" i="2" s="1"/>
  <c r="M43" i="1"/>
  <c r="D16" i="2" s="1"/>
  <c r="K43" i="1"/>
  <c r="C16" i="2" s="1"/>
  <c r="J43" i="1"/>
  <c r="B16" i="2" s="1"/>
  <c r="AG42" i="1"/>
  <c r="AC42" i="1"/>
  <c r="Y42" i="1"/>
  <c r="U42" i="1"/>
  <c r="AG41" i="1"/>
  <c r="AC41" i="1"/>
  <c r="Y41" i="1"/>
  <c r="U41" i="1"/>
  <c r="AF39" i="1"/>
  <c r="U15" i="2" s="1"/>
  <c r="AE39" i="1"/>
  <c r="T15" i="2" s="1"/>
  <c r="AD39" i="1"/>
  <c r="S15" i="2" s="1"/>
  <c r="AB39" i="1"/>
  <c r="Q15" i="2" s="1"/>
  <c r="AA39" i="1"/>
  <c r="P15" i="2" s="1"/>
  <c r="Z39" i="1"/>
  <c r="O15" i="2" s="1"/>
  <c r="X39" i="1"/>
  <c r="M15" i="2" s="1"/>
  <c r="W39" i="1"/>
  <c r="L15" i="2" s="1"/>
  <c r="V39" i="1"/>
  <c r="K15" i="2" s="1"/>
  <c r="T39" i="1"/>
  <c r="I15" i="2" s="1"/>
  <c r="S39" i="1"/>
  <c r="H15" i="2" s="1"/>
  <c r="R39" i="1"/>
  <c r="G15" i="2" s="1"/>
  <c r="O39" i="1"/>
  <c r="F15" i="2" s="1"/>
  <c r="N39" i="1"/>
  <c r="E15" i="2" s="1"/>
  <c r="M39" i="1"/>
  <c r="D15" i="2" s="1"/>
  <c r="K39" i="1"/>
  <c r="C15" i="2" s="1"/>
  <c r="J39" i="1"/>
  <c r="B15" i="2" s="1"/>
  <c r="AG38" i="1"/>
  <c r="AC38" i="1"/>
  <c r="Y38" i="1"/>
  <c r="U38" i="1"/>
  <c r="AG37" i="1"/>
  <c r="AC37" i="1"/>
  <c r="Y37" i="1"/>
  <c r="U37" i="1"/>
  <c r="AF35" i="1"/>
  <c r="U14" i="2" s="1"/>
  <c r="AE35" i="1"/>
  <c r="T14" i="2" s="1"/>
  <c r="AD35" i="1"/>
  <c r="S14" i="2" s="1"/>
  <c r="AB35" i="1"/>
  <c r="Q14" i="2" s="1"/>
  <c r="AA35" i="1"/>
  <c r="P14" i="2" s="1"/>
  <c r="Z35" i="1"/>
  <c r="O14" i="2" s="1"/>
  <c r="X35" i="1"/>
  <c r="M14" i="2" s="1"/>
  <c r="W35" i="1"/>
  <c r="L14" i="2" s="1"/>
  <c r="V35" i="1"/>
  <c r="K14" i="2" s="1"/>
  <c r="T35" i="1"/>
  <c r="I14" i="2" s="1"/>
  <c r="S35" i="1"/>
  <c r="H14" i="2" s="1"/>
  <c r="R35" i="1"/>
  <c r="G14" i="2" s="1"/>
  <c r="O35" i="1"/>
  <c r="F14" i="2" s="1"/>
  <c r="N35" i="1"/>
  <c r="E14" i="2" s="1"/>
  <c r="M35" i="1"/>
  <c r="D14" i="2" s="1"/>
  <c r="K35" i="1"/>
  <c r="C14" i="2" s="1"/>
  <c r="J35" i="1"/>
  <c r="B14" i="2" s="1"/>
  <c r="AG34" i="1"/>
  <c r="AC34" i="1"/>
  <c r="Y34" i="1"/>
  <c r="U34" i="1"/>
  <c r="AG33" i="1"/>
  <c r="AC33" i="1"/>
  <c r="Y33" i="1"/>
  <c r="U33" i="1"/>
  <c r="AF31" i="1"/>
  <c r="U13" i="2" s="1"/>
  <c r="AE31" i="1"/>
  <c r="T13" i="2" s="1"/>
  <c r="AD31" i="1"/>
  <c r="S13" i="2" s="1"/>
  <c r="AB31" i="1"/>
  <c r="Q13" i="2" s="1"/>
  <c r="AA31" i="1"/>
  <c r="P13" i="2" s="1"/>
  <c r="Z31" i="1"/>
  <c r="O13" i="2" s="1"/>
  <c r="X31" i="1"/>
  <c r="M13" i="2" s="1"/>
  <c r="W31" i="1"/>
  <c r="L13" i="2" s="1"/>
  <c r="V31" i="1"/>
  <c r="K13" i="2" s="1"/>
  <c r="T31" i="1"/>
  <c r="I13" i="2" s="1"/>
  <c r="S31" i="1"/>
  <c r="H13" i="2" s="1"/>
  <c r="R31" i="1"/>
  <c r="G13" i="2" s="1"/>
  <c r="O31" i="1"/>
  <c r="F13" i="2" s="1"/>
  <c r="N31" i="1"/>
  <c r="E13" i="2" s="1"/>
  <c r="M31" i="1"/>
  <c r="D13" i="2" s="1"/>
  <c r="K31" i="1"/>
  <c r="C13" i="2" s="1"/>
  <c r="J31" i="1"/>
  <c r="B13" i="2" s="1"/>
  <c r="AG30" i="1"/>
  <c r="AC30" i="1"/>
  <c r="Y30" i="1"/>
  <c r="U30" i="1"/>
  <c r="AG29" i="1"/>
  <c r="AC29" i="1"/>
  <c r="Y29" i="1"/>
  <c r="U29" i="1"/>
  <c r="AF27" i="1"/>
  <c r="U12" i="2" s="1"/>
  <c r="AE27" i="1"/>
  <c r="T12" i="2" s="1"/>
  <c r="AD27" i="1"/>
  <c r="S12" i="2" s="1"/>
  <c r="AB27" i="1"/>
  <c r="Q12" i="2" s="1"/>
  <c r="AA27" i="1"/>
  <c r="P12" i="2" s="1"/>
  <c r="Z27" i="1"/>
  <c r="O12" i="2" s="1"/>
  <c r="X27" i="1"/>
  <c r="M12" i="2" s="1"/>
  <c r="W27" i="1"/>
  <c r="L12" i="2" s="1"/>
  <c r="V27" i="1"/>
  <c r="K12" i="2" s="1"/>
  <c r="T27" i="1"/>
  <c r="I12" i="2" s="1"/>
  <c r="S27" i="1"/>
  <c r="H12" i="2" s="1"/>
  <c r="R27" i="1"/>
  <c r="G12" i="2" s="1"/>
  <c r="O27" i="1"/>
  <c r="F12" i="2" s="1"/>
  <c r="N27" i="1"/>
  <c r="E12" i="2" s="1"/>
  <c r="M27" i="1"/>
  <c r="D12" i="2" s="1"/>
  <c r="K27" i="1"/>
  <c r="C12" i="2" s="1"/>
  <c r="J27" i="1"/>
  <c r="B12" i="2" s="1"/>
  <c r="AG26" i="1"/>
  <c r="AC26" i="1"/>
  <c r="Y26" i="1"/>
  <c r="U26" i="1"/>
  <c r="AG25" i="1"/>
  <c r="AC25" i="1"/>
  <c r="Y25" i="1"/>
  <c r="U25" i="1"/>
  <c r="AF23" i="1"/>
  <c r="U11" i="2" s="1"/>
  <c r="AE23" i="1"/>
  <c r="T11" i="2" s="1"/>
  <c r="AD23" i="1"/>
  <c r="S11" i="2" s="1"/>
  <c r="AB23" i="1"/>
  <c r="Q11" i="2" s="1"/>
  <c r="AA23" i="1"/>
  <c r="P11" i="2" s="1"/>
  <c r="Z23" i="1"/>
  <c r="O11" i="2" s="1"/>
  <c r="X23" i="1"/>
  <c r="M11" i="2" s="1"/>
  <c r="W23" i="1"/>
  <c r="L11" i="2" s="1"/>
  <c r="V23" i="1"/>
  <c r="K11" i="2" s="1"/>
  <c r="T23" i="1"/>
  <c r="I11" i="2" s="1"/>
  <c r="S23" i="1"/>
  <c r="H11" i="2" s="1"/>
  <c r="R23" i="1"/>
  <c r="G11" i="2" s="1"/>
  <c r="O23" i="1"/>
  <c r="F11" i="2" s="1"/>
  <c r="N23" i="1"/>
  <c r="E11" i="2" s="1"/>
  <c r="M23" i="1"/>
  <c r="D11" i="2" s="1"/>
  <c r="K23" i="1"/>
  <c r="C11" i="2" s="1"/>
  <c r="J23" i="1"/>
  <c r="B11" i="2" s="1"/>
  <c r="AG22" i="1"/>
  <c r="AC22" i="1"/>
  <c r="Y22" i="1"/>
  <c r="U22" i="1"/>
  <c r="AG21" i="1"/>
  <c r="AC21" i="1"/>
  <c r="Y21" i="1"/>
  <c r="U21" i="1"/>
  <c r="AF19" i="1"/>
  <c r="U10" i="2" s="1"/>
  <c r="AE19" i="1"/>
  <c r="T10" i="2" s="1"/>
  <c r="AD19" i="1"/>
  <c r="S10" i="2" s="1"/>
  <c r="AB19" i="1"/>
  <c r="Q10" i="2" s="1"/>
  <c r="AA19" i="1"/>
  <c r="P10" i="2" s="1"/>
  <c r="Z19" i="1"/>
  <c r="O10" i="2" s="1"/>
  <c r="X19" i="1"/>
  <c r="M10" i="2" s="1"/>
  <c r="W19" i="1"/>
  <c r="L10" i="2" s="1"/>
  <c r="V19" i="1"/>
  <c r="K10" i="2" s="1"/>
  <c r="T19" i="1"/>
  <c r="I10" i="2" s="1"/>
  <c r="S19" i="1"/>
  <c r="H10" i="2" s="1"/>
  <c r="R19" i="1"/>
  <c r="G10" i="2" s="1"/>
  <c r="O19" i="1"/>
  <c r="F10" i="2" s="1"/>
  <c r="N19" i="1"/>
  <c r="E10" i="2" s="1"/>
  <c r="M19" i="1"/>
  <c r="D10" i="2" s="1"/>
  <c r="K19" i="1"/>
  <c r="C10" i="2" s="1"/>
  <c r="J19" i="1"/>
  <c r="B10" i="2" s="1"/>
  <c r="AG18" i="1"/>
  <c r="AC18" i="1"/>
  <c r="Y18" i="1"/>
  <c r="U18" i="1"/>
  <c r="AG17" i="1"/>
  <c r="AC17" i="1"/>
  <c r="Y17" i="1"/>
  <c r="U17" i="1"/>
  <c r="AF15" i="1"/>
  <c r="U9" i="2" s="1"/>
  <c r="AE15" i="1"/>
  <c r="T9" i="2" s="1"/>
  <c r="AD15" i="1"/>
  <c r="S9" i="2" s="1"/>
  <c r="AB15" i="1"/>
  <c r="Q9" i="2" s="1"/>
  <c r="AA15" i="1"/>
  <c r="P9" i="2" s="1"/>
  <c r="Z15" i="1"/>
  <c r="O9" i="2" s="1"/>
  <c r="X15" i="1"/>
  <c r="M9" i="2" s="1"/>
  <c r="W15" i="1"/>
  <c r="L9" i="2" s="1"/>
  <c r="V15" i="1"/>
  <c r="K9" i="2" s="1"/>
  <c r="T15" i="1"/>
  <c r="I9" i="2" s="1"/>
  <c r="S15" i="1"/>
  <c r="H9" i="2" s="1"/>
  <c r="R15" i="1"/>
  <c r="G9" i="2" s="1"/>
  <c r="O15" i="1"/>
  <c r="F9" i="2" s="1"/>
  <c r="N15" i="1"/>
  <c r="E9" i="2" s="1"/>
  <c r="M15" i="1"/>
  <c r="D9" i="2" s="1"/>
  <c r="K15" i="1"/>
  <c r="C9" i="2" s="1"/>
  <c r="J15" i="1"/>
  <c r="B9" i="2" s="1"/>
  <c r="AG14" i="1"/>
  <c r="AC14" i="1"/>
  <c r="Y14" i="1"/>
  <c r="U14" i="1"/>
  <c r="AG13" i="1"/>
  <c r="AC13" i="1"/>
  <c r="Y13" i="1"/>
  <c r="U13" i="1"/>
  <c r="AF11" i="1"/>
  <c r="U8" i="2" s="1"/>
  <c r="AE11" i="1"/>
  <c r="T8" i="2" s="1"/>
  <c r="AD11" i="1"/>
  <c r="S8" i="2" s="1"/>
  <c r="AB11" i="1"/>
  <c r="Q8" i="2" s="1"/>
  <c r="AA11" i="1"/>
  <c r="P8" i="2" s="1"/>
  <c r="Z11" i="1"/>
  <c r="O8" i="2" s="1"/>
  <c r="X11" i="1"/>
  <c r="M8" i="2" s="1"/>
  <c r="W11" i="1"/>
  <c r="L8" i="2" s="1"/>
  <c r="V11" i="1"/>
  <c r="K8" i="2" s="1"/>
  <c r="T11" i="1"/>
  <c r="I8" i="2" s="1"/>
  <c r="S11" i="1"/>
  <c r="H8" i="2" s="1"/>
  <c r="R11" i="1"/>
  <c r="G8" i="2" s="1"/>
  <c r="N11" i="1"/>
  <c r="E8" i="2" s="1"/>
  <c r="M11" i="1"/>
  <c r="D8" i="2" s="1"/>
  <c r="K11" i="1"/>
  <c r="C8" i="2" s="1"/>
  <c r="J11" i="1"/>
  <c r="AG10" i="1"/>
  <c r="AC10" i="1"/>
  <c r="Y10" i="1"/>
  <c r="U10" i="1"/>
  <c r="AG9" i="1"/>
  <c r="AC9" i="1"/>
  <c r="AC11" i="1" s="1"/>
  <c r="Y9" i="1"/>
  <c r="U9" i="1"/>
  <c r="AJ132" i="6" l="1"/>
  <c r="Y25" i="7" s="1"/>
  <c r="AG11" i="3"/>
  <c r="AH25" i="3"/>
  <c r="AC55" i="3"/>
  <c r="R19" i="4" s="1"/>
  <c r="U11" i="3"/>
  <c r="Y19" i="3"/>
  <c r="N10" i="4" s="1"/>
  <c r="AH22" i="3"/>
  <c r="AC39" i="3"/>
  <c r="R15" i="4" s="1"/>
  <c r="AH66" i="3"/>
  <c r="AH67" i="3" s="1"/>
  <c r="O72" i="3"/>
  <c r="K72" i="3"/>
  <c r="V72" i="3"/>
  <c r="AD72" i="3"/>
  <c r="D24" i="4"/>
  <c r="AH26" i="3"/>
  <c r="AI26" i="3" s="1"/>
  <c r="AG43" i="3"/>
  <c r="V16" i="4" s="1"/>
  <c r="AG47" i="3"/>
  <c r="V17" i="4" s="1"/>
  <c r="Y51" i="3"/>
  <c r="N18" i="4" s="1"/>
  <c r="U55" i="3"/>
  <c r="J19" i="4" s="1"/>
  <c r="Y63" i="3"/>
  <c r="N21" i="4" s="1"/>
  <c r="L24" i="4"/>
  <c r="T24" i="4"/>
  <c r="AH29" i="3"/>
  <c r="AH31" i="3" s="1"/>
  <c r="U31" i="3"/>
  <c r="J13" i="4" s="1"/>
  <c r="AH37" i="3"/>
  <c r="AI37" i="3" s="1"/>
  <c r="AH46" i="3"/>
  <c r="AC51" i="3"/>
  <c r="R18" i="4" s="1"/>
  <c r="Y55" i="3"/>
  <c r="N19" i="4" s="1"/>
  <c r="AC63" i="3"/>
  <c r="R21" i="4" s="1"/>
  <c r="AH65" i="3"/>
  <c r="K8" i="4"/>
  <c r="Z72" i="3"/>
  <c r="U23" i="3"/>
  <c r="J11" i="4" s="1"/>
  <c r="Y31" i="3"/>
  <c r="N13" i="4" s="1"/>
  <c r="AH10" i="3"/>
  <c r="AI10" i="3" s="1"/>
  <c r="AH13" i="3"/>
  <c r="U15" i="3"/>
  <c r="J9" i="4" s="1"/>
  <c r="AH38" i="3"/>
  <c r="AH62" i="3"/>
  <c r="AI62" i="3" s="1"/>
  <c r="AH47" i="3"/>
  <c r="AI45" i="3"/>
  <c r="U24" i="4"/>
  <c r="V8" i="4"/>
  <c r="AH27" i="3"/>
  <c r="AI25" i="3"/>
  <c r="AI22" i="3"/>
  <c r="E24" i="4"/>
  <c r="AI29" i="3"/>
  <c r="M24" i="4"/>
  <c r="F24" i="4"/>
  <c r="AI13" i="3"/>
  <c r="AI38" i="3"/>
  <c r="AH43" i="3"/>
  <c r="AH11" i="3"/>
  <c r="I8" i="4"/>
  <c r="I24" i="4" s="1"/>
  <c r="T72" i="3"/>
  <c r="Q8" i="4"/>
  <c r="Q24" i="4" s="1"/>
  <c r="AB72" i="3"/>
  <c r="AH33" i="3"/>
  <c r="AI9" i="3"/>
  <c r="B8" i="4"/>
  <c r="B24" i="4" s="1"/>
  <c r="J72" i="3"/>
  <c r="J8" i="4"/>
  <c r="R8" i="4"/>
  <c r="Y15" i="3"/>
  <c r="N9" i="4" s="1"/>
  <c r="AH21" i="3"/>
  <c r="U35" i="3"/>
  <c r="J14" i="4" s="1"/>
  <c r="U51" i="3"/>
  <c r="J18" i="4" s="1"/>
  <c r="AH49" i="3"/>
  <c r="AH53" i="3"/>
  <c r="AA72" i="3"/>
  <c r="G24" i="4"/>
  <c r="AI70" i="3"/>
  <c r="N72" i="3"/>
  <c r="AF72" i="3"/>
  <c r="Y39" i="3"/>
  <c r="N15" i="4" s="1"/>
  <c r="AI46" i="3"/>
  <c r="AI65" i="3"/>
  <c r="R72" i="3"/>
  <c r="AH18" i="3"/>
  <c r="AH42" i="3"/>
  <c r="U47" i="3"/>
  <c r="J17" i="4" s="1"/>
  <c r="AC67" i="3"/>
  <c r="R22" i="4" s="1"/>
  <c r="S72" i="3"/>
  <c r="N8" i="4"/>
  <c r="M72" i="3"/>
  <c r="Y23" i="3"/>
  <c r="N11" i="4" s="1"/>
  <c r="AI41" i="3"/>
  <c r="K24" i="4"/>
  <c r="X72" i="3"/>
  <c r="AH69" i="3"/>
  <c r="AH14" i="3"/>
  <c r="AH15" i="3" s="1"/>
  <c r="AH34" i="3"/>
  <c r="AH57" i="3"/>
  <c r="W72" i="3"/>
  <c r="O24" i="4"/>
  <c r="AE72" i="3"/>
  <c r="H24" i="4"/>
  <c r="P24" i="4"/>
  <c r="AH17" i="3"/>
  <c r="AH30" i="3"/>
  <c r="AH50" i="3"/>
  <c r="AH61" i="3"/>
  <c r="U63" i="3"/>
  <c r="J21" i="4" s="1"/>
  <c r="Y67" i="3"/>
  <c r="N22" i="4" s="1"/>
  <c r="C24" i="4"/>
  <c r="S24" i="4"/>
  <c r="AG43" i="1"/>
  <c r="V16" i="2" s="1"/>
  <c r="Y39" i="1"/>
  <c r="N15" i="2" s="1"/>
  <c r="AG67" i="1"/>
  <c r="V22" i="2" s="1"/>
  <c r="Y27" i="1"/>
  <c r="N12" i="2" s="1"/>
  <c r="U31" i="1"/>
  <c r="J13" i="2" s="1"/>
  <c r="Y19" i="1"/>
  <c r="N10" i="2" s="1"/>
  <c r="AH38" i="1"/>
  <c r="AI38" i="1" s="1"/>
  <c r="AC47" i="1"/>
  <c r="R17" i="2" s="1"/>
  <c r="Y51" i="1"/>
  <c r="N18" i="2" s="1"/>
  <c r="Y55" i="1"/>
  <c r="N19" i="2" s="1"/>
  <c r="AG63" i="1"/>
  <c r="V21" i="2" s="1"/>
  <c r="AG11" i="1"/>
  <c r="V8" i="2" s="1"/>
  <c r="Y43" i="1"/>
  <c r="N16" i="2" s="1"/>
  <c r="AC59" i="1"/>
  <c r="R20" i="2" s="1"/>
  <c r="U15" i="1"/>
  <c r="J9" i="2" s="1"/>
  <c r="AG39" i="1"/>
  <c r="V15" i="2" s="1"/>
  <c r="Y11" i="1"/>
  <c r="U19" i="1"/>
  <c r="J10" i="2" s="1"/>
  <c r="AG35" i="1"/>
  <c r="V14" i="2" s="1"/>
  <c r="AC39" i="1"/>
  <c r="R15" i="2" s="1"/>
  <c r="U43" i="1"/>
  <c r="J16" i="2" s="1"/>
  <c r="U27" i="1"/>
  <c r="J12" i="2" s="1"/>
  <c r="AH57" i="1"/>
  <c r="AI57" i="1" s="1"/>
  <c r="AG23" i="1"/>
  <c r="V11" i="2" s="1"/>
  <c r="AC27" i="1"/>
  <c r="R12" i="2" s="1"/>
  <c r="U35" i="1"/>
  <c r="J14" i="2" s="1"/>
  <c r="AG47" i="1"/>
  <c r="V17" i="2" s="1"/>
  <c r="U55" i="1"/>
  <c r="J19" i="2" s="1"/>
  <c r="AH18" i="1"/>
  <c r="AI18" i="1" s="1"/>
  <c r="AH22" i="1"/>
  <c r="AI22" i="1" s="1"/>
  <c r="Y35" i="1"/>
  <c r="N14" i="2" s="1"/>
  <c r="AC43" i="1"/>
  <c r="R16" i="2" s="1"/>
  <c r="AG51" i="1"/>
  <c r="V18" i="2" s="1"/>
  <c r="AG55" i="1"/>
  <c r="V19" i="2" s="1"/>
  <c r="U24" i="2"/>
  <c r="AG27" i="1"/>
  <c r="V12" i="2" s="1"/>
  <c r="U47" i="1"/>
  <c r="J17" i="2" s="1"/>
  <c r="AC55" i="1"/>
  <c r="R19" i="2" s="1"/>
  <c r="AH58" i="1"/>
  <c r="AH59" i="1" s="1"/>
  <c r="AC63" i="1"/>
  <c r="R21" i="2" s="1"/>
  <c r="O72" i="1"/>
  <c r="R72" i="1"/>
  <c r="AC23" i="1"/>
  <c r="R11" i="2" s="1"/>
  <c r="U39" i="1"/>
  <c r="J15" i="2" s="1"/>
  <c r="U51" i="1"/>
  <c r="J18" i="2" s="1"/>
  <c r="AC67" i="1"/>
  <c r="R22" i="2" s="1"/>
  <c r="E24" i="2"/>
  <c r="AH34" i="1"/>
  <c r="AH9" i="1"/>
  <c r="AI9" i="1" s="1"/>
  <c r="U11" i="1"/>
  <c r="J8" i="2" s="1"/>
  <c r="AG15" i="1"/>
  <c r="V9" i="2" s="1"/>
  <c r="M24" i="2"/>
  <c r="AH37" i="1"/>
  <c r="AH69" i="1"/>
  <c r="AH71" i="1" s="1"/>
  <c r="AH13" i="1"/>
  <c r="AI13" i="1" s="1"/>
  <c r="AC19" i="1"/>
  <c r="R10" i="2" s="1"/>
  <c r="AC31" i="1"/>
  <c r="R13" i="2" s="1"/>
  <c r="AH66" i="1"/>
  <c r="AI66" i="1" s="1"/>
  <c r="Z72" i="1"/>
  <c r="AG19" i="1"/>
  <c r="V10" i="2" s="1"/>
  <c r="U23" i="1"/>
  <c r="J11" i="2" s="1"/>
  <c r="AG31" i="1"/>
  <c r="V13" i="2" s="1"/>
  <c r="AC35" i="1"/>
  <c r="R14" i="2" s="1"/>
  <c r="AH50" i="1"/>
  <c r="AG59" i="1"/>
  <c r="V20" i="2" s="1"/>
  <c r="Y63" i="1"/>
  <c r="N21" i="2" s="1"/>
  <c r="U67" i="1"/>
  <c r="J22" i="2" s="1"/>
  <c r="O24" i="2"/>
  <c r="AI34" i="1"/>
  <c r="AI50" i="1"/>
  <c r="AI58" i="1"/>
  <c r="K24" i="2"/>
  <c r="D24" i="2"/>
  <c r="L24" i="2"/>
  <c r="T24" i="2"/>
  <c r="AH62" i="1"/>
  <c r="C24" i="2"/>
  <c r="S24" i="2"/>
  <c r="AH10" i="1"/>
  <c r="AH14" i="1"/>
  <c r="AH17" i="1"/>
  <c r="Y23" i="1"/>
  <c r="N11" i="2" s="1"/>
  <c r="AH25" i="1"/>
  <c r="Y47" i="1"/>
  <c r="N17" i="2" s="1"/>
  <c r="AH54" i="1"/>
  <c r="AA72" i="1"/>
  <c r="F8" i="2"/>
  <c r="F24" i="2" s="1"/>
  <c r="AH61" i="1"/>
  <c r="U63" i="1"/>
  <c r="J21" i="2" s="1"/>
  <c r="AB72" i="1"/>
  <c r="Y31" i="1"/>
  <c r="N13" i="2" s="1"/>
  <c r="H24" i="2"/>
  <c r="AH21" i="1"/>
  <c r="AH45" i="1"/>
  <c r="AH65" i="1"/>
  <c r="I24" i="2"/>
  <c r="Q24" i="2"/>
  <c r="Y15" i="1"/>
  <c r="N9" i="2" s="1"/>
  <c r="AH42" i="1"/>
  <c r="AH46" i="1"/>
  <c r="AH49" i="1"/>
  <c r="Y59" i="1"/>
  <c r="N20" i="2" s="1"/>
  <c r="S72" i="1"/>
  <c r="N8" i="2"/>
  <c r="G24" i="2"/>
  <c r="M72" i="1"/>
  <c r="B8" i="2"/>
  <c r="B24" i="2" s="1"/>
  <c r="J72" i="1"/>
  <c r="R8" i="2"/>
  <c r="AC15" i="1"/>
  <c r="R9" i="2" s="1"/>
  <c r="AH29" i="1"/>
  <c r="AC51" i="1"/>
  <c r="R18" i="2" s="1"/>
  <c r="AH53" i="1"/>
  <c r="U59" i="1"/>
  <c r="J20" i="2" s="1"/>
  <c r="T72" i="1"/>
  <c r="AE72" i="1"/>
  <c r="K72" i="1"/>
  <c r="V72" i="1"/>
  <c r="AD72" i="1"/>
  <c r="AH26" i="1"/>
  <c r="AH30" i="1"/>
  <c r="AH33" i="1"/>
  <c r="AH41" i="1"/>
  <c r="AH70" i="1"/>
  <c r="W72" i="1"/>
  <c r="P24" i="2"/>
  <c r="N72" i="1"/>
  <c r="X72" i="1"/>
  <c r="AF72" i="1"/>
  <c r="AH39" i="3" l="1"/>
  <c r="AI66" i="3"/>
  <c r="AC72" i="3"/>
  <c r="V24" i="4"/>
  <c r="R24" i="4"/>
  <c r="AG72" i="3"/>
  <c r="W9" i="4"/>
  <c r="AI15" i="3"/>
  <c r="X9" i="4" s="1"/>
  <c r="AI50" i="3"/>
  <c r="AI42" i="3"/>
  <c r="AI31" i="3"/>
  <c r="X13" i="4" s="1"/>
  <c r="W13" i="4"/>
  <c r="AI30" i="3"/>
  <c r="AI57" i="3"/>
  <c r="AH59" i="3"/>
  <c r="AI18" i="3"/>
  <c r="Y72" i="3"/>
  <c r="AI27" i="3"/>
  <c r="X12" i="4" s="1"/>
  <c r="W12" i="4"/>
  <c r="AI14" i="3"/>
  <c r="W16" i="4"/>
  <c r="AI43" i="3"/>
  <c r="X16" i="4" s="1"/>
  <c r="W22" i="4"/>
  <c r="AI67" i="3"/>
  <c r="X22" i="4" s="1"/>
  <c r="AH71" i="3"/>
  <c r="AI69" i="3"/>
  <c r="AI33" i="3"/>
  <c r="AH35" i="3"/>
  <c r="W15" i="4"/>
  <c r="AI39" i="3"/>
  <c r="X15" i="4" s="1"/>
  <c r="AI34" i="3"/>
  <c r="N24" i="4"/>
  <c r="AH55" i="3"/>
  <c r="AI53" i="3"/>
  <c r="U72" i="3"/>
  <c r="AI17" i="3"/>
  <c r="AH19" i="3"/>
  <c r="AI21" i="3"/>
  <c r="AH23" i="3"/>
  <c r="AI11" i="3"/>
  <c r="X8" i="4" s="1"/>
  <c r="W8" i="4"/>
  <c r="AH63" i="3"/>
  <c r="AI61" i="3"/>
  <c r="AI49" i="3"/>
  <c r="AH51" i="3"/>
  <c r="J24" i="4"/>
  <c r="W17" i="4"/>
  <c r="AI47" i="3"/>
  <c r="X17" i="4" s="1"/>
  <c r="AH39" i="1"/>
  <c r="W15" i="2" s="1"/>
  <c r="AH15" i="1"/>
  <c r="W9" i="2" s="1"/>
  <c r="V24" i="2"/>
  <c r="AI69" i="1"/>
  <c r="AG72" i="1"/>
  <c r="AI37" i="1"/>
  <c r="W23" i="2"/>
  <c r="AI71" i="1"/>
  <c r="X23" i="2" s="1"/>
  <c r="AH11" i="1"/>
  <c r="W8" i="2" s="1"/>
  <c r="AI30" i="1"/>
  <c r="AI26" i="1"/>
  <c r="AC72" i="1"/>
  <c r="R24" i="2"/>
  <c r="AI54" i="1"/>
  <c r="Y72" i="1"/>
  <c r="AI65" i="1"/>
  <c r="AH67" i="1"/>
  <c r="AI62" i="1"/>
  <c r="AI59" i="1"/>
  <c r="X20" i="2" s="1"/>
  <c r="W20" i="2"/>
  <c r="AH63" i="1"/>
  <c r="AI61" i="1"/>
  <c r="AI70" i="1"/>
  <c r="AH55" i="1"/>
  <c r="AI53" i="1"/>
  <c r="AI49" i="1"/>
  <c r="AH51" i="1"/>
  <c r="AI39" i="1"/>
  <c r="X15" i="2" s="1"/>
  <c r="AH47" i="1"/>
  <c r="AI45" i="1"/>
  <c r="AH27" i="1"/>
  <c r="AI25" i="1"/>
  <c r="AH43" i="1"/>
  <c r="AI41" i="1"/>
  <c r="U72" i="1"/>
  <c r="AI46" i="1"/>
  <c r="AH23" i="1"/>
  <c r="AI21" i="1"/>
  <c r="AI17" i="1"/>
  <c r="AH19" i="1"/>
  <c r="AI15" i="1"/>
  <c r="X9" i="2" s="1"/>
  <c r="AI10" i="1"/>
  <c r="N24" i="2"/>
  <c r="AI33" i="1"/>
  <c r="AH35" i="1"/>
  <c r="J24" i="2"/>
  <c r="AH31" i="1"/>
  <c r="AI29" i="1"/>
  <c r="AI42" i="1"/>
  <c r="AI14" i="1"/>
  <c r="AH72" i="3" l="1"/>
  <c r="AJ72" i="3" s="1"/>
  <c r="Y24" i="4" s="1"/>
  <c r="AI63" i="3"/>
  <c r="X21" i="4" s="1"/>
  <c r="W21" i="4"/>
  <c r="AI19" i="3"/>
  <c r="X10" i="4" s="1"/>
  <c r="W10" i="4"/>
  <c r="W23" i="4"/>
  <c r="AI71" i="3"/>
  <c r="X23" i="4" s="1"/>
  <c r="AI51" i="3"/>
  <c r="X18" i="4" s="1"/>
  <c r="W18" i="4"/>
  <c r="AI23" i="3"/>
  <c r="X11" i="4" s="1"/>
  <c r="W11" i="4"/>
  <c r="W19" i="4"/>
  <c r="AI55" i="3"/>
  <c r="X19" i="4" s="1"/>
  <c r="W20" i="4"/>
  <c r="AI59" i="3"/>
  <c r="X20" i="4" s="1"/>
  <c r="AI35" i="3"/>
  <c r="X14" i="4" s="1"/>
  <c r="W14" i="4"/>
  <c r="AI11" i="1"/>
  <c r="X8" i="2" s="1"/>
  <c r="W13" i="2"/>
  <c r="AI31" i="1"/>
  <c r="X13" i="2" s="1"/>
  <c r="AI67" i="1"/>
  <c r="X22" i="2" s="1"/>
  <c r="W22" i="2"/>
  <c r="AI27" i="1"/>
  <c r="X12" i="2" s="1"/>
  <c r="W12" i="2"/>
  <c r="W18" i="2"/>
  <c r="AI51" i="1"/>
  <c r="X18" i="2" s="1"/>
  <c r="AI63" i="1"/>
  <c r="X21" i="2" s="1"/>
  <c r="W21" i="2"/>
  <c r="AI19" i="1"/>
  <c r="X10" i="2" s="1"/>
  <c r="W10" i="2"/>
  <c r="W24" i="2" s="1"/>
  <c r="AH72" i="1"/>
  <c r="AJ43" i="1" s="1"/>
  <c r="Y16" i="2" s="1"/>
  <c r="W19" i="2"/>
  <c r="AI55" i="1"/>
  <c r="X19" i="2" s="1"/>
  <c r="AI47" i="1"/>
  <c r="X17" i="2" s="1"/>
  <c r="W17" i="2"/>
  <c r="AI43" i="1"/>
  <c r="X16" i="2" s="1"/>
  <c r="W16" i="2"/>
  <c r="AI35" i="1"/>
  <c r="X14" i="2" s="1"/>
  <c r="W14" i="2"/>
  <c r="AI23" i="1"/>
  <c r="X11" i="2" s="1"/>
  <c r="W11" i="2"/>
  <c r="AJ70" i="3" l="1"/>
  <c r="AJ67" i="3"/>
  <c r="Y22" i="4" s="1"/>
  <c r="AJ65" i="3"/>
  <c r="AJ25" i="3"/>
  <c r="AJ51" i="3"/>
  <c r="Y18" i="4" s="1"/>
  <c r="AJ45" i="3"/>
  <c r="AJ23" i="3"/>
  <c r="Y11" i="4" s="1"/>
  <c r="AJ26" i="3"/>
  <c r="AJ50" i="3"/>
  <c r="AJ35" i="3"/>
  <c r="Y14" i="4" s="1"/>
  <c r="AJ33" i="3"/>
  <c r="AJ39" i="3"/>
  <c r="Y15" i="4" s="1"/>
  <c r="AJ69" i="3"/>
  <c r="AJ19" i="3"/>
  <c r="Y10" i="4" s="1"/>
  <c r="AJ10" i="3"/>
  <c r="AJ54" i="3"/>
  <c r="AJ62" i="3"/>
  <c r="AJ21" i="3"/>
  <c r="AJ17" i="3"/>
  <c r="AJ34" i="3"/>
  <c r="AJ22" i="3"/>
  <c r="AJ42" i="3"/>
  <c r="AJ14" i="3"/>
  <c r="AJ53" i="3"/>
  <c r="AJ11" i="3"/>
  <c r="Y8" i="4" s="1"/>
  <c r="AJ57" i="3"/>
  <c r="AJ47" i="3"/>
  <c r="AJ46" i="3"/>
  <c r="AJ66" i="3"/>
  <c r="AI72" i="3"/>
  <c r="X24" i="4" s="1"/>
  <c r="AJ15" i="3"/>
  <c r="Y9" i="4" s="1"/>
  <c r="AJ27" i="3"/>
  <c r="Y12" i="4" s="1"/>
  <c r="AJ55" i="3"/>
  <c r="Y19" i="4" s="1"/>
  <c r="AJ49" i="3"/>
  <c r="AJ71" i="3"/>
  <c r="Y23" i="4" s="1"/>
  <c r="AJ31" i="3"/>
  <c r="Y13" i="4" s="1"/>
  <c r="AJ58" i="3"/>
  <c r="AJ41" i="3"/>
  <c r="AJ9" i="3"/>
  <c r="AJ29" i="3"/>
  <c r="AJ61" i="3"/>
  <c r="AJ63" i="3"/>
  <c r="Y21" i="4" s="1"/>
  <c r="AJ30" i="3"/>
  <c r="AJ37" i="3"/>
  <c r="AJ43" i="3"/>
  <c r="Y16" i="4" s="1"/>
  <c r="AJ59" i="3"/>
  <c r="Y20" i="4" s="1"/>
  <c r="AJ18" i="3"/>
  <c r="AJ38" i="3"/>
  <c r="AJ13" i="3"/>
  <c r="W24" i="4"/>
  <c r="AJ55" i="1"/>
  <c r="Y19" i="2" s="1"/>
  <c r="AJ35" i="1"/>
  <c r="Y14" i="2" s="1"/>
  <c r="AJ67" i="1"/>
  <c r="Y22" i="2" s="1"/>
  <c r="AJ23" i="1"/>
  <c r="Y11" i="2" s="1"/>
  <c r="AJ27" i="1"/>
  <c r="Y12" i="2" s="1"/>
  <c r="AJ31" i="1"/>
  <c r="Y13" i="2" s="1"/>
  <c r="AJ19" i="1"/>
  <c r="Y10" i="2" s="1"/>
  <c r="AJ47" i="1"/>
  <c r="AJ63" i="1"/>
  <c r="Y21" i="2" s="1"/>
  <c r="AJ38" i="1"/>
  <c r="AJ72" i="1"/>
  <c r="Y24" i="2" s="1"/>
  <c r="AI72" i="1"/>
  <c r="X24" i="2" s="1"/>
  <c r="AJ57" i="1"/>
  <c r="AJ9" i="1"/>
  <c r="AJ18" i="1"/>
  <c r="AJ58" i="1"/>
  <c r="AJ34" i="1"/>
  <c r="AJ66" i="1"/>
  <c r="AJ71" i="1"/>
  <c r="Y23" i="2" s="1"/>
  <c r="AJ13" i="1"/>
  <c r="AJ37" i="1"/>
  <c r="AJ22" i="1"/>
  <c r="AJ50" i="1"/>
  <c r="AJ69" i="1"/>
  <c r="AJ29" i="1"/>
  <c r="AJ17" i="1"/>
  <c r="AJ46" i="1"/>
  <c r="AJ62" i="1"/>
  <c r="AJ70" i="1"/>
  <c r="AJ39" i="1"/>
  <c r="Y15" i="2" s="1"/>
  <c r="AJ10" i="1"/>
  <c r="AJ42" i="1"/>
  <c r="AJ30" i="1"/>
  <c r="AJ45" i="1"/>
  <c r="AJ33" i="1"/>
  <c r="AJ14" i="1"/>
  <c r="AJ65" i="1"/>
  <c r="AJ11" i="1"/>
  <c r="Y8" i="2" s="1"/>
  <c r="AJ54" i="1"/>
  <c r="AJ59" i="1"/>
  <c r="Y20" i="2" s="1"/>
  <c r="AJ41" i="1"/>
  <c r="AJ15" i="1"/>
  <c r="Y9" i="2" s="1"/>
  <c r="AJ61" i="1"/>
  <c r="AJ26" i="1"/>
  <c r="AJ49" i="1"/>
  <c r="AJ25" i="1"/>
  <c r="AJ21" i="1"/>
  <c r="AJ53" i="1"/>
  <c r="AJ51" i="1"/>
  <c r="Y18" i="2" s="1"/>
  <c r="V9" i="23"/>
  <c r="V25" i="23" s="1"/>
  <c r="AG465" i="22"/>
</calcChain>
</file>

<file path=xl/sharedStrings.xml><?xml version="1.0" encoding="utf-8"?>
<sst xmlns="http://schemas.openxmlformats.org/spreadsheetml/2006/main" count="6204" uniqueCount="1388">
  <si>
    <t>PARTIDA 21-01-01 "SUBSECRETARIA DE SERVICIOS SOCIALES"</t>
  </si>
  <si>
    <t>INFORME POR PROGRAMA Y REGIÓN</t>
  </si>
  <si>
    <t>En pesos</t>
  </si>
  <si>
    <t>24-01-321 "Fundación de las Familias - Programa Red Telecentros"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</si>
  <si>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</si>
  <si>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</si>
  <si>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</si>
  <si>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</si>
  <si>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</si>
  <si>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</si>
  <si>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</si>
  <si>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</si>
  <si>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</si>
  <si>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</si>
  <si>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</si>
  <si>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</si>
  <si>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</si>
  <si>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</si>
  <si>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</si>
  <si>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</si>
  <si>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</si>
  <si>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</si>
  <si>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</si>
  <si>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</si>
  <si>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</si>
  <si>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</si>
  <si>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</si>
  <si>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</si>
  <si>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</si>
  <si>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</si>
  <si>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</si>
  <si>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</si>
  <si>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</si>
  <si>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</si>
  <si>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</si>
  <si>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</si>
  <si>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</si>
  <si>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</si>
  <si>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</si>
  <si>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</si>
  <si>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</si>
  <si>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</si>
  <si>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</si>
  <si>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</si>
  <si>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</si>
  <si>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</si>
  <si>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</si>
  <si>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</si>
  <si>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</si>
  <si>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</si>
  <si>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</si>
  <si>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</si>
  <si>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</si>
  <si>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</si>
  <si>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</si>
  <si>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</si>
  <si>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</si>
  <si>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</si>
  <si>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</si>
  <si>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</si>
  <si>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</si>
  <si>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</si>
  <si>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</si>
  <si>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</si>
  <si>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</si>
  <si>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</si>
  <si>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</si>
  <si>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</si>
  <si>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</si>
  <si>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</si>
  <si>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</si>
  <si>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</si>
  <si>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</si>
  <si>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</si>
  <si>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</si>
  <si>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</si>
  <si>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RES 2</t>
  </si>
  <si>
    <t>Fundacion de las Familias</t>
  </si>
  <si>
    <t>TOTAL  NIVEL CENTRAL</t>
  </si>
  <si>
    <t>Total Convenios</t>
  </si>
  <si>
    <t>Porcentaje de:</t>
  </si>
  <si>
    <t>Diciembre</t>
  </si>
  <si>
    <t>Participación del Gasto</t>
  </si>
  <si>
    <t>24-01-322 "Subsidio a la Calefacción"</t>
  </si>
  <si>
    <t>24-01-414 "Programa Vivienda Primero"</t>
  </si>
  <si>
    <t>24-01-998 "Programa Noche Digna"</t>
  </si>
  <si>
    <t>REX 153</t>
  </si>
  <si>
    <t>Municipalidad Alto Hospicio</t>
  </si>
  <si>
    <t>Programa Noche Digna 2024</t>
  </si>
  <si>
    <t>REX 221</t>
  </si>
  <si>
    <t>REX 414</t>
  </si>
  <si>
    <t>Fundación de Ayuda Social de Iglesias Cristianas FASIC</t>
  </si>
  <si>
    <t>REX 383</t>
  </si>
  <si>
    <t>Municipalidad de Tocopilla</t>
  </si>
  <si>
    <t>REX 382</t>
  </si>
  <si>
    <t>Delegacion Presidencial de Tocopilla</t>
  </si>
  <si>
    <t>REX 405</t>
  </si>
  <si>
    <t>Municipalidad de Calama</t>
  </si>
  <si>
    <t>REX 504</t>
  </si>
  <si>
    <t>REX 776</t>
  </si>
  <si>
    <t>Delegacion Presidencial de Huasco</t>
  </si>
  <si>
    <t>REX 807</t>
  </si>
  <si>
    <t>Municipalidad de Ovalle</t>
  </si>
  <si>
    <t>REX 152</t>
  </si>
  <si>
    <t>Municipalidad de La Serena</t>
  </si>
  <si>
    <t>REX 304</t>
  </si>
  <si>
    <t>Delegacion Provincial de Los Andes</t>
  </si>
  <si>
    <t>REX 278</t>
  </si>
  <si>
    <t>Municipalidad de La Calera</t>
  </si>
  <si>
    <t>REX 310</t>
  </si>
  <si>
    <t>Fundación Mission Golden</t>
  </si>
  <si>
    <t>REX 288</t>
  </si>
  <si>
    <t>Municipalidad de Los Andes</t>
  </si>
  <si>
    <t>REX 303</t>
  </si>
  <si>
    <t>Municipalidad de San Felipe</t>
  </si>
  <si>
    <t>REX 305</t>
  </si>
  <si>
    <t>Delegacion Provincial de San Felipe</t>
  </si>
  <si>
    <t>REX 268</t>
  </si>
  <si>
    <t>REX 287</t>
  </si>
  <si>
    <t>Municipalidad de Quillota</t>
  </si>
  <si>
    <t>REX 290</t>
  </si>
  <si>
    <t>Municipalidad de San Antonio</t>
  </si>
  <si>
    <t>REX 317</t>
  </si>
  <si>
    <t>Municipalidad de La Ligua</t>
  </si>
  <si>
    <t>REX 269</t>
  </si>
  <si>
    <t>REX 302</t>
  </si>
  <si>
    <t>Municipalidad de Quintero</t>
  </si>
  <si>
    <t>REX 321</t>
  </si>
  <si>
    <t>REX 326</t>
  </si>
  <si>
    <t>Municipalidad de Quilpue</t>
  </si>
  <si>
    <t>REX 327</t>
  </si>
  <si>
    <t>ONG Cidets</t>
  </si>
  <si>
    <t>REX 338</t>
  </si>
  <si>
    <t>REX 337</t>
  </si>
  <si>
    <t>Municipalidad de Viña del Mar</t>
  </si>
  <si>
    <t>REX 325</t>
  </si>
  <si>
    <t>Moviliza</t>
  </si>
  <si>
    <t>REX 369</t>
  </si>
  <si>
    <t>Servicio de Salud Viña del Mar - Quillota</t>
  </si>
  <si>
    <t>REX 316</t>
  </si>
  <si>
    <t>Retazos</t>
  </si>
  <si>
    <t>REX 359</t>
  </si>
  <si>
    <t>REX 381</t>
  </si>
  <si>
    <t>Fundacion Caritas</t>
  </si>
  <si>
    <t>REX 380</t>
  </si>
  <si>
    <t>REX 396</t>
  </si>
  <si>
    <t>REX 358</t>
  </si>
  <si>
    <t>REX 589</t>
  </si>
  <si>
    <t>Municipalidad de Linares</t>
  </si>
  <si>
    <t>REX 591</t>
  </si>
  <si>
    <t>Municipalidad de Molina</t>
  </si>
  <si>
    <t>REX 608</t>
  </si>
  <si>
    <t>Municipalidad de Talca</t>
  </si>
  <si>
    <t>REX 640</t>
  </si>
  <si>
    <t>Municipalidad de Curico</t>
  </si>
  <si>
    <t>REX 645</t>
  </si>
  <si>
    <t>REX 620</t>
  </si>
  <si>
    <t>REX 812</t>
  </si>
  <si>
    <t>ONG Abriga a un Hermano</t>
  </si>
  <si>
    <t>REX 813</t>
  </si>
  <si>
    <t>REX 885</t>
  </si>
  <si>
    <t>REX 385</t>
  </si>
  <si>
    <t>Delegacion Presidencial Provincia Biobio</t>
  </si>
  <si>
    <t>REX 386</t>
  </si>
  <si>
    <t>Municipalidad de Cañete</t>
  </si>
  <si>
    <t>REX 418</t>
  </si>
  <si>
    <t>Municipalidad de Los Angeles</t>
  </si>
  <si>
    <t>REX 452</t>
  </si>
  <si>
    <t>Sempiterno</t>
  </si>
  <si>
    <t>REX 470</t>
  </si>
  <si>
    <t>REX 476</t>
  </si>
  <si>
    <t>REX 455</t>
  </si>
  <si>
    <t>REX 471</t>
  </si>
  <si>
    <t>Municipalidad de Coronel</t>
  </si>
  <si>
    <t>REX 456</t>
  </si>
  <si>
    <t>Novo Millenio</t>
  </si>
  <si>
    <t>REX 453</t>
  </si>
  <si>
    <t>REX 566</t>
  </si>
  <si>
    <t>Servicio de Salud Talcahuano</t>
  </si>
  <si>
    <t>REX 565</t>
  </si>
  <si>
    <t>Servicio de Salud Concepcion</t>
  </si>
  <si>
    <t>REX 585</t>
  </si>
  <si>
    <t>Municipalidad de Hualpen</t>
  </si>
  <si>
    <t>REX 587</t>
  </si>
  <si>
    <t>Delegacion Presidencial Arauco</t>
  </si>
  <si>
    <t>REX 756</t>
  </si>
  <si>
    <t>Municipalidad de Villarrica</t>
  </si>
  <si>
    <t>REX 910</t>
  </si>
  <si>
    <t>Fundacion Hogar de Cristo</t>
  </si>
  <si>
    <t>REX 811</t>
  </si>
  <si>
    <t>Municipalidad de Collipulli</t>
  </si>
  <si>
    <t>REX 950</t>
  </si>
  <si>
    <t>REX 1032</t>
  </si>
  <si>
    <t>Municipalidad de Angol</t>
  </si>
  <si>
    <t>REX 987</t>
  </si>
  <si>
    <t>Delegacion Presidencial Chiloe</t>
  </si>
  <si>
    <t>REX 876</t>
  </si>
  <si>
    <t>Delegacion Presidencial Osorno</t>
  </si>
  <si>
    <t>REX 988</t>
  </si>
  <si>
    <t>Municipalidad de Ancud</t>
  </si>
  <si>
    <t>REX 1208</t>
  </si>
  <si>
    <t>ONG Trekan</t>
  </si>
  <si>
    <t>REX 1153</t>
  </si>
  <si>
    <t>Municipalidad de Osorno</t>
  </si>
  <si>
    <t>REX 875</t>
  </si>
  <si>
    <t>Municipalidad de Quellon</t>
  </si>
  <si>
    <t>REX 1299</t>
  </si>
  <si>
    <t>Fundacion EDUCERE</t>
  </si>
  <si>
    <t>REX 1336</t>
  </si>
  <si>
    <t>Servicio de Salud Osorno</t>
  </si>
  <si>
    <t>REX 458</t>
  </si>
  <si>
    <t>Municipalidad de Guaitecas</t>
  </si>
  <si>
    <t>REX 544</t>
  </si>
  <si>
    <t>Municipalidad de Aysen</t>
  </si>
  <si>
    <t>REX 582</t>
  </si>
  <si>
    <t>Municipalidad de Natales</t>
  </si>
  <si>
    <t>REX 581</t>
  </si>
  <si>
    <t>REX 672</t>
  </si>
  <si>
    <t>FIDE XII</t>
  </si>
  <si>
    <t>Municipalidad de La Union</t>
  </si>
  <si>
    <t>REX 502</t>
  </si>
  <si>
    <t>ONG Caminos de la Vida Valdiviana</t>
  </si>
  <si>
    <t>REX 518</t>
  </si>
  <si>
    <t>Corporacion EMUNA profesionales</t>
  </si>
  <si>
    <t>REX 517</t>
  </si>
  <si>
    <t>REX 572</t>
  </si>
  <si>
    <t>REX 554</t>
  </si>
  <si>
    <t>Servicio de Salud Los Rios</t>
  </si>
  <si>
    <t>REX 616</t>
  </si>
  <si>
    <t>REX 440</t>
  </si>
  <si>
    <t>COFEDUC</t>
  </si>
  <si>
    <t>REX 1074</t>
  </si>
  <si>
    <t xml:space="preserve">Municipalidad de Santiago </t>
  </si>
  <si>
    <t>REX 1369</t>
  </si>
  <si>
    <t>DELEGACION PRESIDENCIAL PROVINCIAL DE MELIPILLA</t>
  </si>
  <si>
    <t>REX 1383</t>
  </si>
  <si>
    <t>DELEGACION PRESIDENCIAL PROVINCIAL DE CORDILLERA NOCHE DIGNA 24</t>
  </si>
  <si>
    <t>REX 1342</t>
  </si>
  <si>
    <t>MUNICIPALIDAD DE BUIN</t>
  </si>
  <si>
    <t>REX 1368</t>
  </si>
  <si>
    <t>MUNCIPALIDAD DE ISLA DE MAIPO</t>
  </si>
  <si>
    <t>REX 1507</t>
  </si>
  <si>
    <t>MUNICIPALIDAD DE PEÑALOLEN</t>
  </si>
  <si>
    <t>REX 1395</t>
  </si>
  <si>
    <t>MUNICIPALIDAD DE CONCHALI</t>
  </si>
  <si>
    <t>REX 1548</t>
  </si>
  <si>
    <t>REX 1381</t>
  </si>
  <si>
    <t>DELEGACION PROVINCIAL DE TALAGANTE</t>
  </si>
  <si>
    <t>REX 1382</t>
  </si>
  <si>
    <t>DELEGACION PROVINCIAL DE CHACABUCO</t>
  </si>
  <si>
    <t>REX 1708</t>
  </si>
  <si>
    <t>FUNDACION MISSION GOLDEN</t>
  </si>
  <si>
    <t>REX 1370</t>
  </si>
  <si>
    <t>DELEGACION DE MAIPO</t>
  </si>
  <si>
    <t>REX 1493</t>
  </si>
  <si>
    <t>MUNICIPALIDAD DE LA CISTERNA</t>
  </si>
  <si>
    <t>REX 1367</t>
  </si>
  <si>
    <t>REX 159</t>
  </si>
  <si>
    <t>MUNICIPALIDAD DE PUENTE ALTO</t>
  </si>
  <si>
    <t>REX 1553</t>
  </si>
  <si>
    <t>REX 1564</t>
  </si>
  <si>
    <t>MUNICIPALIDAD DE RECOLETA</t>
  </si>
  <si>
    <t>REX 1590</t>
  </si>
  <si>
    <t>REX 1494</t>
  </si>
  <si>
    <t>MUNICIPALIDAD DE ISLA DE MAIPO</t>
  </si>
  <si>
    <t>REX 1691</t>
  </si>
  <si>
    <t>MUNICIPALIDAD DE MELIPILLA</t>
  </si>
  <si>
    <t>REX 1508</t>
  </si>
  <si>
    <t>MUNICIPALIDAD DE ESTACION CENTRAL</t>
  </si>
  <si>
    <t>REX 1547</t>
  </si>
  <si>
    <t>REX 1574</t>
  </si>
  <si>
    <t>MUNICIPALIDAD DE SAN BERNARDO</t>
  </si>
  <si>
    <t>REX 1565</t>
  </si>
  <si>
    <t>ONG FRATERNIDAD LAS VIÑAS</t>
  </si>
  <si>
    <t>REX 1555</t>
  </si>
  <si>
    <t>MUNICIPALIDAD DE RENCA</t>
  </si>
  <si>
    <t>REX 1398</t>
  </si>
  <si>
    <t>MUNICIPALIDAD DE TALAGANTE</t>
  </si>
  <si>
    <t>REX 1397</t>
  </si>
  <si>
    <t>MUNICIPALIDAD DE QUILICURA</t>
  </si>
  <si>
    <t>REX 1675</t>
  </si>
  <si>
    <t>FUNDACION EDUCERE</t>
  </si>
  <si>
    <t>REX 1644</t>
  </si>
  <si>
    <t>REX 1554</t>
  </si>
  <si>
    <t>MUNICIPALIDAD DE SANTIAGO</t>
  </si>
  <si>
    <t>REX 1643</t>
  </si>
  <si>
    <t>REX 1692</t>
  </si>
  <si>
    <t>ÑUBLE</t>
  </si>
  <si>
    <t>REX 204</t>
  </si>
  <si>
    <t>Delegacion Presidencial de Punilla</t>
  </si>
  <si>
    <t>REX 247</t>
  </si>
  <si>
    <t>REX 260</t>
  </si>
  <si>
    <t>Municipalidad de Chillan</t>
  </si>
  <si>
    <t>Fundacion Observatorio</t>
  </si>
  <si>
    <t>REX 275</t>
  </si>
  <si>
    <t>REX 267</t>
  </si>
  <si>
    <t>REX 277</t>
  </si>
  <si>
    <t>Servicio de Salud Ñuble</t>
  </si>
  <si>
    <t>REX 301</t>
  </si>
  <si>
    <t>TOTAL  REGIÓN ÑUBLE</t>
  </si>
  <si>
    <t>Subtitulo 21</t>
  </si>
  <si>
    <t>Subtitulo 22</t>
  </si>
  <si>
    <t>24-03-315 "Elige Vivir Sano"</t>
  </si>
  <si>
    <t>24-03-341 "Sistema de Apoyo a la Selección de Beneficios Sociales"</t>
  </si>
  <si>
    <t>REX 111</t>
  </si>
  <si>
    <t>Municipalidad de Camiña</t>
  </si>
  <si>
    <t>REX 76</t>
  </si>
  <si>
    <t>Municipalidad de Colchane</t>
  </si>
  <si>
    <t>REX 113</t>
  </si>
  <si>
    <t>Municipalidad de Huara</t>
  </si>
  <si>
    <t>REX 70</t>
  </si>
  <si>
    <t>Municipalidad de Iquique</t>
  </si>
  <si>
    <t>REX 154</t>
  </si>
  <si>
    <t>Municipalidad de Alto Hospicio</t>
  </si>
  <si>
    <t>REX 118</t>
  </si>
  <si>
    <t>Municipalidad de Pica</t>
  </si>
  <si>
    <t>REX 106</t>
  </si>
  <si>
    <t>Municipalidad de Pozo Almonte</t>
  </si>
  <si>
    <t>REX 173</t>
  </si>
  <si>
    <t>Municipalidad de Antofagasta</t>
  </si>
  <si>
    <t>REX 215</t>
  </si>
  <si>
    <t>REX 148</t>
  </si>
  <si>
    <t>Municipalidad de María Elena</t>
  </si>
  <si>
    <t>REX 149</t>
  </si>
  <si>
    <t>Municipalidad de Mejillones</t>
  </si>
  <si>
    <t>REX 146</t>
  </si>
  <si>
    <t>Municipalidad de Ollagüe</t>
  </si>
  <si>
    <t>REX 174</t>
  </si>
  <si>
    <t>Municipalidad de San Pedro de Atacama</t>
  </si>
  <si>
    <t>REX 234</t>
  </si>
  <si>
    <t>Municipalidad de Sierra Gorda</t>
  </si>
  <si>
    <t>REX 147</t>
  </si>
  <si>
    <t>Municipalidad de Taltal</t>
  </si>
  <si>
    <t>REX 143</t>
  </si>
  <si>
    <t>REX 194</t>
  </si>
  <si>
    <t>Municipalidad de Alto Del Carmen</t>
  </si>
  <si>
    <t>Municipalidad de Caldera</t>
  </si>
  <si>
    <t>REX 195</t>
  </si>
  <si>
    <t>Municipalidad de Chañaral</t>
  </si>
  <si>
    <t>Municipalidad de Copiapó</t>
  </si>
  <si>
    <t>REX 216</t>
  </si>
  <si>
    <t>Municipalidad de Diego De Almagro</t>
  </si>
  <si>
    <t>REX 217</t>
  </si>
  <si>
    <t>Municipalidad de Freirina</t>
  </si>
  <si>
    <t>REX 193</t>
  </si>
  <si>
    <t>Municipalidad de Huasco</t>
  </si>
  <si>
    <t>Municipalidad de Tierra Amarilla</t>
  </si>
  <si>
    <t>REX 218</t>
  </si>
  <si>
    <t>Municipalidad de Vallenar</t>
  </si>
  <si>
    <t>REX 222</t>
  </si>
  <si>
    <t>Municipalidad de Andacollo</t>
  </si>
  <si>
    <t>REX 329</t>
  </si>
  <si>
    <t>Municipalidad de Canela</t>
  </si>
  <si>
    <t>Municipalidad de Combarbalá</t>
  </si>
  <si>
    <t>REX 311</t>
  </si>
  <si>
    <t>Municipalidad de Coquimbo</t>
  </si>
  <si>
    <t>REX 312</t>
  </si>
  <si>
    <t>Municipalidad de Illapel</t>
  </si>
  <si>
    <t>REX 223</t>
  </si>
  <si>
    <t>Municipalidad de La Higuera</t>
  </si>
  <si>
    <t>REX 313</t>
  </si>
  <si>
    <t>Municipalidad de Los Vilos</t>
  </si>
  <si>
    <t>Municipalidad de Monte Patria</t>
  </si>
  <si>
    <t>REX 314</t>
  </si>
  <si>
    <t>Municipalidad de Paihuano</t>
  </si>
  <si>
    <t>REX 315</t>
  </si>
  <si>
    <t>Municipalidad de Punitaqui</t>
  </si>
  <si>
    <t>Municipalidad de Río Hurtado</t>
  </si>
  <si>
    <t>REX 330</t>
  </si>
  <si>
    <t>Municipalidad de Salamanca</t>
  </si>
  <si>
    <t>Municipalidad de Vicuña</t>
  </si>
  <si>
    <t>REX 201</t>
  </si>
  <si>
    <t> Municipalidad de Algarrobo</t>
  </si>
  <si>
    <t>REX 166</t>
  </si>
  <si>
    <t> Municipalidad de Cabildo</t>
  </si>
  <si>
    <t>REX 197</t>
  </si>
  <si>
    <t> Municipalidad de Calle Larga</t>
  </si>
  <si>
    <t>REX 214</t>
  </si>
  <si>
    <t> Municipalidad de Cartagena</t>
  </si>
  <si>
    <t>REX 167</t>
  </si>
  <si>
    <t> Municipalidad de Casablanca</t>
  </si>
  <si>
    <t>REX 198</t>
  </si>
  <si>
    <t> Municipalidad de Catemu</t>
  </si>
  <si>
    <t>REX 160</t>
  </si>
  <si>
    <t> Municipalidad de Con-cón</t>
  </si>
  <si>
    <t>REX 181</t>
  </si>
  <si>
    <t> Municipalidad de El Quisco</t>
  </si>
  <si>
    <t>REX 168</t>
  </si>
  <si>
    <t> Municipalidad de El Tabo</t>
  </si>
  <si>
    <t>REX 200</t>
  </si>
  <si>
    <t> Municipalidad de Hijuelas</t>
  </si>
  <si>
    <t>REX 271</t>
  </si>
  <si>
    <t> Municipalidad de Isla De Pascua</t>
  </si>
  <si>
    <t>REX 165</t>
  </si>
  <si>
    <t> Municipalidad de Juan Fernández</t>
  </si>
  <si>
    <t>REX 210</t>
  </si>
  <si>
    <t> Municipalidad de La Cruz</t>
  </si>
  <si>
    <t>REX 180</t>
  </si>
  <si>
    <t> Municipalidad de La Ligua</t>
  </si>
  <si>
    <t>REX 161</t>
  </si>
  <si>
    <t> Municipalidad de Limache</t>
  </si>
  <si>
    <t>REX 203</t>
  </si>
  <si>
    <t> Municipalidad de Llay llay</t>
  </si>
  <si>
    <t> Municipalidad de Los Andes</t>
  </si>
  <si>
    <t>REX 163</t>
  </si>
  <si>
    <t> Municipalidad de Nogales</t>
  </si>
  <si>
    <t>REX 213</t>
  </si>
  <si>
    <t> Municipalidad de Olmué</t>
  </si>
  <si>
    <t>REX 196</t>
  </si>
  <si>
    <t> Municipalidad de Panquehue</t>
  </si>
  <si>
    <t>REX 164</t>
  </si>
  <si>
    <t> Municipalidad de Papudo</t>
  </si>
  <si>
    <t>REX 179</t>
  </si>
  <si>
    <t> Municipalidad de Petorca</t>
  </si>
  <si>
    <t>REX 139</t>
  </si>
  <si>
    <t> Municipalidad de Puchuncaví</t>
  </si>
  <si>
    <t>REX 138</t>
  </si>
  <si>
    <t> Municipalidad de Putaendo</t>
  </si>
  <si>
    <t>REX 126</t>
  </si>
  <si>
    <t> Municipalidad de Quillota</t>
  </si>
  <si>
    <t>REX 248</t>
  </si>
  <si>
    <t> Municipalidad de Quilpué</t>
  </si>
  <si>
    <t>REX 157</t>
  </si>
  <si>
    <t> Municipalidad de Quintero</t>
  </si>
  <si>
    <t>REX 156</t>
  </si>
  <si>
    <t> Municipalidad de Rinconada</t>
  </si>
  <si>
    <t>REX 182</t>
  </si>
  <si>
    <t> Municipalidad de San Antonio</t>
  </si>
  <si>
    <t>REX 125</t>
  </si>
  <si>
    <t> Municipalidad de San Esteban</t>
  </si>
  <si>
    <t> Municipalidad de San Felipe</t>
  </si>
  <si>
    <t>REX 158</t>
  </si>
  <si>
    <t> Municipalidad de Santa María</t>
  </si>
  <si>
    <t>REX 202</t>
  </si>
  <si>
    <t> Municipalidad de Santo Domingo</t>
  </si>
  <si>
    <t>REX 211</t>
  </si>
  <si>
    <t> Municipalidad de Valparaíso</t>
  </si>
  <si>
    <t>REX 199</t>
  </si>
  <si>
    <t> Municipalidad de Villa Alemana</t>
  </si>
  <si>
    <t>REX 229</t>
  </si>
  <si>
    <t> Municipalidad de Viña Del Mar</t>
  </si>
  <si>
    <t>REX 212</t>
  </si>
  <si>
    <t> Municipalidad de Zapallar</t>
  </si>
  <si>
    <t>REX 162</t>
  </si>
  <si>
    <t> Municipalidad de la Calera</t>
  </si>
  <si>
    <t>Municipalidad de Chimbarongo</t>
  </si>
  <si>
    <t>REX 151</t>
  </si>
  <si>
    <t>Municipalidad de Chépica</t>
  </si>
  <si>
    <t>REX 225</t>
  </si>
  <si>
    <t>Municipalidad de Codegua</t>
  </si>
  <si>
    <t>Municipalidad de Coinco</t>
  </si>
  <si>
    <t>REX 172</t>
  </si>
  <si>
    <t>Municipalidad de Coltauco</t>
  </si>
  <si>
    <t>REX 132</t>
  </si>
  <si>
    <t>Municipalidad de Doñihue</t>
  </si>
  <si>
    <t>REX 137</t>
  </si>
  <si>
    <t>Municipalidad de Graneros</t>
  </si>
  <si>
    <t>Municipalidad de La Estrella</t>
  </si>
  <si>
    <t>Municipalidad de Las Cabras</t>
  </si>
  <si>
    <t>Municipalidad de Litueche</t>
  </si>
  <si>
    <t>REX 141</t>
  </si>
  <si>
    <t>Municipalidad de Lolol</t>
  </si>
  <si>
    <t>Municipalidad de Machalí</t>
  </si>
  <si>
    <t>REX 133</t>
  </si>
  <si>
    <t>Municipalidad de Malloa</t>
  </si>
  <si>
    <t>Municipalidad de Marchigüe</t>
  </si>
  <si>
    <t>REX 134</t>
  </si>
  <si>
    <t>Municipalidad de Mostazal</t>
  </si>
  <si>
    <t>REX 142</t>
  </si>
  <si>
    <t>Municipalidad de Nancagua</t>
  </si>
  <si>
    <t>REX 131</t>
  </si>
  <si>
    <t>Municipalidad de Navidad</t>
  </si>
  <si>
    <t>Municipalidad de Olivar</t>
  </si>
  <si>
    <t>REX 135</t>
  </si>
  <si>
    <t>Municipalidad de Palmilla</t>
  </si>
  <si>
    <t>REX 140</t>
  </si>
  <si>
    <t>Municipalidad de Paredones</t>
  </si>
  <si>
    <t>Municipalidad de Peralillo</t>
  </si>
  <si>
    <t>Rex 159</t>
  </si>
  <si>
    <t>Municipalidad de Peumo</t>
  </si>
  <si>
    <t>REX 136</t>
  </si>
  <si>
    <t>Municipalidad de Pichidegua</t>
  </si>
  <si>
    <t>Municipalidad de Pichilemu</t>
  </si>
  <si>
    <t>Municipalidad de Placilla</t>
  </si>
  <si>
    <t>REX 226</t>
  </si>
  <si>
    <t>Municipalidad de Pumanque</t>
  </si>
  <si>
    <t>REX 145</t>
  </si>
  <si>
    <t>Municipalidad de Quinta De Tilcoco</t>
  </si>
  <si>
    <t>Municipalidad de Rancagua</t>
  </si>
  <si>
    <t>Municipalidad de Rengo</t>
  </si>
  <si>
    <t>Municipalidad de Requínoa</t>
  </si>
  <si>
    <t>Municipalidad de San Fernando</t>
  </si>
  <si>
    <t>REX 144</t>
  </si>
  <si>
    <t>Municipalidad de San Vicente</t>
  </si>
  <si>
    <t>REX 150</t>
  </si>
  <si>
    <t>Municipalidad de Santa Cruz</t>
  </si>
  <si>
    <t>Municipalidad de Cauquenes</t>
  </si>
  <si>
    <t>Municipalidad de Chanco</t>
  </si>
  <si>
    <t>REX 348</t>
  </si>
  <si>
    <t>Municipalidad de Colbún</t>
  </si>
  <si>
    <t>REX 320</t>
  </si>
  <si>
    <t xml:space="preserve">Municipalidad de Constitución </t>
  </si>
  <si>
    <t>Municipalidad de Curepto</t>
  </si>
  <si>
    <t>REX 351</t>
  </si>
  <si>
    <t>Municipalidad de Curicó</t>
  </si>
  <si>
    <t>REX 300</t>
  </si>
  <si>
    <t>Municipalidad de Empedrado</t>
  </si>
  <si>
    <t>REX 350</t>
  </si>
  <si>
    <t>Municipalidad de Hualañe</t>
  </si>
  <si>
    <t>Municipalidad de Licantén</t>
  </si>
  <si>
    <t>REX 319</t>
  </si>
  <si>
    <t>REX 349</t>
  </si>
  <si>
    <t>Municipalidad de Longaví</t>
  </si>
  <si>
    <t>Municipalidad de Maule</t>
  </si>
  <si>
    <t>REX 298</t>
  </si>
  <si>
    <t>Municipalidad de Parral</t>
  </si>
  <si>
    <t>REX 353</t>
  </si>
  <si>
    <t>Municipalidad de Pelarco</t>
  </si>
  <si>
    <t>REX 309</t>
  </si>
  <si>
    <t>Municipalidad de Pelluhue</t>
  </si>
  <si>
    <t>Municipalidad de Pencahue</t>
  </si>
  <si>
    <t>Municipalidad de Rauco</t>
  </si>
  <si>
    <t>Municipalidad de Retiro</t>
  </si>
  <si>
    <t>Municipalidad de Romeral</t>
  </si>
  <si>
    <t>REX 318</t>
  </si>
  <si>
    <t>Municipalidad de Río Claro</t>
  </si>
  <si>
    <t>REX 372</t>
  </si>
  <si>
    <t>Municipalidad de Sagrada Familia</t>
  </si>
  <si>
    <t>REX 306</t>
  </si>
  <si>
    <t xml:space="preserve">Municipalidad de San Clemente </t>
  </si>
  <si>
    <t>REX 308</t>
  </si>
  <si>
    <t>Municipalidad de San Javier</t>
  </si>
  <si>
    <t>Municipalidad de San Rafael</t>
  </si>
  <si>
    <t>REX 307</t>
  </si>
  <si>
    <t>REX 299</t>
  </si>
  <si>
    <t>Municipalidad de Teno</t>
  </si>
  <si>
    <t>Municipalidad de Vichuquén</t>
  </si>
  <si>
    <t>REX 352</t>
  </si>
  <si>
    <t>Municipalidad de Villa Alegre</t>
  </si>
  <si>
    <t>Municipalidad de Yerbas Buenas</t>
  </si>
  <si>
    <t>Municipalidad de Alto Bíobío</t>
  </si>
  <si>
    <t>Municipalidad de Antuco</t>
  </si>
  <si>
    <t>Municipalidad de Arauco</t>
  </si>
  <si>
    <t>Municipalidad de Cabrero</t>
  </si>
  <si>
    <t>REX 244</t>
  </si>
  <si>
    <t>Municipalidad de Chiguayante</t>
  </si>
  <si>
    <t>Municipalidad de Concepción</t>
  </si>
  <si>
    <t>Municipalidad de Contulmo</t>
  </si>
  <si>
    <t>REX 242</t>
  </si>
  <si>
    <t>REX 209</t>
  </si>
  <si>
    <t>Municipalidad de Curanilahue</t>
  </si>
  <si>
    <t>REX 256</t>
  </si>
  <si>
    <t>Municipalidad de Florida</t>
  </si>
  <si>
    <t>REX 272</t>
  </si>
  <si>
    <t>Municipalidad de Hualpén</t>
  </si>
  <si>
    <t>REX 220</t>
  </si>
  <si>
    <t>Municipalidad de Hualqui</t>
  </si>
  <si>
    <t>Municipalidad de Laja</t>
  </si>
  <si>
    <t>Municipalidad de Lebu</t>
  </si>
  <si>
    <t>Municipalidad de Los Alamos</t>
  </si>
  <si>
    <t>Municipalidad de Lota</t>
  </si>
  <si>
    <t>Municipalidad de Mulchén</t>
  </si>
  <si>
    <t>Municipalidad de Nacimiento</t>
  </si>
  <si>
    <t>Municipalidad de Negrete</t>
  </si>
  <si>
    <t>REX 170</t>
  </si>
  <si>
    <t>Municipalidad de Penco</t>
  </si>
  <si>
    <t>REX 219</t>
  </si>
  <si>
    <t>Municipalidad de Quilaco</t>
  </si>
  <si>
    <t>Municipalidad de Quilleco</t>
  </si>
  <si>
    <t>Municipalidad de San Pedro de la Paz</t>
  </si>
  <si>
    <t>Municipalidad de San Rosendo</t>
  </si>
  <si>
    <t>Municipalidad de Santa Barbara</t>
  </si>
  <si>
    <t>REX 169</t>
  </si>
  <si>
    <t>Municipalidad de Santa Juana</t>
  </si>
  <si>
    <t>Municipalidad de Talcahuano</t>
  </si>
  <si>
    <t>REX 243</t>
  </si>
  <si>
    <t>Municipalidad de Tirúa</t>
  </si>
  <si>
    <t>Municipalidad de Tomé</t>
  </si>
  <si>
    <t>Municipalidad de Tucapel</t>
  </si>
  <si>
    <t>Municipalidad de Yumbel</t>
  </si>
  <si>
    <t>Municipalidad de Carahue</t>
  </si>
  <si>
    <t>REX 437</t>
  </si>
  <si>
    <t>Municipalidad de Cholchol</t>
  </si>
  <si>
    <t>Municipalidad de Cunco</t>
  </si>
  <si>
    <t>Municipalidad de Curacautín</t>
  </si>
  <si>
    <t>REX 497</t>
  </si>
  <si>
    <t>Municipalidad de Curarrehue</t>
  </si>
  <si>
    <t>Municipalidad de Ercilla</t>
  </si>
  <si>
    <t>Municipalidad de Freire</t>
  </si>
  <si>
    <t>Municipalidad de Galvarino</t>
  </si>
  <si>
    <t>Municipalidad de Gorbea</t>
  </si>
  <si>
    <t>Municipalidad de Lautaro</t>
  </si>
  <si>
    <t>Municipalidad de Loncoche</t>
  </si>
  <si>
    <t>Municipalidad de Lonquimay</t>
  </si>
  <si>
    <t>Municipalidad de Los Sauces</t>
  </si>
  <si>
    <t>Municipalidad de Lumaco</t>
  </si>
  <si>
    <t>Municipalidad de Melipeuco</t>
  </si>
  <si>
    <t>Municipalidad de Nueva Imperial</t>
  </si>
  <si>
    <t>REX 438</t>
  </si>
  <si>
    <t>Municipalidad de Padre Las Casas</t>
  </si>
  <si>
    <t>Municipalidad de Perquenco</t>
  </si>
  <si>
    <t>REX 355</t>
  </si>
  <si>
    <t>Municipalidad de Pitrufquén</t>
  </si>
  <si>
    <t>Municipalidad de Pucón</t>
  </si>
  <si>
    <t>Municipalidad de Purén</t>
  </si>
  <si>
    <t>Municipalidad de Renaico</t>
  </si>
  <si>
    <t>REX 274</t>
  </si>
  <si>
    <t>Municipalidad de Saavedra</t>
  </si>
  <si>
    <t>REX 411</t>
  </si>
  <si>
    <t>Municipalidad de Temuco</t>
  </si>
  <si>
    <t>Municipalidad de Teodoro Schmidt</t>
  </si>
  <si>
    <t>REX 276</t>
  </si>
  <si>
    <t>Municipalidad de Toltén</t>
  </si>
  <si>
    <t>Municipalidad de Traiguén</t>
  </si>
  <si>
    <t>REX 356</t>
  </si>
  <si>
    <t>Municipalidad de Victoria</t>
  </si>
  <si>
    <t>REX 410</t>
  </si>
  <si>
    <t>Municipalidad de Vilcún</t>
  </si>
  <si>
    <t>REX 446</t>
  </si>
  <si>
    <t>Municipalidad de Chonchi</t>
  </si>
  <si>
    <t>REX 448</t>
  </si>
  <si>
    <t>Municipalidad de Frutillar</t>
  </si>
  <si>
    <t>REX 435</t>
  </si>
  <si>
    <t>Municipalidad de Futaleufu</t>
  </si>
  <si>
    <t>REX 436</t>
  </si>
  <si>
    <t>Municipalidad de San Juan de la Costa</t>
  </si>
  <si>
    <t>REX 451</t>
  </si>
  <si>
    <t>Municipalidad de Cochamo</t>
  </si>
  <si>
    <t>REX 449</t>
  </si>
  <si>
    <t>Municipalidad de Dalcahue</t>
  </si>
  <si>
    <t>REX 450</t>
  </si>
  <si>
    <t>Municipalidad de Los Muermos</t>
  </si>
  <si>
    <t>REX 442</t>
  </si>
  <si>
    <t>Municipalidad de Maullin</t>
  </si>
  <si>
    <t>REX 431</t>
  </si>
  <si>
    <t>REX 432</t>
  </si>
  <si>
    <t>Municipalidad de Puerto Octay</t>
  </si>
  <si>
    <t>Municipalidad de Puqueldon</t>
  </si>
  <si>
    <t>REX 441</t>
  </si>
  <si>
    <t>Municipalidad de Quinchao</t>
  </si>
  <si>
    <t>Municipalidad de Rio Negro</t>
  </si>
  <si>
    <t>REX 526</t>
  </si>
  <si>
    <t>Municipalidad de Fresia</t>
  </si>
  <si>
    <t>REX 524</t>
  </si>
  <si>
    <t>Municipalidad de Palena</t>
  </si>
  <si>
    <t>REX 560</t>
  </si>
  <si>
    <t>Municipalidad de Puerto Montt</t>
  </si>
  <si>
    <t>REX 444</t>
  </si>
  <si>
    <t>Municipalidad de Chaiten</t>
  </si>
  <si>
    <t>REX 525</t>
  </si>
  <si>
    <t xml:space="preserve"> Municipalidad de Ancud</t>
  </si>
  <si>
    <t>REX 434</t>
  </si>
  <si>
    <t xml:space="preserve"> Municipalidad de Calbuco</t>
  </si>
  <si>
    <t>REX 443</t>
  </si>
  <si>
    <t xml:space="preserve"> Municipalidad de Castro</t>
  </si>
  <si>
    <t>REX 447</t>
  </si>
  <si>
    <t xml:space="preserve"> Municipalidad de Curaco de Vélez</t>
  </si>
  <si>
    <t>REX 430</t>
  </si>
  <si>
    <t xml:space="preserve"> Municipalidad de Llanquihue</t>
  </si>
  <si>
    <t>REX 528</t>
  </si>
  <si>
    <t xml:space="preserve"> Municipalidad de Puerto Varas</t>
  </si>
  <si>
    <t>REX 433</t>
  </si>
  <si>
    <t xml:space="preserve"> Municipalidad de Queilen</t>
  </si>
  <si>
    <t>REX 439</t>
  </si>
  <si>
    <t xml:space="preserve"> Municipalidad de Quellón</t>
  </si>
  <si>
    <t>REX 681</t>
  </si>
  <si>
    <t xml:space="preserve"> Municipalidad de San Pablo</t>
  </si>
  <si>
    <t>REX 445</t>
  </si>
  <si>
    <t xml:space="preserve"> Municipalidad de Hualaihue</t>
  </si>
  <si>
    <t xml:space="preserve"> Municipalidad de Purranque</t>
  </si>
  <si>
    <t xml:space="preserve"> Municipalidad de Quemchi</t>
  </si>
  <si>
    <t>REX 187</t>
  </si>
  <si>
    <t>Municipalidad de Aysén</t>
  </si>
  <si>
    <t>REX 188</t>
  </si>
  <si>
    <t>Municipalidad de Chile Chico</t>
  </si>
  <si>
    <t>REX 233</t>
  </si>
  <si>
    <t>Municipalidad de Cisnes</t>
  </si>
  <si>
    <t>Municipalidad de Cochrane</t>
  </si>
  <si>
    <t>REX 189</t>
  </si>
  <si>
    <t>Municipalidad de Coyhaique</t>
  </si>
  <si>
    <t>REX 191</t>
  </si>
  <si>
    <t>REX 192</t>
  </si>
  <si>
    <t>Municipalidad de Lago Verde</t>
  </si>
  <si>
    <t>Municipalidad de Ohiggins</t>
  </si>
  <si>
    <t>Municipalidad de Río Ibañez</t>
  </si>
  <si>
    <t>Municipalidad de Tortel</t>
  </si>
  <si>
    <t>REX 206</t>
  </si>
  <si>
    <t>Municipalidad de Cabo De Hornos</t>
  </si>
  <si>
    <t>Municipalidad de Laguna Blanca</t>
  </si>
  <si>
    <t>REX 208</t>
  </si>
  <si>
    <t>Municipalidad de Porvenir</t>
  </si>
  <si>
    <t>REX 207</t>
  </si>
  <si>
    <t>Municipalidad de Primavera</t>
  </si>
  <si>
    <t>Municipalidad de Punta Arenas</t>
  </si>
  <si>
    <t>REX 190</t>
  </si>
  <si>
    <t>Municipalidad de Río Verde</t>
  </si>
  <si>
    <t>Municipalidad de San Gregorio</t>
  </si>
  <si>
    <t>Municipalidad de Timaukel</t>
  </si>
  <si>
    <t>Municipalidad de Torres del Paine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</si>
  <si>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</si>
  <si>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</si>
  <si>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</si>
  <si>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</si>
  <si>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</si>
  <si>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Municipalidad de Los Lagos</t>
  </si>
  <si>
    <t>Municipalidad de Mariquina</t>
  </si>
  <si>
    <t>Municipalidad de Máfil</t>
  </si>
  <si>
    <t>Municipalidad de Paillaco</t>
  </si>
  <si>
    <t>Municipalidad de Panguipulli</t>
  </si>
  <si>
    <t>Municipalidad de Río Bueno</t>
  </si>
  <si>
    <t>REX 285</t>
  </si>
  <si>
    <t>Municipalidad de Valdivia</t>
  </si>
  <si>
    <t>REX 186</t>
  </si>
  <si>
    <t>Municipalidad de Arica</t>
  </si>
  <si>
    <t>Municipalidad de Camarones</t>
  </si>
  <si>
    <t>Municipalidad de General Lagos</t>
  </si>
  <si>
    <t>Municipalidad de Putre</t>
  </si>
  <si>
    <t>REX 777</t>
  </si>
  <si>
    <t> Municipalidad de Alhué</t>
  </si>
  <si>
    <t>REX 783</t>
  </si>
  <si>
    <t> Municipalidad de Buin</t>
  </si>
  <si>
    <t>REX 1069</t>
  </si>
  <si>
    <t> Municipalidad de Calera De Tango</t>
  </si>
  <si>
    <t>REX 789</t>
  </si>
  <si>
    <t> Municipalidad de Cerrillos</t>
  </si>
  <si>
    <t> Municipalidad de Cerro Navia</t>
  </si>
  <si>
    <t>REX 773</t>
  </si>
  <si>
    <t> Municipalidad de Colina</t>
  </si>
  <si>
    <t>REX 778</t>
  </si>
  <si>
    <t> Municipalidad de Conchalí</t>
  </si>
  <si>
    <t>REX 775</t>
  </si>
  <si>
    <t> Municipalidad de Curacaví</t>
  </si>
  <si>
    <t>REX 1065</t>
  </si>
  <si>
    <t> Municipalidad de El Bosque</t>
  </si>
  <si>
    <t>REX 774</t>
  </si>
  <si>
    <t> Municipalidad de El Monte</t>
  </si>
  <si>
    <t>REX 1068</t>
  </si>
  <si>
    <t> Municipalidad de Estación Central</t>
  </si>
  <si>
    <t>REX 790</t>
  </si>
  <si>
    <t> Municipalidad de Huechuraba</t>
  </si>
  <si>
    <t>REX 1149</t>
  </si>
  <si>
    <t> Municipalidad de Independencia</t>
  </si>
  <si>
    <t>REX 1063</t>
  </si>
  <si>
    <t> Municipalidad de Isla De Maipo</t>
  </si>
  <si>
    <t>REX 1152</t>
  </si>
  <si>
    <t> Municipalidad de La Cisterna</t>
  </si>
  <si>
    <t>REX 1066</t>
  </si>
  <si>
    <t> Municipalidad de La Florida</t>
  </si>
  <si>
    <t>REX 1067</t>
  </si>
  <si>
    <t> Municipalidad de La Granja</t>
  </si>
  <si>
    <t>REX 1070</t>
  </si>
  <si>
    <t> Municipalidad de La Pintana</t>
  </si>
  <si>
    <t>REX 1064</t>
  </si>
  <si>
    <t> Municipalidad de La Reina</t>
  </si>
  <si>
    <t>REX 1150</t>
  </si>
  <si>
    <t> Municipalidad de Lampa</t>
  </si>
  <si>
    <t>REX 1102</t>
  </si>
  <si>
    <t> Municipalidad de Las Condes</t>
  </si>
  <si>
    <t>REX 1273</t>
  </si>
  <si>
    <t> Municipalidad de Lo Barnechea</t>
  </si>
  <si>
    <t>REX 791</t>
  </si>
  <si>
    <t> Municipalidad de Lo Espejo</t>
  </si>
  <si>
    <t>REX 792</t>
  </si>
  <si>
    <t> Municipalidad de Lo Prado</t>
  </si>
  <si>
    <t>REX 1104</t>
  </si>
  <si>
    <t> Municipalidad de Macul</t>
  </si>
  <si>
    <t>REX 784</t>
  </si>
  <si>
    <t> Municipalidad de Maipú</t>
  </si>
  <si>
    <t>REX 1151</t>
  </si>
  <si>
    <t> Municipalidad de María Pinto</t>
  </si>
  <si>
    <t>REX 1101</t>
  </si>
  <si>
    <t> Municipalidad de Melipilla</t>
  </si>
  <si>
    <t>REX 1148</t>
  </si>
  <si>
    <t> Municipalidad de Padre Hurtado</t>
  </si>
  <si>
    <t>REX 1103</t>
  </si>
  <si>
    <t> Municipalidad de Paine</t>
  </si>
  <si>
    <t>REX 788</t>
  </si>
  <si>
    <t> Municipalidad de Pedro Aguirre Cerda</t>
  </si>
  <si>
    <t>REX 787</t>
  </si>
  <si>
    <t> Municipalidad de Peñaflor</t>
  </si>
  <si>
    <t>REX 1154</t>
  </si>
  <si>
    <t> Municipalidad de Peñalolén</t>
  </si>
  <si>
    <t>REX 1100</t>
  </si>
  <si>
    <t> Municipalidad de Pirque</t>
  </si>
  <si>
    <t>REX 1099</t>
  </si>
  <si>
    <t> Municipalidad de Providencia</t>
  </si>
  <si>
    <t>REX 800</t>
  </si>
  <si>
    <t> Municipalidad de Pudahuel</t>
  </si>
  <si>
    <t>REX 1098</t>
  </si>
  <si>
    <t> Municipalidad de Puente Alto</t>
  </si>
  <si>
    <t>REX 799</t>
  </si>
  <si>
    <t> Municipalidad de Quilicura</t>
  </si>
  <si>
    <t>REX 796</t>
  </si>
  <si>
    <t> Municipalidad de Quinta Normal</t>
  </si>
  <si>
    <t>REX 798</t>
  </si>
  <si>
    <t> Municipalidad de Recoleta</t>
  </si>
  <si>
    <t>REX 1095</t>
  </si>
  <si>
    <t> Municipalidad de Renca</t>
  </si>
  <si>
    <t>REX 1275</t>
  </si>
  <si>
    <t> Municipalidad de San Bernardo</t>
  </si>
  <si>
    <t>REX 794</t>
  </si>
  <si>
    <t> Municipalidad de San Joaquín</t>
  </si>
  <si>
    <t>REX 1097</t>
  </si>
  <si>
    <t> Municipalidad de San José de Maipo</t>
  </si>
  <si>
    <t>REX 793</t>
  </si>
  <si>
    <t> Municipalidad de San Miguel</t>
  </si>
  <si>
    <t>REX 1096</t>
  </si>
  <si>
    <t> Municipalidad de San Pedro</t>
  </si>
  <si>
    <t>REX 1106</t>
  </si>
  <si>
    <t> Municipalidad de San Ramón</t>
  </si>
  <si>
    <t> Municipalidad de Santiago</t>
  </si>
  <si>
    <t>REX 795</t>
  </si>
  <si>
    <t> Municipalidad de Talagante</t>
  </si>
  <si>
    <t>REX 797</t>
  </si>
  <si>
    <t> Municipalidad de Til -Til</t>
  </si>
  <si>
    <t>REX 1105</t>
  </si>
  <si>
    <t> Municipalidad de Vitacura</t>
  </si>
  <si>
    <t>REX 1274</t>
  </si>
  <si>
    <t> Municipalidad de Ñuñoa</t>
  </si>
  <si>
    <t>Municipalidad de Bulnes</t>
  </si>
  <si>
    <t>Municipalidad de Chillán</t>
  </si>
  <si>
    <t>REX 120</t>
  </si>
  <si>
    <t>Municipalidad de Chillán Viejo</t>
  </si>
  <si>
    <t>REX 205</t>
  </si>
  <si>
    <t>Municipalidad de Cobquecura</t>
  </si>
  <si>
    <t>Municipalidad de Coelemu</t>
  </si>
  <si>
    <t>Municipalidad de Coihueco</t>
  </si>
  <si>
    <t>REX 116</t>
  </si>
  <si>
    <t>Municipalidad de El Carmen</t>
  </si>
  <si>
    <t>REX 92</t>
  </si>
  <si>
    <t>Municipalidad de Ninhue</t>
  </si>
  <si>
    <t>Municipalidad de Pemuco</t>
  </si>
  <si>
    <t>REX 91</t>
  </si>
  <si>
    <t>Municipalidad de Pinto</t>
  </si>
  <si>
    <t>Rex 158</t>
  </si>
  <si>
    <t>Municipalidad de Portezuelo</t>
  </si>
  <si>
    <t>Municipalidad de Quillón</t>
  </si>
  <si>
    <t>REX 121</t>
  </si>
  <si>
    <t>Municipalidad de Quirihue</t>
  </si>
  <si>
    <t>Municipalidad de Ranquil</t>
  </si>
  <si>
    <t>Municipalidad de San Carlos</t>
  </si>
  <si>
    <t>REX 283</t>
  </si>
  <si>
    <t>Municipalidad de San Fabián</t>
  </si>
  <si>
    <t>Municipalidad de San Ignacio</t>
  </si>
  <si>
    <t>REX 93</t>
  </si>
  <si>
    <t>Municipalidad de San Nicolás</t>
  </si>
  <si>
    <t>Municipalidad de Trehuaco</t>
  </si>
  <si>
    <t>REX 117</t>
  </si>
  <si>
    <t>Municipalidad de Yungay</t>
  </si>
  <si>
    <t>Municipalidad de Ñiquen</t>
  </si>
  <si>
    <t>TOTAL REGIÓN ÑUBLE</t>
  </si>
  <si>
    <t>Subtitulo 29</t>
  </si>
  <si>
    <t>24-03-342 "Apoyo, monitoreo y supervisión a la gestión territorial"</t>
  </si>
  <si>
    <t>DEC 9</t>
  </si>
  <si>
    <t>Servicio de Gobierno Interior</t>
  </si>
  <si>
    <t>24-03-349 "Subsidio al Pago Electrónico de Prestaciones Monetarias"</t>
  </si>
  <si>
    <t>24-03-358 "Programa Apoyo a la Atencion de Salud Mental"</t>
  </si>
  <si>
    <t>DEX. 17</t>
  </si>
  <si>
    <t>Municipalidad de Maipú</t>
  </si>
  <si>
    <t>DEX. 18</t>
  </si>
  <si>
    <t>Municipalidad de Colina</t>
  </si>
  <si>
    <t>DEX. 14</t>
  </si>
  <si>
    <t>Municipalidad de Estación Central</t>
  </si>
  <si>
    <t>DEX. 16</t>
  </si>
  <si>
    <t>Municipalidad de Recoleta</t>
  </si>
  <si>
    <t>DEX. 20</t>
  </si>
  <si>
    <t xml:space="preserve">Municipalidad de Puente Alto </t>
  </si>
  <si>
    <t>DEX. 19</t>
  </si>
  <si>
    <t>Municipalidad de Santiago</t>
  </si>
  <si>
    <t>DEX. 15</t>
  </si>
  <si>
    <t>Servicio de Salud Arica y Parinacota</t>
  </si>
  <si>
    <t>DEX 023</t>
  </si>
  <si>
    <t>Servicio de Salud de Atacama</t>
  </si>
  <si>
    <t>DEX25</t>
  </si>
  <si>
    <t>Municipalidad de San Bernardo</t>
  </si>
  <si>
    <t>DEX24</t>
  </si>
  <si>
    <t>Servicio de Salud Valparaiso-San Antonio</t>
  </si>
  <si>
    <t>DEX 038</t>
  </si>
  <si>
    <t>Municipalidad de La Pintana</t>
  </si>
  <si>
    <t>DEX 44</t>
  </si>
  <si>
    <t>Municipalidad de Quinta Normal</t>
  </si>
  <si>
    <t>24-03-409 "Programa Asuntos Indígenas"</t>
  </si>
  <si>
    <t>24-03-996 "Red Integral de Proteccion Social"</t>
  </si>
  <si>
    <t>24-07-001 "Cuotas a Organismos Internacionales"</t>
  </si>
  <si>
    <t>atenciones ciudadanas</t>
  </si>
  <si>
    <t>Asignación Directa</t>
  </si>
  <si>
    <t>Subsidio</t>
  </si>
  <si>
    <t>Subsidio a la Calefacción</t>
  </si>
  <si>
    <t xml:space="preserve">Concurso, Asignación Directa </t>
  </si>
  <si>
    <t>Atención a personas en situación de calle</t>
  </si>
  <si>
    <t>Fondos concursables entornos saludables y microbancos de alimentos</t>
  </si>
  <si>
    <t>Sistema de Apoyo a la Selección de Beneficios Sociales</t>
  </si>
  <si>
    <t>Convocatorias</t>
  </si>
  <si>
    <t>Atención para registro social de Hogares</t>
  </si>
  <si>
    <t>Supervisión y Seguimiento a la Gestión Territorial</t>
  </si>
  <si>
    <t xml:space="preserve">Servicio de asesoría </t>
  </si>
  <si>
    <t>Programa de Apoyo a la Atención de Salud Mental</t>
  </si>
  <si>
    <t>Asignación Directa / Convocatoria</t>
  </si>
  <si>
    <t>Prestaciones sociales en atención de salud mental</t>
  </si>
  <si>
    <t>FUNDACIÓN PARA EL TRABAJO UNIVERSIDAD ARTURO PRAT</t>
  </si>
  <si>
    <t>REX 254</t>
  </si>
  <si>
    <t>Caritas Copiapo</t>
  </si>
  <si>
    <t>Municipalidad de Copiapo</t>
  </si>
  <si>
    <t>REX 935</t>
  </si>
  <si>
    <t>Servicio de Salud Coquimbo</t>
  </si>
  <si>
    <t>REX 968</t>
  </si>
  <si>
    <t>REX 973</t>
  </si>
  <si>
    <t>REX 854</t>
  </si>
  <si>
    <t>Municipalidad de Villa Alemana</t>
  </si>
  <si>
    <t>REX 373</t>
  </si>
  <si>
    <t>Servicio de Salud O´higgins</t>
  </si>
  <si>
    <t>Municipalidad de Tome</t>
  </si>
  <si>
    <t>Servicio de Salud Biobio</t>
  </si>
  <si>
    <t>Servicio de Salud Araucania Sur</t>
  </si>
  <si>
    <t>CONSULTORIO GENERAL URBANO VICTOR DOMINGO SILVA</t>
  </si>
  <si>
    <t>REX 563</t>
  </si>
  <si>
    <t>REX 663</t>
  </si>
  <si>
    <t>Servicio de Salud de magallanes</t>
  </si>
  <si>
    <t>REX 670</t>
  </si>
  <si>
    <t>REX 740</t>
  </si>
  <si>
    <t>REX 466</t>
  </si>
  <si>
    <t>ONG Maria Olga Ester</t>
  </si>
  <si>
    <t>MUNICIPALIDAD DE LA PINTANA</t>
  </si>
  <si>
    <t>MUNICIPALIDAD DE SAN RAMON</t>
  </si>
  <si>
    <t>CASA DEL PADRE DEMETRIO</t>
  </si>
  <si>
    <t>FRATERNIDAD LAS VIÑAS</t>
  </si>
  <si>
    <t>FUNDACION BETESDA</t>
  </si>
  <si>
    <t>ONG CIDETS</t>
  </si>
  <si>
    <t>FUNDACION RAPHA</t>
  </si>
  <si>
    <t>REX 1674</t>
  </si>
  <si>
    <t>REX 1673</t>
  </si>
  <si>
    <t>REX 1630</t>
  </si>
  <si>
    <t>REX 2006</t>
  </si>
  <si>
    <t>REX 1852</t>
  </si>
  <si>
    <t>REX 1855</t>
  </si>
  <si>
    <t>REX 1854</t>
  </si>
  <si>
    <t>REX 2005</t>
  </si>
  <si>
    <t>REX 2004</t>
  </si>
  <si>
    <t>REX 1853</t>
  </si>
  <si>
    <t>REX 1950</t>
  </si>
  <si>
    <t>REX 2234</t>
  </si>
  <si>
    <t>Padre Chango</t>
  </si>
  <si>
    <t>REX 336</t>
  </si>
  <si>
    <t>Fundacion Nuestra Casa</t>
  </si>
  <si>
    <t>Fundacion Cristo Vive</t>
  </si>
  <si>
    <t>DEX 92</t>
  </si>
  <si>
    <t>Programa Vivienda Primero</t>
  </si>
  <si>
    <t>Concurso, Asignación Directa</t>
  </si>
  <si>
    <t>Servicio de vivienda y apoyo a personas en situación de calle</t>
  </si>
  <si>
    <t>Fundación de Beneficencia Pública por Más (revivir)</t>
  </si>
  <si>
    <t xml:space="preserve">ONG de Desarrollo Centro de Educación y Tecnología para el Desarrollo del Sur - ONG CETSUR </t>
  </si>
  <si>
    <t>Corporación de Promoción Comunitaria - ONG Galerna</t>
  </si>
  <si>
    <t>Fundación de Beneficencia Somos Multicolor</t>
  </si>
  <si>
    <t>ONG de Desarrollo Tejiendo Ecologías</t>
  </si>
  <si>
    <t>Fundación Makarioi</t>
  </si>
  <si>
    <t>ONG Chile PRO</t>
  </si>
  <si>
    <t>DEX 62</t>
  </si>
  <si>
    <t>Elige Vivir Sano</t>
  </si>
  <si>
    <t>Concurso</t>
  </si>
  <si>
    <t xml:space="preserve"> Municipalidad de Puyehue</t>
  </si>
  <si>
    <t>REX 527</t>
  </si>
  <si>
    <t>REX 401</t>
  </si>
  <si>
    <t>Subtilulo 22</t>
  </si>
  <si>
    <t>Servicio de Salud Arica</t>
  </si>
  <si>
    <t>DEX 56</t>
  </si>
  <si>
    <t>Caritas Calama</t>
  </si>
  <si>
    <t>REX 618</t>
  </si>
  <si>
    <t>REX 1113</t>
  </si>
  <si>
    <t>REX 1332</t>
  </si>
  <si>
    <t>REX 399</t>
  </si>
  <si>
    <t>REX 514</t>
  </si>
  <si>
    <t>REX 515</t>
  </si>
  <si>
    <t>REX 516</t>
  </si>
  <si>
    <t>REX 461</t>
  </si>
  <si>
    <t>REX 586</t>
  </si>
  <si>
    <t>REX 612</t>
  </si>
  <si>
    <t>REX 457</t>
  </si>
  <si>
    <t>Universidad Catolica del Maule</t>
  </si>
  <si>
    <t>Delegacion Presidencial</t>
  </si>
  <si>
    <t>REX 971</t>
  </si>
  <si>
    <t>REX 1204</t>
  </si>
  <si>
    <t>REX 1325</t>
  </si>
  <si>
    <t>REX 1377</t>
  </si>
  <si>
    <t>REX 1417</t>
  </si>
  <si>
    <t>REX 1378</t>
  </si>
  <si>
    <t>Servicio de Salud de Arauco</t>
  </si>
  <si>
    <t>Delegacion Provincial Biobio</t>
  </si>
  <si>
    <t>Muncipalidad de Los Angeles</t>
  </si>
  <si>
    <t>REX 567</t>
  </si>
  <si>
    <t>REX 564</t>
  </si>
  <si>
    <t>REX 642</t>
  </si>
  <si>
    <t>REX 1218</t>
  </si>
  <si>
    <t>REX 641</t>
  </si>
  <si>
    <t>REX 859</t>
  </si>
  <si>
    <t>REX 1184</t>
  </si>
  <si>
    <t>Municipalidad de Castro</t>
  </si>
  <si>
    <t>REX 917</t>
  </si>
  <si>
    <t>REX 644</t>
  </si>
  <si>
    <t>REX 479</t>
  </si>
  <si>
    <t>Delegacion Presidencial de Ñuble</t>
  </si>
  <si>
    <t>DVP SEP-DEV-P01.998 MUNICIPALIDAD DE SANTIAGO PROGRAMA NOCHE DIGNA 2024</t>
  </si>
  <si>
    <t>DVP SEP-DEV-P01.998 MUNICIPALIDAD DE SAN BERNARDO PROGRAMA NOCHE DIGNA 2024</t>
  </si>
  <si>
    <t xml:space="preserve">HOGAR DE CRISTO </t>
  </si>
  <si>
    <t>FUNDACION VOLVER A VIVIR</t>
  </si>
  <si>
    <t>MUNICIPALIDAD DE QUINTA NORMAL</t>
  </si>
  <si>
    <t>FUNDACION DON BOSCO</t>
  </si>
  <si>
    <t>REX 1589</t>
  </si>
  <si>
    <t>REX 2003</t>
  </si>
  <si>
    <t>REX 2233</t>
  </si>
  <si>
    <t>REX 2347</t>
  </si>
  <si>
    <t>REX 1953</t>
  </si>
  <si>
    <t>REX 2254</t>
  </si>
  <si>
    <t>REX 2393</t>
  </si>
  <si>
    <t>REX 2382</t>
  </si>
  <si>
    <t>REX 2690</t>
  </si>
  <si>
    <t>REX 2870</t>
  </si>
  <si>
    <t>REX 2698</t>
  </si>
  <si>
    <t>REX 2844</t>
  </si>
  <si>
    <t>REX 2692</t>
  </si>
  <si>
    <t>REX 2896</t>
  </si>
  <si>
    <t>REX 2682</t>
  </si>
  <si>
    <t>REX 2235</t>
  </si>
  <si>
    <t>REX 2843</t>
  </si>
  <si>
    <t>REX 2842</t>
  </si>
  <si>
    <t>Junta Nacional de Auxilio Escolar y Becas</t>
  </si>
  <si>
    <t>ONG TREKAN</t>
  </si>
  <si>
    <t>PRODENI</t>
  </si>
  <si>
    <t>Fundación Calle Niños</t>
  </si>
  <si>
    <t xml:space="preserve">ONG CIDETS </t>
  </si>
  <si>
    <t>DEX. 048</t>
  </si>
  <si>
    <t>DEX 051</t>
  </si>
  <si>
    <t>DEX051</t>
  </si>
  <si>
    <t>DEX 053</t>
  </si>
  <si>
    <t xml:space="preserve">Fundación Luxemburgo </t>
  </si>
  <si>
    <t>DEX 088</t>
  </si>
  <si>
    <t>DEX 089</t>
  </si>
  <si>
    <t xml:space="preserve">Hogar de Cristo </t>
  </si>
  <si>
    <t xml:space="preserve">Corporación Moviliza </t>
  </si>
  <si>
    <t>DEX 060</t>
  </si>
  <si>
    <t xml:space="preserve">ONG Las Viñas </t>
  </si>
  <si>
    <t xml:space="preserve">Fundación Cristo Vive </t>
  </si>
  <si>
    <t>Fundación Nuestra Casa</t>
  </si>
  <si>
    <t>DEX 084</t>
  </si>
  <si>
    <t>DEX 067</t>
  </si>
  <si>
    <t xml:space="preserve">Mission Golden </t>
  </si>
  <si>
    <t xml:space="preserve">ONG ENMARCHA </t>
  </si>
  <si>
    <t xml:space="preserve">Fundación Caritas Rancagua </t>
  </si>
  <si>
    <t>DEX 069</t>
  </si>
  <si>
    <t>DEX 0104</t>
  </si>
  <si>
    <t>DEX 0118</t>
  </si>
  <si>
    <t>DEX 0119</t>
  </si>
  <si>
    <t xml:space="preserve">Corporación Nuestra Casa </t>
  </si>
  <si>
    <t>DEX 0110</t>
  </si>
  <si>
    <t>DEX 0105</t>
  </si>
  <si>
    <t>CATIM</t>
  </si>
  <si>
    <t>DEX 0109</t>
  </si>
  <si>
    <t>DEX 0111</t>
  </si>
  <si>
    <t>DEX 0127</t>
  </si>
  <si>
    <t>Arzobispado Puerto Montt</t>
  </si>
  <si>
    <t>DEX 0122</t>
  </si>
  <si>
    <t>DEX 0130</t>
  </si>
  <si>
    <t>DEX 0123</t>
  </si>
  <si>
    <t>DEX 0131</t>
  </si>
  <si>
    <t>DEX 086</t>
  </si>
  <si>
    <t>Fundación EDUCERES</t>
  </si>
  <si>
    <t>DEX 0101</t>
  </si>
  <si>
    <t>DEX 0100</t>
  </si>
  <si>
    <t>DEX 068</t>
  </si>
  <si>
    <t>Programa Noche Digna 2025</t>
  </si>
  <si>
    <t>Programa Noche Digna 2026</t>
  </si>
  <si>
    <t>Programa Noche Digna 2027</t>
  </si>
  <si>
    <t>Programa Noche Digna 2028</t>
  </si>
  <si>
    <t>Programa Noche Digna 2029</t>
  </si>
  <si>
    <t>Programa Noche Digna 2030</t>
  </si>
  <si>
    <t>Programa Noche Digna 2031</t>
  </si>
  <si>
    <t>Programa Noche Digna 2032</t>
  </si>
  <si>
    <t>Programa Noche Digna 2033</t>
  </si>
  <si>
    <t>Programa Noche Digna 2034</t>
  </si>
  <si>
    <t>Universidad de Arturo Prat</t>
  </si>
  <si>
    <t xml:space="preserve">REX </t>
  </si>
  <si>
    <t>REX 403</t>
  </si>
  <si>
    <t>REX 402</t>
  </si>
  <si>
    <t>REX 427</t>
  </si>
  <si>
    <t>REX 4020</t>
  </si>
  <si>
    <t>REX 4030</t>
  </si>
  <si>
    <t>REX 4180</t>
  </si>
  <si>
    <t>REX 420</t>
  </si>
  <si>
    <t>REX 4200</t>
  </si>
  <si>
    <t>Servicio de Salud Tarapacá</t>
  </si>
  <si>
    <t xml:space="preserve">Tabor </t>
  </si>
  <si>
    <t>Fasic</t>
  </si>
  <si>
    <t>Caritas</t>
  </si>
  <si>
    <t>REX 806</t>
  </si>
  <si>
    <t>REX 907</t>
  </si>
  <si>
    <t>REX 908</t>
  </si>
  <si>
    <t>REX 878</t>
  </si>
  <si>
    <t>Fundación Cuatro Esquinas</t>
  </si>
  <si>
    <t xml:space="preserve">Fundación Hogar de Cristo </t>
  </si>
  <si>
    <t xml:space="preserve">Fundación Caritas </t>
  </si>
  <si>
    <t xml:space="preserve">Municipalidad de Copiapó </t>
  </si>
  <si>
    <t>REX 1307</t>
  </si>
  <si>
    <t>REX 1172</t>
  </si>
  <si>
    <t>REX 1239</t>
  </si>
  <si>
    <t>REX 1285</t>
  </si>
  <si>
    <t>REX 1284</t>
  </si>
  <si>
    <t>REX 1270</t>
  </si>
  <si>
    <t>REX 1269</t>
  </si>
  <si>
    <t>REX 2012</t>
  </si>
  <si>
    <t>REX 2011</t>
  </si>
  <si>
    <t>REX 531</t>
  </si>
  <si>
    <t>REX 03</t>
  </si>
  <si>
    <t>Programa Noche Digna 2035</t>
  </si>
  <si>
    <t>Programa Noche Digna 2036</t>
  </si>
  <si>
    <t>Delegación Provincial San Antonio</t>
  </si>
  <si>
    <t xml:space="preserve">Municipalidad de La Calera </t>
  </si>
  <si>
    <t>Delegación San Felipe</t>
  </si>
  <si>
    <t xml:space="preserve">Fundación Don Bosco </t>
  </si>
  <si>
    <t>REX 592</t>
  </si>
  <si>
    <t>REX 4480</t>
  </si>
  <si>
    <t>REX 636</t>
  </si>
  <si>
    <t>REX 635</t>
  </si>
  <si>
    <t>REX 703</t>
  </si>
  <si>
    <t>REX 1272</t>
  </si>
  <si>
    <t>REX 826</t>
  </si>
  <si>
    <t>REX 830</t>
  </si>
  <si>
    <t>REX 831</t>
  </si>
  <si>
    <t>REX 934</t>
  </si>
  <si>
    <t>REX 505</t>
  </si>
  <si>
    <t>REX 513</t>
  </si>
  <si>
    <t>REX 40328</t>
  </si>
  <si>
    <t>REX 1654</t>
  </si>
  <si>
    <t xml:space="preserve">Delegación Provincial Cauquenes </t>
  </si>
  <si>
    <t>REX 1546</t>
  </si>
  <si>
    <t xml:space="preserve">Municipalidad de Molina </t>
  </si>
  <si>
    <t>REX 1747</t>
  </si>
  <si>
    <t>ONG Alta Tierra</t>
  </si>
  <si>
    <t>REX 1794</t>
  </si>
  <si>
    <t>REX 1685</t>
  </si>
  <si>
    <t>Delegación Provincial de Linares</t>
  </si>
  <si>
    <t>REX 1900</t>
  </si>
  <si>
    <t>REX 2172</t>
  </si>
  <si>
    <t xml:space="preserve">Universidad Católica del Maule </t>
  </si>
  <si>
    <t>REX 1372</t>
  </si>
  <si>
    <t xml:space="preserve">Municipalidad de Chiguayante </t>
  </si>
  <si>
    <t>REX 1022</t>
  </si>
  <si>
    <t>Delegación Provincial Bio Bio</t>
  </si>
  <si>
    <t>REX 1051</t>
  </si>
  <si>
    <t>REX 1052</t>
  </si>
  <si>
    <t>REX 1050</t>
  </si>
  <si>
    <t xml:space="preserve">Delegación Provincial Arauco </t>
  </si>
  <si>
    <t>REX 1049</t>
  </si>
  <si>
    <t>REX 824</t>
  </si>
  <si>
    <t>REX 1287</t>
  </si>
  <si>
    <t>Fundación Novo Millenio</t>
  </si>
  <si>
    <t>REX 1324</t>
  </si>
  <si>
    <t>REX 1331</t>
  </si>
  <si>
    <t>REX 1759</t>
  </si>
  <si>
    <t xml:space="preserve">Municipalidad de Villarrica </t>
  </si>
  <si>
    <t>REX 1758</t>
  </si>
  <si>
    <t xml:space="preserve">Delegación Presidencial Araucania </t>
  </si>
  <si>
    <t>REX 1814</t>
  </si>
  <si>
    <t>REX 2144</t>
  </si>
  <si>
    <t xml:space="preserve">Fundación Caritas Temuco </t>
  </si>
  <si>
    <t>REX 2156</t>
  </si>
  <si>
    <t xml:space="preserve">Fundación Estudio para un hermano </t>
  </si>
  <si>
    <t>REX 2107</t>
  </si>
  <si>
    <t xml:space="preserve">Municipalidad de Ancud </t>
  </si>
  <si>
    <t>REX 2450</t>
  </si>
  <si>
    <t>Delegación Presidencial Osorno</t>
  </si>
  <si>
    <t>REX 2395</t>
  </si>
  <si>
    <t>REX 2303</t>
  </si>
  <si>
    <t>REX 2966</t>
  </si>
  <si>
    <t>REX 1439</t>
  </si>
  <si>
    <t>REX 1434</t>
  </si>
  <si>
    <t>REX 6720</t>
  </si>
  <si>
    <t>Fundación para el Desarrollo de la XII</t>
  </si>
  <si>
    <t>REX 1318</t>
  </si>
  <si>
    <t>REX 9170</t>
  </si>
  <si>
    <t>REX 1474</t>
  </si>
  <si>
    <t>REX 1356</t>
  </si>
  <si>
    <t>REX 1485</t>
  </si>
  <si>
    <t>REX 1146</t>
  </si>
  <si>
    <t>Asociaicón Soñadores Indestructibles</t>
  </si>
  <si>
    <t>REX 1230</t>
  </si>
  <si>
    <t>REX 1247</t>
  </si>
  <si>
    <t>REX 1213</t>
  </si>
  <si>
    <t>REX 1286</t>
  </si>
  <si>
    <t xml:space="preserve">Corporación Fomento Desarrollo C. </t>
  </si>
  <si>
    <t>REX 748</t>
  </si>
  <si>
    <t>Fundación Scalabrini</t>
  </si>
  <si>
    <t>REX 750</t>
  </si>
  <si>
    <t>Fundación de Desarrollo e Integración S.</t>
  </si>
  <si>
    <t>REX 969</t>
  </si>
  <si>
    <t xml:space="preserve">Municipalidad de Arica </t>
  </si>
  <si>
    <t>REX 1012</t>
  </si>
  <si>
    <t>Delegación Presidencial de Punilla</t>
  </si>
  <si>
    <t>REX 2751</t>
  </si>
  <si>
    <t>REX 512</t>
  </si>
  <si>
    <t xml:space="preserve">Municipalidad de Chillán </t>
  </si>
  <si>
    <t>Corporación Padre Chango</t>
  </si>
  <si>
    <t>REX 3692</t>
  </si>
  <si>
    <t>REX 3361</t>
  </si>
  <si>
    <t>CORPORACION CASA PADRE DEMETRIO</t>
  </si>
  <si>
    <t>REX 18522</t>
  </si>
  <si>
    <t>REX 22352</t>
  </si>
  <si>
    <t>REX 17082</t>
  </si>
  <si>
    <t xml:space="preserve">FUNDACION POR LA RESTAURACION DE LA FAMILIA RAPHA </t>
  </si>
  <si>
    <t>REX 28962</t>
  </si>
  <si>
    <t>REX 18542</t>
  </si>
  <si>
    <t>ONG LAS VIÑAS</t>
  </si>
  <si>
    <t>REX 18552</t>
  </si>
  <si>
    <t xml:space="preserve">FUNDACION ESTUDIO PARA UN HERMANO </t>
  </si>
  <si>
    <t>REX 2928</t>
  </si>
  <si>
    <t>FUNDACION SCALABRINI</t>
  </si>
  <si>
    <t>REX 3183</t>
  </si>
  <si>
    <t>REX 26902</t>
  </si>
  <si>
    <t>CORPORACION PADRE DEMETRIO</t>
  </si>
  <si>
    <t>REX 26922</t>
  </si>
  <si>
    <t>REX 3345</t>
  </si>
  <si>
    <t>REX 3310</t>
  </si>
  <si>
    <t>REX 3426</t>
  </si>
  <si>
    <t>REX 3390</t>
  </si>
  <si>
    <t xml:space="preserve">MUNICIPALIDAD DE BUIN </t>
  </si>
  <si>
    <t>REX 3308</t>
  </si>
  <si>
    <t xml:space="preserve">MUNICIPALIDAD DE TALAGANTE </t>
  </si>
  <si>
    <t>REX 3344</t>
  </si>
  <si>
    <t>FUNDACION HOGAR DE CRISTO</t>
  </si>
  <si>
    <t>REX 2871</t>
  </si>
  <si>
    <t xml:space="preserve">MUNICIPALIDAD DE INDEPENDENCIA </t>
  </si>
  <si>
    <t>REX 3208</t>
  </si>
  <si>
    <t>REX 29282</t>
  </si>
  <si>
    <t>REX 31832</t>
  </si>
  <si>
    <t>REX 3427</t>
  </si>
  <si>
    <t>REX 3184</t>
  </si>
  <si>
    <t>REX 2841</t>
  </si>
  <si>
    <t>REX 18532</t>
  </si>
  <si>
    <t xml:space="preserve">MUNICIPALIDAD DE LA CISTERNA </t>
  </si>
  <si>
    <t>REX 3631</t>
  </si>
  <si>
    <t>REX 31842</t>
  </si>
  <si>
    <t>MUNICIPALIDAD ISLA DE MAIPO</t>
  </si>
  <si>
    <t>REX 3583</t>
  </si>
  <si>
    <t>REX 3582</t>
  </si>
  <si>
    <t>REX 3630</t>
  </si>
  <si>
    <t>REX 3647</t>
  </si>
  <si>
    <t>REX 3745</t>
  </si>
  <si>
    <t>REX 4221</t>
  </si>
  <si>
    <t>REX 3814</t>
  </si>
  <si>
    <t>REX 36472</t>
  </si>
  <si>
    <t>REX 4212</t>
  </si>
  <si>
    <t xml:space="preserve">FUNDACION CRISTO VIVE </t>
  </si>
  <si>
    <t>REX 4103</t>
  </si>
  <si>
    <t>REX 33102</t>
  </si>
  <si>
    <t>REX 4276</t>
  </si>
  <si>
    <t xml:space="preserve">MUNICIPALIDAD DE RECOLETA </t>
  </si>
  <si>
    <t>REX 4275</t>
  </si>
  <si>
    <t>REX 4270</t>
  </si>
  <si>
    <t>REX 3678</t>
  </si>
  <si>
    <t>REX 4274</t>
  </si>
  <si>
    <t>REX 4283</t>
  </si>
  <si>
    <t>REX 3759</t>
  </si>
  <si>
    <t>REX 4288</t>
  </si>
  <si>
    <t>REX 4287</t>
  </si>
  <si>
    <t xml:space="preserve">CORPORACION MOVILIZA </t>
  </si>
  <si>
    <t>REX 3815</t>
  </si>
  <si>
    <t>CORPORACION PRODENI</t>
  </si>
  <si>
    <t>DEX 093</t>
  </si>
  <si>
    <t>DEX 096</t>
  </si>
  <si>
    <t>FUNDACION CALLE NIÑOS</t>
  </si>
  <si>
    <t>DEX 0132</t>
  </si>
  <si>
    <t xml:space="preserve">Corporación Educando para Alcanzar Sueños </t>
  </si>
  <si>
    <t xml:space="preserve">Instituto Agroecosistemas </t>
  </si>
  <si>
    <t xml:space="preserve">Fundación La Siembra </t>
  </si>
  <si>
    <t xml:space="preserve">Corporación Artes y Cultura de Colina </t>
  </si>
  <si>
    <t xml:space="preserve">Corporación Inclusión Social Cerro Navia </t>
  </si>
  <si>
    <t xml:space="preserve">Fundación CRATE </t>
  </si>
  <si>
    <t xml:space="preserve">ONG Casa Azul </t>
  </si>
  <si>
    <t xml:space="preserve">Fundación Naturalizar </t>
  </si>
  <si>
    <t xml:space="preserve">Fundación Biosfera Mía </t>
  </si>
  <si>
    <t xml:space="preserve">ONG Vida Digna </t>
  </si>
  <si>
    <t xml:space="preserve">Universidad San Sebastián </t>
  </si>
  <si>
    <t xml:space="preserve">Comunidad Indigena Quinan Chicuy </t>
  </si>
  <si>
    <t xml:space="preserve">Corporación Municipal Arauco </t>
  </si>
  <si>
    <t xml:space="preserve">Corporación San Pedro Atacama </t>
  </si>
  <si>
    <t xml:space="preserve">Corporación Educacional Dario Salas </t>
  </si>
  <si>
    <t>Fundación Minga</t>
  </si>
  <si>
    <t>Fundación Movilizate</t>
  </si>
  <si>
    <t xml:space="preserve">Fundación La Huerta Atacama </t>
  </si>
  <si>
    <t xml:space="preserve">Fundación de Salud Universidad de Magallanes </t>
  </si>
  <si>
    <t xml:space="preserve">Fundación Epew </t>
  </si>
  <si>
    <t xml:space="preserve">Fundación Somos Multicolor </t>
  </si>
  <si>
    <t xml:space="preserve">ONG Galerna </t>
  </si>
  <si>
    <t>Fundación Pública Por Mas</t>
  </si>
  <si>
    <t xml:space="preserve">ONG Cetsur </t>
  </si>
  <si>
    <t xml:space="preserve">ONG Tejiendo Ecologías </t>
  </si>
  <si>
    <t xml:space="preserve">Corporación de Artes y Cultura de Colina </t>
  </si>
  <si>
    <t xml:space="preserve">ONG de Desarrollo Casa Azul </t>
  </si>
  <si>
    <t xml:space="preserve">Corporación de Inclusión Social Cerro Navia </t>
  </si>
  <si>
    <t xml:space="preserve">Corporación Deportes Arauco </t>
  </si>
  <si>
    <t xml:space="preserve">Fundación Educacional La Siembra </t>
  </si>
  <si>
    <t xml:space="preserve">Corporación Alcanzar Sueños </t>
  </si>
  <si>
    <t xml:space="preserve">CODEMA </t>
  </si>
  <si>
    <t xml:space="preserve">Corporación de Deportes San Pedro de Atacama </t>
  </si>
  <si>
    <t xml:space="preserve">Municipalidad Alto Hospicio </t>
  </si>
  <si>
    <t>REX 0476</t>
  </si>
  <si>
    <t>REX 0494</t>
  </si>
  <si>
    <t xml:space="preserve">Municipalidad Pozo al monte </t>
  </si>
  <si>
    <t xml:space="preserve">Juan Pablo Díaz Traslaviña </t>
  </si>
  <si>
    <t>REX 920</t>
  </si>
  <si>
    <t>REX 1042</t>
  </si>
  <si>
    <t>REX 1079</t>
  </si>
  <si>
    <t>REX 1024</t>
  </si>
  <si>
    <t xml:space="preserve">Municipalidad de Freirina </t>
  </si>
  <si>
    <t xml:space="preserve">Municipalidad de Huasco </t>
  </si>
  <si>
    <t>REX 1686</t>
  </si>
  <si>
    <t>Municipalidad Alto del Carmen</t>
  </si>
  <si>
    <t>REX 1687</t>
  </si>
  <si>
    <t>REX 1905</t>
  </si>
  <si>
    <t>REX 1906</t>
  </si>
  <si>
    <t xml:space="preserve">Municipalidad de Quintero </t>
  </si>
  <si>
    <t>REX 1750</t>
  </si>
  <si>
    <t>REX 1260</t>
  </si>
  <si>
    <t xml:space="preserve">Municipalidad de Quilpué </t>
  </si>
  <si>
    <t>REX 2480</t>
  </si>
  <si>
    <t>REX 937</t>
  </si>
  <si>
    <t>REX 938</t>
  </si>
  <si>
    <t>REX 939</t>
  </si>
  <si>
    <t>REX 948</t>
  </si>
  <si>
    <t xml:space="preserve">Municipalidad de Pelluhue </t>
  </si>
  <si>
    <t>REX 2132</t>
  </si>
  <si>
    <t>REX 2131</t>
  </si>
  <si>
    <t>REX 2139</t>
  </si>
  <si>
    <t xml:space="preserve">Municipalidad de Curanilahue </t>
  </si>
  <si>
    <t xml:space="preserve">Municipalidad de la florida </t>
  </si>
  <si>
    <t>REX 1249</t>
  </si>
  <si>
    <t>REX 1248</t>
  </si>
  <si>
    <t>REX 1246</t>
  </si>
  <si>
    <t>REX 1883</t>
  </si>
  <si>
    <t>Municipalidad San Juan de la Costa</t>
  </si>
  <si>
    <t>REX 2787</t>
  </si>
  <si>
    <t>REX 2788</t>
  </si>
  <si>
    <t>REX 2789</t>
  </si>
  <si>
    <t>REX 2790</t>
  </si>
  <si>
    <t>REX 2791</t>
  </si>
  <si>
    <t>REX 1241</t>
  </si>
  <si>
    <t xml:space="preserve">Municipalidad de Porvenir </t>
  </si>
  <si>
    <t>REX 1409</t>
  </si>
  <si>
    <t>REX 1406</t>
  </si>
  <si>
    <t>Municipalidad de Rio Verde</t>
  </si>
  <si>
    <t>REX 1403</t>
  </si>
  <si>
    <t>REX 1057</t>
  </si>
  <si>
    <t xml:space="preserve">Municipalidad de Mariquina </t>
  </si>
  <si>
    <t>REX 1056</t>
  </si>
  <si>
    <t xml:space="preserve">Municipalidad de Máfil </t>
  </si>
  <si>
    <t>REX 1060</t>
  </si>
  <si>
    <t xml:space="preserve">Municipalidad de Paillaco </t>
  </si>
  <si>
    <t>REX 1059</t>
  </si>
  <si>
    <t xml:space="preserve">Municipalidad de la Unión </t>
  </si>
  <si>
    <t>REX 1058</t>
  </si>
  <si>
    <t>REX 840</t>
  </si>
  <si>
    <t>REX 4089</t>
  </si>
  <si>
    <t>Municipalidad de Alhué</t>
  </si>
  <si>
    <t>REX 3932</t>
  </si>
  <si>
    <t xml:space="preserve">Municipalidad de Lo Prado </t>
  </si>
  <si>
    <t>REX 3941</t>
  </si>
  <si>
    <t>REX 602</t>
  </si>
  <si>
    <t>REX 598</t>
  </si>
  <si>
    <t>REX 609</t>
  </si>
  <si>
    <t>DEC 29</t>
  </si>
  <si>
    <t xml:space="preserve">Gestión Territorial </t>
  </si>
  <si>
    <t xml:space="preserve">Subtitulo 22 </t>
  </si>
  <si>
    <t xml:space="preserve">IPS </t>
  </si>
  <si>
    <t xml:space="preserve">Subsidio al Pago Electrónico </t>
  </si>
  <si>
    <t>Directa</t>
  </si>
  <si>
    <t>REX 412</t>
  </si>
  <si>
    <t>Prestaciones monetarias</t>
  </si>
  <si>
    <t>Servicio Nacional de Patrimonio Cultural</t>
  </si>
  <si>
    <t>DEX 116</t>
  </si>
  <si>
    <t xml:space="preserve">Universidad de Chile </t>
  </si>
  <si>
    <t>REX 084</t>
  </si>
  <si>
    <t xml:space="preserve">Asuntos Indigenas </t>
  </si>
  <si>
    <t xml:space="preserve">Diciembre </t>
  </si>
  <si>
    <t>OEA</t>
  </si>
  <si>
    <t>IIALI</t>
  </si>
  <si>
    <t>REX 509</t>
  </si>
  <si>
    <t>REX 521</t>
  </si>
  <si>
    <t>Asuntos Internacionales</t>
  </si>
  <si>
    <t>actividades propias del programa (reuniones con comunidades, estudios, convenio U de chile)</t>
  </si>
  <si>
    <t>EJECUCIÓN AL 31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</si>
</sst>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  <font>
      <sz val="8"/>
      <color rgb="FFFF0000"/>
      <name val="Arial Narrow"/>
      <family val="2"/>
    </font>
    <font>
      <sz val="8"/>
      <color rgb="FF666666"/>
      <name val="Trebuchet MS"/>
      <family val="2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3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172" fontId="68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77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1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8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79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241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9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9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0" fontId="22" fillId="36" borderId="13" xfId="0" applyFont="1" applyFill="1" applyBorder="1" applyAlignment="1" applyProtection="1">
      <alignment horizontal="left" vertical="justify" wrapText="1"/>
      <protection locked="0"/>
    </xf>
    <xf numFmtId="0" fontId="21" fillId="36" borderId="20" xfId="0" applyFont="1" applyFill="1" applyBorder="1" applyAlignment="1" applyProtection="1">
      <alignment horizontal="justify" vertical="justify" wrapText="1"/>
      <protection locked="0"/>
    </xf>
    <xf numFmtId="0" fontId="21" fillId="36" borderId="22" xfId="0" applyFont="1" applyFill="1" applyBorder="1" applyAlignment="1" applyProtection="1">
      <alignment horizontal="justify" vertical="justify" wrapText="1"/>
      <protection locked="0"/>
    </xf>
    <xf numFmtId="0" fontId="22" fillId="84" borderId="21" xfId="0" applyFont="1" applyFill="1" applyBorder="1" applyAlignment="1" applyProtection="1">
      <alignment horizontal="left" vertical="center" wrapText="1"/>
      <protection locked="0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3" fontId="22" fillId="36" borderId="40" xfId="0" applyNumberFormat="1" applyFont="1" applyFill="1" applyBorder="1" applyAlignment="1" applyProtection="1">
      <alignment wrapText="1"/>
      <protection locked="0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2" fillId="0" borderId="21" xfId="0" applyNumberFormat="1" applyFont="1" applyBorder="1" applyAlignment="1" applyProtection="1">
      <alignment wrapText="1"/>
      <protection locked="0"/>
    </xf>
    <xf numFmtId="0" fontId="21" fillId="36" borderId="21" xfId="0" applyFont="1" applyFill="1" applyBorder="1" applyAlignment="1" applyProtection="1">
      <alignment horizontal="justify" vertical="justify" wrapText="1"/>
      <protection locked="0"/>
    </xf>
    <xf numFmtId="0" fontId="92" fillId="0" borderId="0" xfId="0" applyFont="1" applyAlignment="1">
      <alignment horizontal="justify" vertical="center" wrapText="1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0" borderId="11" xfId="0" applyFont="1" applyBorder="1" applyAlignment="1">
      <alignment horizontal="center" vertical="center" wrapText="1"/>
    </xf>
    <xf numFmtId="0" fontId="23" fillId="38" borderId="11" xfId="0" applyFont="1" applyFill="1" applyBorder="1" applyAlignment="1">
      <alignment horizontal="center" vertical="center"/>
    </xf>
    <xf numFmtId="14" fontId="23" fillId="38" borderId="11" xfId="0" applyNumberFormat="1" applyFont="1" applyFill="1" applyBorder="1" applyAlignment="1">
      <alignment horizontal="center" vertical="center"/>
    </xf>
    <xf numFmtId="0" fontId="22" fillId="36" borderId="10" xfId="0" applyFont="1" applyFill="1" applyBorder="1" applyAlignment="1" applyProtection="1">
      <alignment horizontal="left" vertical="center" wrapText="1"/>
      <protection locked="0"/>
    </xf>
    <xf numFmtId="14" fontId="23" fillId="0" borderId="11" xfId="0" applyNumberFormat="1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 wrapText="1"/>
    </xf>
    <xf numFmtId="0" fontId="22" fillId="0" borderId="0" xfId="0" applyFont="1" applyAlignment="1" applyProtection="1">
      <alignment horizontal="center" vertical="center" wrapText="1"/>
      <protection locked="0"/>
    </xf>
    <xf numFmtId="0" fontId="19" fillId="0" borderId="14" xfId="0" applyFont="1" applyBorder="1" applyAlignment="1">
      <alignment horizontal="center" vertical="center" wrapText="1"/>
    </xf>
    <xf numFmtId="0" fontId="23" fillId="38" borderId="14" xfId="0" applyFont="1" applyFill="1" applyBorder="1" applyAlignment="1">
      <alignment horizontal="center" vertical="center"/>
    </xf>
    <xf numFmtId="14" fontId="23" fillId="38" borderId="14" xfId="0" applyNumberFormat="1" applyFont="1" applyFill="1" applyBorder="1" applyAlignment="1">
      <alignment horizontal="center" vertical="center"/>
    </xf>
    <xf numFmtId="0" fontId="22" fillId="36" borderId="40" xfId="0" applyFont="1" applyFill="1" applyBorder="1" applyAlignment="1" applyProtection="1">
      <alignment horizontal="left" vertical="center" wrapText="1"/>
      <protection locked="0"/>
    </xf>
    <xf numFmtId="14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 wrapText="1"/>
    </xf>
    <xf numFmtId="3" fontId="22" fillId="0" borderId="41" xfId="0" applyNumberFormat="1" applyFont="1" applyBorder="1" applyAlignment="1" applyProtection="1">
      <alignment vertical="center" wrapText="1"/>
      <protection locked="0"/>
    </xf>
    <xf numFmtId="3" fontId="21" fillId="0" borderId="28" xfId="0" applyNumberFormat="1" applyFont="1" applyBorder="1" applyAlignment="1" applyProtection="1">
      <alignment horizontal="center" vertical="center" wrapText="1"/>
      <protection locked="0"/>
    </xf>
    <xf numFmtId="49" fontId="22" fillId="0" borderId="14" xfId="0" applyNumberFormat="1" applyFont="1" applyBorder="1" applyAlignment="1" applyProtection="1">
      <alignment horizontal="center" vertical="center" wrapText="1"/>
      <protection locked="0"/>
    </xf>
    <xf numFmtId="0" fontId="22" fillId="0" borderId="42" xfId="0" applyFont="1" applyBorder="1" applyAlignment="1" applyProtection="1">
      <alignment horizontal="center" vertical="center" wrapText="1"/>
      <protection locked="0"/>
    </xf>
    <xf numFmtId="3" fontId="19" fillId="0" borderId="28" xfId="0" applyNumberFormat="1" applyFont="1" applyBorder="1" applyAlignment="1">
      <alignment horizontal="right" vertical="center" wrapText="1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19" fillId="0" borderId="23" xfId="0" applyFont="1" applyBorder="1" applyAlignment="1">
      <alignment horizontal="center" vertical="center" wrapText="1"/>
    </xf>
    <xf numFmtId="0" fontId="22" fillId="36" borderId="0" xfId="0" applyFont="1" applyFill="1" applyAlignment="1" applyProtection="1">
      <alignment horizontal="justify" vertical="justify" wrapText="1"/>
      <protection locked="0"/>
    </xf>
    <xf numFmtId="14" fontId="21" fillId="0" borderId="11" xfId="0" applyNumberFormat="1" applyFont="1" applyBorder="1" applyProtection="1">
      <protection locked="0"/>
    </xf>
    <xf numFmtId="14" fontId="21" fillId="0" borderId="23" xfId="0" applyNumberFormat="1" applyFont="1" applyBorder="1" applyProtection="1">
      <protection locked="0"/>
    </xf>
    <xf numFmtId="14" fontId="21" fillId="0" borderId="27" xfId="0" applyNumberFormat="1" applyFont="1" applyBorder="1" applyProtection="1">
      <protection locked="0"/>
    </xf>
    <xf numFmtId="3" fontId="22" fillId="36" borderId="0" xfId="0" applyNumberFormat="1" applyFont="1" applyFill="1" applyAlignment="1" applyProtection="1">
      <alignment wrapText="1"/>
      <protection locked="0"/>
    </xf>
    <xf numFmtId="14" fontId="21" fillId="0" borderId="12" xfId="0" applyNumberFormat="1" applyFont="1" applyBorder="1" applyProtection="1">
      <protection locked="0"/>
    </xf>
    <xf numFmtId="3" fontId="22" fillId="39" borderId="19" xfId="0" applyNumberFormat="1" applyFont="1" applyFill="1" applyBorder="1" applyAlignment="1" applyProtection="1">
      <alignment wrapText="1"/>
      <protection locked="0"/>
    </xf>
    <xf numFmtId="0" fontId="22" fillId="36" borderId="40" xfId="0" applyFont="1" applyFill="1" applyBorder="1" applyAlignment="1" applyProtection="1">
      <alignment horizontal="justify" vertical="justify" wrapText="1"/>
      <protection locked="0"/>
    </xf>
    <xf numFmtId="0" fontId="22" fillId="36" borderId="42" xfId="0" applyFont="1" applyFill="1" applyBorder="1" applyAlignment="1" applyProtection="1">
      <alignment horizontal="justify" vertical="justify" wrapText="1"/>
      <protection locked="0"/>
    </xf>
    <xf numFmtId="0" fontId="22" fillId="36" borderId="25" xfId="0" applyFont="1" applyFill="1" applyBorder="1" applyAlignment="1" applyProtection="1">
      <alignment horizontal="justify" vertical="justify" wrapText="1"/>
      <protection locked="0"/>
    </xf>
    <xf numFmtId="0" fontId="22" fillId="36" borderId="43" xfId="0" applyFont="1" applyFill="1" applyBorder="1" applyAlignment="1" applyProtection="1">
      <alignment horizontal="justify" vertical="justify" wrapText="1"/>
      <protection locked="0"/>
    </xf>
    <xf numFmtId="0" fontId="22" fillId="36" borderId="44" xfId="0" applyFont="1" applyFill="1" applyBorder="1" applyAlignment="1" applyProtection="1">
      <alignment horizontal="justify" vertical="justify" wrapText="1"/>
      <protection locked="0"/>
    </xf>
    <xf numFmtId="3" fontId="22" fillId="39" borderId="21" xfId="0" applyNumberFormat="1" applyFont="1" applyFill="1" applyBorder="1" applyAlignment="1" applyProtection="1">
      <alignment wrapText="1"/>
      <protection locked="0"/>
    </xf>
    <xf numFmtId="14" fontId="21" fillId="0" borderId="14" xfId="0" applyNumberFormat="1" applyFont="1" applyBorder="1" applyProtection="1">
      <protection locked="0"/>
    </xf>
    <xf numFmtId="14" fontId="23" fillId="0" borderId="12" xfId="0" applyNumberFormat="1" applyFont="1" applyBorder="1" applyAlignment="1">
      <alignment vertical="center" wrapText="1"/>
    </xf>
    <xf numFmtId="0" fontId="22" fillId="36" borderId="0" xfId="0" applyFont="1" applyFill="1" applyAlignment="1" applyProtection="1">
      <alignment horizontal="center" vertical="center" wrapText="1"/>
      <protection locked="0"/>
    </xf>
    <xf numFmtId="14" fontId="23" fillId="0" borderId="12" xfId="0" applyNumberFormat="1" applyFont="1" applyBorder="1" applyAlignment="1">
      <alignment horizontal="center" vertical="center"/>
    </xf>
    <xf numFmtId="0" fontId="22" fillId="36" borderId="40" xfId="0" applyFont="1" applyFill="1" applyBorder="1" applyAlignment="1" applyProtection="1">
      <alignment horizontal="justify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3" fontId="22" fillId="36" borderId="41" xfId="0" applyNumberFormat="1" applyFont="1" applyFill="1" applyBorder="1" applyAlignment="1" applyProtection="1">
      <alignment vertical="center" wrapText="1"/>
      <protection locked="0"/>
    </xf>
    <xf numFmtId="14" fontId="21" fillId="0" borderId="28" xfId="0" applyNumberFormat="1" applyFont="1" applyBorder="1" applyProtection="1">
      <protection locked="0"/>
    </xf>
    <xf numFmtId="0" fontId="22" fillId="36" borderId="14" xfId="0" applyFont="1" applyFill="1" applyBorder="1" applyAlignment="1" applyProtection="1">
      <alignment horizontal="justify" vertical="justify" wrapText="1"/>
      <protection locked="0"/>
    </xf>
    <xf numFmtId="3" fontId="21" fillId="0" borderId="14" xfId="0" applyNumberFormat="1" applyFont="1" applyBorder="1" applyAlignment="1" applyProtection="1">
      <alignment horizontal="right" vertical="center" wrapText="1"/>
      <protection locked="0"/>
    </xf>
    <xf numFmtId="3" fontId="19" fillId="34" borderId="18" xfId="0" applyNumberFormat="1" applyFont="1" applyFill="1" applyBorder="1" applyAlignment="1">
      <alignment horizontal="right" vertical="center" wrapText="1"/>
    </xf>
    <xf numFmtId="0" fontId="19" fillId="34" borderId="23" xfId="0" applyFont="1" applyFill="1" applyBorder="1" applyAlignment="1" applyProtection="1">
      <alignment horizontal="center" vertical="center" wrapText="1"/>
      <protection locked="0"/>
    </xf>
    <xf numFmtId="0" fontId="19" fillId="34" borderId="23" xfId="0" applyFont="1" applyFill="1" applyBorder="1" applyAlignment="1" applyProtection="1">
      <alignment horizontal="left" vertical="center" wrapText="1"/>
      <protection locked="0"/>
    </xf>
    <xf numFmtId="10" fontId="19" fillId="34" borderId="18" xfId="0" applyNumberFormat="1" applyFont="1" applyFill="1" applyBorder="1" applyAlignment="1">
      <alignment horizontal="right" vertical="center" wrapText="1"/>
    </xf>
    <xf numFmtId="0" fontId="22" fillId="36" borderId="41" xfId="0" applyFont="1" applyFill="1" applyBorder="1" applyAlignment="1" applyProtection="1">
      <alignment horizontal="left" vertical="center" wrapText="1"/>
      <protection locked="0"/>
    </xf>
    <xf numFmtId="0" fontId="22" fillId="36" borderId="25" xfId="0" applyFont="1" applyFill="1" applyBorder="1" applyAlignment="1" applyProtection="1">
      <alignment horizontal="left" vertical="center" wrapText="1"/>
      <protection locked="0"/>
    </xf>
    <xf numFmtId="0" fontId="21" fillId="39" borderId="13" xfId="0" applyFont="1" applyFill="1" applyBorder="1" applyAlignment="1">
      <alignment horizontal="left" vertical="center"/>
    </xf>
    <xf numFmtId="0" fontId="21" fillId="39" borderId="13" xfId="0" applyFont="1" applyFill="1" applyBorder="1" applyAlignment="1">
      <alignment horizontal="left" vertical="center" wrapText="1"/>
    </xf>
    <xf numFmtId="0" fontId="21" fillId="39" borderId="10" xfId="0" applyFont="1" applyFill="1" applyBorder="1" applyAlignment="1">
      <alignment horizontal="justify" vertical="center" wrapText="1"/>
    </xf>
    <xf numFmtId="3" fontId="22" fillId="39" borderId="25" xfId="0" applyNumberFormat="1" applyFont="1" applyFill="1" applyBorder="1" applyAlignment="1" applyProtection="1">
      <alignment vertical="center" wrapText="1"/>
      <protection locked="0"/>
    </xf>
    <xf numFmtId="3" fontId="93" fillId="0" borderId="0" xfId="0" applyNumberFormat="1" applyFont="1"/>
    <xf numFmtId="0" fontId="19" fillId="0" borderId="0" xfId="0" applyFont="1" applyAlignment="1">
      <alignment horizontal="center" vertical="center" wrapText="1"/>
    </xf>
    <xf numFmtId="0" fontId="22" fillId="36" borderId="11" xfId="0" applyFont="1" applyFill="1" applyBorder="1" applyAlignment="1" applyProtection="1">
      <alignment horizontal="left" vertical="justify" wrapText="1"/>
      <protection locked="0"/>
    </xf>
    <xf numFmtId="3" fontId="22" fillId="36" borderId="25" xfId="0" applyNumberFormat="1" applyFont="1" applyFill="1" applyBorder="1" applyAlignment="1" applyProtection="1">
      <alignment wrapText="1"/>
      <protection locked="0"/>
    </xf>
    <xf numFmtId="3" fontId="22" fillId="36" borderId="41" xfId="0" applyNumberFormat="1" applyFont="1" applyFill="1" applyBorder="1" applyAlignment="1" applyProtection="1">
      <alignment wrapText="1"/>
      <protection locked="0"/>
    </xf>
    <xf numFmtId="0" fontId="22" fillId="36" borderId="45" xfId="0" applyFont="1" applyFill="1" applyBorder="1" applyAlignment="1" applyProtection="1">
      <alignment horizontal="justify" vertical="justify" wrapText="1"/>
      <protection locked="0"/>
    </xf>
    <xf numFmtId="0" fontId="22" fillId="36" borderId="10" xfId="0" applyFont="1" applyFill="1" applyBorder="1" applyAlignment="1" applyProtection="1">
      <alignment horizontal="justify" vertical="justify" wrapText="1"/>
      <protection locked="0"/>
    </xf>
    <xf numFmtId="3" fontId="22" fillId="39" borderId="25" xfId="0" applyNumberFormat="1" applyFont="1" applyFill="1" applyBorder="1" applyAlignment="1" applyProtection="1">
      <alignment wrapText="1"/>
      <protection locked="0"/>
    </xf>
    <xf numFmtId="3" fontId="22" fillId="39" borderId="41" xfId="0" applyNumberFormat="1" applyFont="1" applyFill="1" applyBorder="1" applyAlignment="1" applyProtection="1">
      <alignment wrapText="1"/>
      <protection locked="0"/>
    </xf>
    <xf numFmtId="0" fontId="22" fillId="36" borderId="15" xfId="0" applyFont="1" applyFill="1" applyBorder="1" applyAlignment="1" applyProtection="1">
      <alignment horizontal="justify" vertical="justify" wrapText="1"/>
      <protection locked="0"/>
    </xf>
    <xf numFmtId="0" fontId="22" fillId="36" borderId="46" xfId="0" applyFont="1" applyFill="1" applyBorder="1" applyAlignment="1" applyProtection="1">
      <alignment horizontal="justify" vertical="justify" wrapText="1"/>
      <protection locked="0"/>
    </xf>
    <xf numFmtId="3" fontId="22" fillId="36" borderId="24" xfId="0" applyNumberFormat="1" applyFont="1" applyFill="1" applyBorder="1" applyAlignment="1" applyProtection="1">
      <alignment wrapText="1"/>
      <protection locked="0"/>
    </xf>
    <xf numFmtId="0" fontId="19" fillId="0" borderId="15" xfId="0" applyFont="1" applyBorder="1" applyAlignment="1">
      <alignment horizontal="center" vertical="center" wrapText="1"/>
    </xf>
    <xf numFmtId="14" fontId="22" fillId="0" borderId="11" xfId="0" applyNumberFormat="1" applyFont="1" applyBorder="1" applyAlignment="1" applyProtection="1">
      <alignment horizontal="center" vertical="center" wrapText="1"/>
      <protection locked="0"/>
    </xf>
    <xf numFmtId="3" fontId="22" fillId="0" borderId="0" xfId="0" applyNumberFormat="1" applyFont="1" applyAlignment="1" applyProtection="1">
      <alignment vertical="center" wrapText="1"/>
      <protection locked="0"/>
    </xf>
    <xf numFmtId="0" fontId="23" fillId="0" borderId="11" xfId="0" applyFont="1" applyBorder="1" applyAlignment="1">
      <alignment horizontal="left" vertical="center" wrapText="1"/>
    </xf>
    <xf numFmtId="0" fontId="22" fillId="36" borderId="14" xfId="0" applyFont="1" applyFill="1" applyBorder="1" applyAlignment="1" applyProtection="1">
      <alignment horizontal="left" vertical="center" wrapText="1"/>
      <protection locked="0"/>
    </xf>
    <xf numFmtId="14" fontId="22" fillId="0" borderId="14" xfId="0" applyNumberFormat="1" applyFont="1" applyBorder="1" applyAlignment="1" applyProtection="1">
      <alignment horizontal="center" vertical="center" wrapText="1"/>
      <protection locked="0"/>
    </xf>
    <xf numFmtId="0" fontId="23" fillId="0" borderId="14" xfId="0" applyFont="1" applyBorder="1" applyAlignment="1">
      <alignment horizontal="left" vertical="center" wrapText="1"/>
    </xf>
    <xf numFmtId="10" fontId="21" fillId="0" borderId="14" xfId="0" applyNumberFormat="1" applyFont="1" applyBorder="1" applyAlignment="1">
      <alignment horizontal="right" vertical="center" wrapText="1"/>
    </xf>
    <xf numFmtId="10" fontId="21" fillId="0" borderId="14" xfId="0" applyNumberFormat="1" applyFont="1" applyBorder="1" applyAlignment="1">
      <alignment vertical="center" wrapText="1"/>
    </xf>
    <xf numFmtId="3" fontId="19" fillId="39" borderId="18" xfId="0" applyNumberFormat="1" applyFont="1" applyFill="1" applyBorder="1" applyAlignment="1">
      <alignment horizontal="right" vertical="center" wrapText="1"/>
    </xf>
    <xf numFmtId="3" fontId="21" fillId="39" borderId="18" xfId="0" applyNumberFormat="1" applyFont="1" applyFill="1" applyBorder="1" applyAlignment="1" applyProtection="1">
      <alignment horizontal="right" vertical="center" wrapText="1"/>
      <protection locked="0"/>
    </xf>
    <xf numFmtId="3" fontId="19" fillId="39" borderId="13" xfId="0" applyNumberFormat="1" applyFont="1" applyFill="1" applyBorder="1" applyAlignment="1">
      <alignment horizontal="right" vertical="center" wrapText="1"/>
    </xf>
    <xf numFmtId="3" fontId="22" fillId="39" borderId="41" xfId="0" applyNumberFormat="1" applyFont="1" applyFill="1" applyBorder="1" applyAlignment="1" applyProtection="1">
      <alignment vertical="center" wrapText="1"/>
      <protection locked="0"/>
    </xf>
    <xf numFmtId="3" fontId="22" fillId="39" borderId="13" xfId="0" applyNumberFormat="1" applyFont="1" applyFill="1" applyBorder="1" applyAlignment="1" applyProtection="1">
      <alignment wrapText="1"/>
      <protection locked="0"/>
    </xf>
    <xf numFmtId="0" fontId="23" fillId="0" borderId="13" xfId="0" applyFont="1" applyBorder="1" applyAlignment="1">
      <alignment horizontal="center" vertical="center"/>
    </xf>
    <xf numFmtId="0" fontId="22" fillId="0" borderId="40" xfId="0" applyFont="1" applyBorder="1" applyAlignment="1" applyProtection="1">
      <alignment horizontal="left" vertical="center" wrapText="1"/>
      <protection locked="0"/>
    </xf>
    <xf numFmtId="0" fontId="22" fillId="0" borderId="10" xfId="0" applyFont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3" fontId="21" fillId="0" borderId="28" xfId="0" applyNumberFormat="1" applyFont="1" applyBorder="1" applyAlignment="1">
      <alignment horizontal="center"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3" fontId="19" fillId="34" borderId="13" xfId="0" applyNumberFormat="1" applyFont="1" applyFill="1" applyBorder="1" applyAlignment="1">
      <alignment horizontal="center" vertical="center" wrapText="1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  <xf numFmtId="0" fontId="19" fillId="33" borderId="15" xfId="0" applyFont="1" applyFill="1" applyBorder="1" applyAlignment="1" applyProtection="1">
      <alignment horizontal="left" vertical="center" wrapText="1"/>
      <protection locked="0"/>
    </xf>
    <xf numFmtId="0" fontId="19" fillId="33" borderId="16" xfId="0" applyFont="1" applyFill="1" applyBorder="1" applyAlignment="1" applyProtection="1">
      <alignment horizontal="left" vertical="center" wrapText="1"/>
      <protection locked="0"/>
    </xf>
    <xf numFmtId="0" fontId="19" fillId="33" borderId="17" xfId="0" applyFont="1" applyFill="1" applyBorder="1" applyAlignment="1" applyProtection="1">
      <alignment horizontal="left" vertical="center" wrapText="1"/>
      <protection locked="0"/>
    </xf>
    <xf numFmtId="3" fontId="19" fillId="34" borderId="10" xfId="0" applyNumberFormat="1" applyFont="1" applyFill="1" applyBorder="1" applyAlignment="1">
      <alignment horizontal="center" vertical="center" wrapText="1"/>
    </xf>
    <xf numFmtId="3" fontId="19" fillId="34" borderId="11" xfId="0" applyNumberFormat="1" applyFont="1" applyFill="1" applyBorder="1" applyAlignment="1">
      <alignment horizontal="center" vertical="center" wrapText="1"/>
    </xf>
    <xf numFmtId="3" fontId="19" fillId="34" borderId="12" xfId="0" applyNumberFormat="1" applyFont="1" applyFill="1" applyBorder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/>
    </xf>
    <xf numFmtId="3" fontId="21" fillId="0" borderId="13" xfId="0" applyNumberFormat="1" applyFont="1" applyBorder="1" applyAlignment="1">
      <alignment horizontal="center" vertical="center" wrapText="1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topLeftCell="A19" zoomScaleNormal="100" workbookViewId="0">
      <selection activeCell="AG55" sqref="AG55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hidden="1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customWidth="1" outlineLevel="1"/>
    <col min="29" max="29" width="12.140625" style="82" customWidth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4" t="s">
        <v>3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6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42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73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9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96" t="s">
        <v>74</v>
      </c>
      <c r="B67" s="197"/>
      <c r="C67" s="197"/>
      <c r="D67" s="197"/>
      <c r="E67" s="197"/>
      <c r="F67" s="197"/>
      <c r="G67" s="197"/>
      <c r="H67" s="197"/>
      <c r="I67" s="198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75</v>
      </c>
      <c r="B68" s="192"/>
      <c r="C68" s="192"/>
      <c r="D68" s="192"/>
      <c r="E68" s="193"/>
      <c r="F68" s="9"/>
      <c r="G68" s="10"/>
      <c r="H68" s="11"/>
      <c r="I68" s="11"/>
      <c r="J68" s="194">
        <v>1483013000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 t="s">
        <v>76</v>
      </c>
      <c r="D69" s="51">
        <v>45351</v>
      </c>
      <c r="E69" s="68" t="s">
        <v>77</v>
      </c>
      <c r="F69" s="69" t="s">
        <v>885</v>
      </c>
      <c r="G69" s="70"/>
      <c r="H69" s="53"/>
      <c r="I69" s="55"/>
      <c r="J69" s="199"/>
      <c r="K69" s="71">
        <v>1483013000</v>
      </c>
      <c r="L69" s="69" t="s">
        <v>884</v>
      </c>
      <c r="M69" s="47"/>
      <c r="N69" s="72"/>
      <c r="O69" s="47"/>
      <c r="P69" s="73"/>
      <c r="Q69" s="73"/>
      <c r="R69" s="24"/>
      <c r="S69" s="24"/>
      <c r="T69" s="24">
        <v>370753250</v>
      </c>
      <c r="U69" s="25">
        <f>SUM(R69:T69)</f>
        <v>370753250</v>
      </c>
      <c r="V69" s="24"/>
      <c r="W69" s="24"/>
      <c r="X69" s="24"/>
      <c r="Y69" s="25">
        <f>SUM(V69:X69)</f>
        <v>0</v>
      </c>
      <c r="Z69" s="24">
        <v>741506500</v>
      </c>
      <c r="AA69" s="24"/>
      <c r="AB69" s="24">
        <v>370753250</v>
      </c>
      <c r="AC69" s="25">
        <f>SUM(Z69:AB69)</f>
        <v>1112259750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1483013000</v>
      </c>
      <c r="AI69" s="26">
        <f>IF(ISERROR(AH69/J68),0,AH69/J68)</f>
        <v>1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95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91" t="s">
        <v>78</v>
      </c>
      <c r="B71" s="192"/>
      <c r="C71" s="192"/>
      <c r="D71" s="192"/>
      <c r="E71" s="193"/>
      <c r="F71" s="191"/>
      <c r="G71" s="192"/>
      <c r="H71" s="192"/>
      <c r="I71" s="192"/>
      <c r="J71" s="74">
        <f>J68</f>
        <v>1483013000</v>
      </c>
      <c r="K71" s="74">
        <f>SUM(K69:K69)</f>
        <v>1483013000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370753250</v>
      </c>
      <c r="U71" s="74">
        <f t="shared" si="15"/>
        <v>370753250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741506500</v>
      </c>
      <c r="AA71" s="74">
        <f t="shared" si="15"/>
        <v>0</v>
      </c>
      <c r="AB71" s="74">
        <f t="shared" si="15"/>
        <v>370753250</v>
      </c>
      <c r="AC71" s="74">
        <f t="shared" si="15"/>
        <v>1112259750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1483013000</v>
      </c>
      <c r="AI71" s="77">
        <f>IF(ISERROR(AH71/J71),0,AH71/J71)</f>
        <v>1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88" t="str">
        <f>"TOTAL ASIG."&amp;" "&amp;$A$5</f>
        <v>TOTAL ASIG. 24-01-321 "Fundación de las Familias - Programa Red Telecentros"</v>
      </c>
      <c r="B72" s="189"/>
      <c r="C72" s="189"/>
      <c r="D72" s="189"/>
      <c r="E72" s="189"/>
      <c r="F72" s="189"/>
      <c r="G72" s="189"/>
      <c r="H72" s="189"/>
      <c r="I72" s="190"/>
      <c r="J72" s="33">
        <f>SUM(J11,J15,J19,J23,J27,J31,J35,J39,J43,J47,J51,J55,J59,J63,J67,J71)</f>
        <v>1483013000</v>
      </c>
      <c r="K72" s="33">
        <f>+K11+K15+K19+K23+K27+K31+K35+K39+K43+K47+K51+K55+K67+K59+K63+K71</f>
        <v>1483013000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370753250</v>
      </c>
      <c r="U72" s="33">
        <f t="shared" si="16"/>
        <v>370753250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741506500</v>
      </c>
      <c r="AA72" s="33">
        <f t="shared" si="16"/>
        <v>0</v>
      </c>
      <c r="AB72" s="33">
        <f t="shared" si="16"/>
        <v>370753250</v>
      </c>
      <c r="AC72" s="33">
        <f t="shared" si="16"/>
        <v>1112259750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1483013000</v>
      </c>
      <c r="AI72" s="36">
        <f>IF(ISERROR(AH72/J72),0,AH72/J72)</f>
        <v>1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2"/>
  <sheetViews>
    <sheetView topLeftCell="A11"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'24-03-315 Ind. EVS'!A5:U5</f>
        <v>24-03-315 "Elige Vivir Sano"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155" t="s">
        <v>45</v>
      </c>
      <c r="B8" s="63">
        <f>+'24-03-315 Ind. EVS'!J11</f>
        <v>3500000</v>
      </c>
      <c r="C8" s="63">
        <f>+'24-03-315 Ind. EVS'!K11</f>
        <v>3455722</v>
      </c>
      <c r="D8" s="63">
        <f>+'24-03-315 Ind. EVS'!M11</f>
        <v>0</v>
      </c>
      <c r="E8" s="63">
        <f>+'24-03-315 Ind. EVS'!N11</f>
        <v>0</v>
      </c>
      <c r="F8" s="63">
        <f>+'24-03-315 Ind. EVS'!O11</f>
        <v>0</v>
      </c>
      <c r="G8" s="63">
        <f>+'24-03-315 Ind. EVS'!R11</f>
        <v>0</v>
      </c>
      <c r="H8" s="63">
        <f>+'24-03-315 Ind. EVS'!S11</f>
        <v>0</v>
      </c>
      <c r="I8" s="63">
        <f>+'24-03-315 Ind. EVS'!T11</f>
        <v>0</v>
      </c>
      <c r="J8" s="63">
        <f>+'24-03-315 Ind. EVS'!U11</f>
        <v>0</v>
      </c>
      <c r="K8" s="63">
        <f>+'24-03-315 Ind. EVS'!V11</f>
        <v>0</v>
      </c>
      <c r="L8" s="63">
        <f>+'24-03-315 Ind. EVS'!W11</f>
        <v>0</v>
      </c>
      <c r="M8" s="63">
        <f>+'24-03-315 Ind. EVS'!X11</f>
        <v>0</v>
      </c>
      <c r="N8" s="63">
        <f>+'24-03-315 Ind. EVS'!Y11</f>
        <v>0</v>
      </c>
      <c r="O8" s="63">
        <f>+'24-03-315 Ind. EVS'!Z11</f>
        <v>527616</v>
      </c>
      <c r="P8" s="63">
        <f>+'24-03-315 Ind. EVS'!AA11</f>
        <v>0</v>
      </c>
      <c r="Q8" s="63">
        <f>+'24-03-315 Ind. EVS'!AB11</f>
        <v>2928106</v>
      </c>
      <c r="R8" s="63">
        <f>+'24-03-315 Ind. EVS'!AC11</f>
        <v>3455722</v>
      </c>
      <c r="S8" s="63">
        <f>+'24-03-315 Ind. EVS'!AD11</f>
        <v>0</v>
      </c>
      <c r="T8" s="63">
        <f>+'24-03-315 Ind. EVS'!AE11</f>
        <v>0</v>
      </c>
      <c r="U8" s="63">
        <f>+'24-03-315 Ind. EVS'!AF11</f>
        <v>0</v>
      </c>
      <c r="V8" s="63">
        <f>+'24-03-315 Ind. EVS'!AG11</f>
        <v>0</v>
      </c>
      <c r="W8" s="63">
        <f>+'24-03-315 Ind. EVS'!AH11</f>
        <v>3455722</v>
      </c>
      <c r="X8" s="86">
        <f>+'24-03-315 Ind. EVS'!AI11</f>
        <v>0.98734914285714281</v>
      </c>
      <c r="Y8" s="86">
        <f>+'24-03-315 Ind. EVS'!AJ11</f>
        <v>2.9723630118563362E-3</v>
      </c>
    </row>
    <row r="9" spans="1:25" ht="24.75" customHeight="1" x14ac:dyDescent="0.25">
      <c r="A9" s="155" t="s">
        <v>47</v>
      </c>
      <c r="B9" s="63">
        <f>+'24-03-315 Ind. EVS'!J15</f>
        <v>3500000</v>
      </c>
      <c r="C9" s="63">
        <f>+'24-03-315 Ind. EVS'!K15</f>
        <v>3488548</v>
      </c>
      <c r="D9" s="63">
        <f>+'24-03-315 Ind. EVS'!M15</f>
        <v>0</v>
      </c>
      <c r="E9" s="63">
        <f>+'24-03-315 Ind. EVS'!N15</f>
        <v>0</v>
      </c>
      <c r="F9" s="63">
        <f>+'24-03-315 Ind. EVS'!O15</f>
        <v>0</v>
      </c>
      <c r="G9" s="63">
        <f>+'24-03-315 Ind. EVS'!R15</f>
        <v>0</v>
      </c>
      <c r="H9" s="63">
        <f>+'24-03-315 Ind. EVS'!S15</f>
        <v>0</v>
      </c>
      <c r="I9" s="63">
        <f>+'24-03-315 Ind. EVS'!T15</f>
        <v>0</v>
      </c>
      <c r="J9" s="63">
        <f>+'24-03-315 Ind. EVS'!U15</f>
        <v>0</v>
      </c>
      <c r="K9" s="63">
        <f>+'24-03-315 Ind. EVS'!V15</f>
        <v>0</v>
      </c>
      <c r="L9" s="63">
        <f>+'24-03-315 Ind. EVS'!W15</f>
        <v>0</v>
      </c>
      <c r="M9" s="63">
        <f>+'24-03-315 Ind. EVS'!X15</f>
        <v>0</v>
      </c>
      <c r="N9" s="63">
        <f>+'24-03-315 Ind. EVS'!Y15</f>
        <v>0</v>
      </c>
      <c r="O9" s="63">
        <f>+'24-03-315 Ind. EVS'!Z15</f>
        <v>0</v>
      </c>
      <c r="P9" s="63">
        <f>+'24-03-315 Ind. EVS'!AA15</f>
        <v>0</v>
      </c>
      <c r="Q9" s="63">
        <f>+'24-03-315 Ind. EVS'!AB15</f>
        <v>3488548</v>
      </c>
      <c r="R9" s="63">
        <f>+'24-03-315 Ind. EVS'!AC15</f>
        <v>3488548</v>
      </c>
      <c r="S9" s="63">
        <f>+'24-03-315 Ind. EVS'!AD15</f>
        <v>0</v>
      </c>
      <c r="T9" s="63">
        <f>+'24-03-315 Ind. EVS'!AE15</f>
        <v>0</v>
      </c>
      <c r="U9" s="63">
        <f>+'24-03-315 Ind. EVS'!AF15</f>
        <v>0</v>
      </c>
      <c r="V9" s="63">
        <f>+'24-03-315 Ind. EVS'!AG15</f>
        <v>0</v>
      </c>
      <c r="W9" s="63">
        <f>+'24-03-315 Ind. EVS'!AH15</f>
        <v>3488548</v>
      </c>
      <c r="X9" s="86">
        <f>+'24-03-315 Ind. EVS'!AI15</f>
        <v>0.99672799999999995</v>
      </c>
      <c r="Y9" s="86">
        <f>+'24-03-315 Ind. EVS'!AJ15</f>
        <v>3.0005975712992534E-3</v>
      </c>
    </row>
    <row r="10" spans="1:25" ht="24.75" customHeight="1" x14ac:dyDescent="0.25">
      <c r="A10" s="155" t="s">
        <v>49</v>
      </c>
      <c r="B10" s="63">
        <f>+'24-03-315 Ind. EVS'!J19</f>
        <v>4000000</v>
      </c>
      <c r="C10" s="63">
        <f>+'24-03-315 Ind. EVS'!K19</f>
        <v>3998430</v>
      </c>
      <c r="D10" s="63">
        <f>+'24-03-315 Ind. EVS'!M19</f>
        <v>0</v>
      </c>
      <c r="E10" s="63">
        <f>+'24-03-315 Ind. EVS'!N19</f>
        <v>0</v>
      </c>
      <c r="F10" s="63">
        <f>+'24-03-315 Ind. EVS'!O19</f>
        <v>0</v>
      </c>
      <c r="G10" s="63">
        <f>+'24-03-315 Ind. EVS'!R19</f>
        <v>0</v>
      </c>
      <c r="H10" s="63">
        <f>+'24-03-315 Ind. EVS'!S19</f>
        <v>0</v>
      </c>
      <c r="I10" s="63">
        <f>+'24-03-315 Ind. EVS'!T19</f>
        <v>0</v>
      </c>
      <c r="J10" s="63">
        <f>+'24-03-315 Ind. EVS'!U19</f>
        <v>0</v>
      </c>
      <c r="K10" s="63">
        <f>+'24-03-315 Ind. EVS'!V19</f>
        <v>0</v>
      </c>
      <c r="L10" s="63">
        <f>+'24-03-315 Ind. EVS'!W19</f>
        <v>0</v>
      </c>
      <c r="M10" s="63">
        <f>+'24-03-315 Ind. EVS'!X19</f>
        <v>0</v>
      </c>
      <c r="N10" s="63">
        <f>+'24-03-315 Ind. EVS'!Y19</f>
        <v>0</v>
      </c>
      <c r="O10" s="63">
        <f>+'24-03-315 Ind. EVS'!Z19</f>
        <v>1082900</v>
      </c>
      <c r="P10" s="63">
        <f>+'24-03-315 Ind. EVS'!AA19</f>
        <v>0</v>
      </c>
      <c r="Q10" s="63">
        <f>+'24-03-315 Ind. EVS'!AB19</f>
        <v>2247500</v>
      </c>
      <c r="R10" s="63">
        <f>+'24-03-315 Ind. EVS'!AC19</f>
        <v>3330400</v>
      </c>
      <c r="S10" s="63">
        <f>+'24-03-315 Ind. EVS'!AD19</f>
        <v>0</v>
      </c>
      <c r="T10" s="63">
        <f>+'24-03-315 Ind. EVS'!AE19</f>
        <v>0</v>
      </c>
      <c r="U10" s="63">
        <f>+'24-03-315 Ind. EVS'!AF19</f>
        <v>668030</v>
      </c>
      <c r="V10" s="63">
        <f>+'24-03-315 Ind. EVS'!AG19</f>
        <v>668030</v>
      </c>
      <c r="W10" s="63">
        <f>+'24-03-315 Ind. EVS'!AH19</f>
        <v>3998430</v>
      </c>
      <c r="X10" s="86">
        <f>+'24-03-315 Ind. EVS'!AI19</f>
        <v>0.99960749999999998</v>
      </c>
      <c r="Y10" s="86">
        <f>+'24-03-315 Ind. EVS'!AJ19</f>
        <v>3.4391613207013557E-3</v>
      </c>
    </row>
    <row r="11" spans="1:25" ht="24.75" customHeight="1" x14ac:dyDescent="0.25">
      <c r="A11" s="155" t="s">
        <v>51</v>
      </c>
      <c r="B11" s="63">
        <f>+'24-03-315 Ind. EVS'!J23</f>
        <v>3500000</v>
      </c>
      <c r="C11" s="63">
        <f>+'24-03-315 Ind. EVS'!K23</f>
        <v>3449691</v>
      </c>
      <c r="D11" s="63">
        <f>+'24-03-315 Ind. EVS'!M23</f>
        <v>0</v>
      </c>
      <c r="E11" s="63">
        <f>+'24-03-315 Ind. EVS'!N23</f>
        <v>0</v>
      </c>
      <c r="F11" s="63">
        <f>+'24-03-315 Ind. EVS'!O23</f>
        <v>0</v>
      </c>
      <c r="G11" s="63">
        <f>+'24-03-315 Ind. EVS'!R23</f>
        <v>0</v>
      </c>
      <c r="H11" s="63">
        <f>+'24-03-315 Ind. EVS'!S23</f>
        <v>0</v>
      </c>
      <c r="I11" s="63">
        <f>+'24-03-315 Ind. EVS'!T23</f>
        <v>0</v>
      </c>
      <c r="J11" s="63">
        <f>+'24-03-315 Ind. EVS'!U23</f>
        <v>0</v>
      </c>
      <c r="K11" s="63">
        <f>+'24-03-315 Ind. EVS'!V23</f>
        <v>0</v>
      </c>
      <c r="L11" s="63">
        <f>+'24-03-315 Ind. EVS'!W23</f>
        <v>0</v>
      </c>
      <c r="M11" s="63">
        <f>+'24-03-315 Ind. EVS'!X23</f>
        <v>0</v>
      </c>
      <c r="N11" s="63">
        <f>+'24-03-315 Ind. EVS'!Y23</f>
        <v>0</v>
      </c>
      <c r="O11" s="63">
        <f>+'24-03-315 Ind. EVS'!Z23</f>
        <v>3449691</v>
      </c>
      <c r="P11" s="63">
        <f>+'24-03-315 Ind. EVS'!AA23</f>
        <v>0</v>
      </c>
      <c r="Q11" s="63">
        <f>+'24-03-315 Ind. EVS'!AB23</f>
        <v>0</v>
      </c>
      <c r="R11" s="63">
        <f>+'24-03-315 Ind. EVS'!AC23</f>
        <v>3449691</v>
      </c>
      <c r="S11" s="63">
        <f>+'24-03-315 Ind. EVS'!AD23</f>
        <v>0</v>
      </c>
      <c r="T11" s="63">
        <f>+'24-03-315 Ind. EVS'!AE23</f>
        <v>0</v>
      </c>
      <c r="U11" s="63">
        <f>+'24-03-315 Ind. EVS'!AF23</f>
        <v>0</v>
      </c>
      <c r="V11" s="63">
        <f>+'24-03-315 Ind. EVS'!AG23</f>
        <v>0</v>
      </c>
      <c r="W11" s="63">
        <f>+'24-03-315 Ind. EVS'!AH23</f>
        <v>3449691</v>
      </c>
      <c r="X11" s="86">
        <f>+'24-03-315 Ind. EVS'!AI23</f>
        <v>0.985626</v>
      </c>
      <c r="Y11" s="86">
        <f>+'24-03-315 Ind. EVS'!AJ23</f>
        <v>2.967175580308166E-3</v>
      </c>
    </row>
    <row r="12" spans="1:25" ht="24.75" customHeight="1" x14ac:dyDescent="0.25">
      <c r="A12" s="155" t="s">
        <v>53</v>
      </c>
      <c r="B12" s="63">
        <f>+'24-03-315 Ind. EVS'!J27</f>
        <v>3500000</v>
      </c>
      <c r="C12" s="63">
        <f>+'24-03-315 Ind. EVS'!K27</f>
        <v>3345750</v>
      </c>
      <c r="D12" s="63">
        <f>+'24-03-315 Ind. EVS'!M27</f>
        <v>0</v>
      </c>
      <c r="E12" s="63">
        <f>+'24-03-315 Ind. EVS'!N27</f>
        <v>0</v>
      </c>
      <c r="F12" s="63">
        <f>+'24-03-315 Ind. EVS'!O27</f>
        <v>0</v>
      </c>
      <c r="G12" s="63">
        <f>+'24-03-315 Ind. EVS'!R27</f>
        <v>0</v>
      </c>
      <c r="H12" s="63">
        <f>+'24-03-315 Ind. EVS'!S27</f>
        <v>0</v>
      </c>
      <c r="I12" s="63">
        <f>+'24-03-315 Ind. EVS'!T27</f>
        <v>0</v>
      </c>
      <c r="J12" s="63">
        <f>+'24-03-315 Ind. EVS'!U27</f>
        <v>0</v>
      </c>
      <c r="K12" s="63">
        <f>+'24-03-315 Ind. EVS'!V27</f>
        <v>0</v>
      </c>
      <c r="L12" s="63">
        <f>+'24-03-315 Ind. EVS'!W27</f>
        <v>0</v>
      </c>
      <c r="M12" s="63">
        <f>+'24-03-315 Ind. EVS'!X27</f>
        <v>0</v>
      </c>
      <c r="N12" s="63">
        <f>+'24-03-315 Ind. EVS'!Y27</f>
        <v>0</v>
      </c>
      <c r="O12" s="63">
        <f>+'24-03-315 Ind. EVS'!Z27</f>
        <v>0</v>
      </c>
      <c r="P12" s="63">
        <f>+'24-03-315 Ind. EVS'!AA27</f>
        <v>0</v>
      </c>
      <c r="Q12" s="63">
        <f>+'24-03-315 Ind. EVS'!AB27</f>
        <v>0</v>
      </c>
      <c r="R12" s="63">
        <f>+'24-03-315 Ind. EVS'!AC27</f>
        <v>0</v>
      </c>
      <c r="S12" s="63">
        <f>+'24-03-315 Ind. EVS'!AD27</f>
        <v>3345750</v>
      </c>
      <c r="T12" s="63">
        <f>+'24-03-315 Ind. EVS'!AE27</f>
        <v>0</v>
      </c>
      <c r="U12" s="63">
        <f>+'24-03-315 Ind. EVS'!AF27</f>
        <v>0</v>
      </c>
      <c r="V12" s="63">
        <f>+'24-03-315 Ind. EVS'!AG27</f>
        <v>3345750</v>
      </c>
      <c r="W12" s="63">
        <f>+'24-03-315 Ind. EVS'!AH27</f>
        <v>3345750</v>
      </c>
      <c r="X12" s="86">
        <f>+'24-03-315 Ind. EVS'!AI27</f>
        <v>0.95592857142857146</v>
      </c>
      <c r="Y12" s="86">
        <f>+'24-03-315 Ind. EVS'!AJ27</f>
        <v>2.8777730230957052E-3</v>
      </c>
    </row>
    <row r="13" spans="1:25" ht="24.75" customHeight="1" x14ac:dyDescent="0.25">
      <c r="A13" s="155" t="s">
        <v>55</v>
      </c>
      <c r="B13" s="63">
        <f>+'24-03-315 Ind. EVS'!J31</f>
        <v>3500000</v>
      </c>
      <c r="C13" s="63">
        <f>+'24-03-315 Ind. EVS'!K31</f>
        <v>3449810</v>
      </c>
      <c r="D13" s="63">
        <f>+'24-03-315 Ind. EVS'!M31</f>
        <v>0</v>
      </c>
      <c r="E13" s="63">
        <f>+'24-03-315 Ind. EVS'!N31</f>
        <v>0</v>
      </c>
      <c r="F13" s="63">
        <f>+'24-03-315 Ind. EVS'!O31</f>
        <v>0</v>
      </c>
      <c r="G13" s="63">
        <f>+'24-03-315 Ind. EVS'!R31</f>
        <v>0</v>
      </c>
      <c r="H13" s="63">
        <f>+'24-03-315 Ind. EVS'!S31</f>
        <v>0</v>
      </c>
      <c r="I13" s="63">
        <f>+'24-03-315 Ind. EVS'!T31</f>
        <v>0</v>
      </c>
      <c r="J13" s="63">
        <f>+'24-03-315 Ind. EVS'!U31</f>
        <v>0</v>
      </c>
      <c r="K13" s="63">
        <f>+'24-03-315 Ind. EVS'!V31</f>
        <v>0</v>
      </c>
      <c r="L13" s="63">
        <f>+'24-03-315 Ind. EVS'!W31</f>
        <v>0</v>
      </c>
      <c r="M13" s="63">
        <f>+'24-03-315 Ind. EVS'!X31</f>
        <v>0</v>
      </c>
      <c r="N13" s="63">
        <f>+'24-03-315 Ind. EVS'!Y31</f>
        <v>0</v>
      </c>
      <c r="O13" s="63">
        <f>+'24-03-315 Ind. EVS'!Z31</f>
        <v>0</v>
      </c>
      <c r="P13" s="63">
        <f>+'24-03-315 Ind. EVS'!AA31</f>
        <v>0</v>
      </c>
      <c r="Q13" s="63">
        <f>+'24-03-315 Ind. EVS'!AB31</f>
        <v>0</v>
      </c>
      <c r="R13" s="63">
        <f>+'24-03-315 Ind. EVS'!AC31</f>
        <v>0</v>
      </c>
      <c r="S13" s="63">
        <f>+'24-03-315 Ind. EVS'!AD31</f>
        <v>0</v>
      </c>
      <c r="T13" s="63">
        <f>+'24-03-315 Ind. EVS'!AE31</f>
        <v>3449810</v>
      </c>
      <c r="U13" s="63">
        <f>+'24-03-315 Ind. EVS'!AF31</f>
        <v>0</v>
      </c>
      <c r="V13" s="63">
        <f>+'24-03-315 Ind. EVS'!AG31</f>
        <v>3449810</v>
      </c>
      <c r="W13" s="63">
        <f>+'24-03-315 Ind. EVS'!AH31</f>
        <v>3449810</v>
      </c>
      <c r="X13" s="86">
        <f>+'24-03-315 Ind. EVS'!AI31</f>
        <v>0.98565999999999998</v>
      </c>
      <c r="Y13" s="86">
        <f>+'24-03-315 Ind. EVS'!AJ31</f>
        <v>2.9672779355318824E-3</v>
      </c>
    </row>
    <row r="14" spans="1:25" ht="24.75" customHeight="1" x14ac:dyDescent="0.25">
      <c r="A14" s="155" t="s">
        <v>57</v>
      </c>
      <c r="B14" s="63">
        <f>+'24-03-315 Ind. EVS'!J35</f>
        <v>3500000</v>
      </c>
      <c r="C14" s="63">
        <f>+'24-03-315 Ind. EVS'!K35</f>
        <v>3498267</v>
      </c>
      <c r="D14" s="63">
        <f>+'24-03-315 Ind. EVS'!M35</f>
        <v>0</v>
      </c>
      <c r="E14" s="63">
        <f>+'24-03-315 Ind. EVS'!N35</f>
        <v>0</v>
      </c>
      <c r="F14" s="63">
        <f>+'24-03-315 Ind. EVS'!O35</f>
        <v>0</v>
      </c>
      <c r="G14" s="63">
        <f>+'24-03-315 Ind. EVS'!R35</f>
        <v>0</v>
      </c>
      <c r="H14" s="63">
        <f>+'24-03-315 Ind. EVS'!S35</f>
        <v>0</v>
      </c>
      <c r="I14" s="63">
        <f>+'24-03-315 Ind. EVS'!T35</f>
        <v>0</v>
      </c>
      <c r="J14" s="63">
        <f>+'24-03-315 Ind. EVS'!U35</f>
        <v>0</v>
      </c>
      <c r="K14" s="63">
        <f>+'24-03-315 Ind. EVS'!V35</f>
        <v>0</v>
      </c>
      <c r="L14" s="63">
        <f>+'24-03-315 Ind. EVS'!W35</f>
        <v>0</v>
      </c>
      <c r="M14" s="63">
        <f>+'24-03-315 Ind. EVS'!X35</f>
        <v>0</v>
      </c>
      <c r="N14" s="63">
        <f>+'24-03-315 Ind. EVS'!Y35</f>
        <v>0</v>
      </c>
      <c r="O14" s="63">
        <f>+'24-03-315 Ind. EVS'!Z35</f>
        <v>1300004</v>
      </c>
      <c r="P14" s="63">
        <f>+'24-03-315 Ind. EVS'!AA35</f>
        <v>0</v>
      </c>
      <c r="Q14" s="63">
        <f>+'24-03-315 Ind. EVS'!AB35</f>
        <v>1961834</v>
      </c>
      <c r="R14" s="63">
        <f>+'24-03-315 Ind. EVS'!AC35</f>
        <v>3261838</v>
      </c>
      <c r="S14" s="63">
        <f>+'24-03-315 Ind. EVS'!AD35</f>
        <v>236429</v>
      </c>
      <c r="T14" s="63">
        <f>+'24-03-315 Ind. EVS'!AE35</f>
        <v>0</v>
      </c>
      <c r="U14" s="63">
        <f>+'24-03-315 Ind. EVS'!AF35</f>
        <v>0</v>
      </c>
      <c r="V14" s="63">
        <f>+'24-03-315 Ind. EVS'!AG35</f>
        <v>236429</v>
      </c>
      <c r="W14" s="63">
        <f>+'24-03-315 Ind. EVS'!AH35</f>
        <v>3498267</v>
      </c>
      <c r="X14" s="86">
        <f>+'24-03-315 Ind. EVS'!AI35</f>
        <v>0.99950485714285719</v>
      </c>
      <c r="Y14" s="86">
        <f>+'24-03-315 Ind. EVS'!AJ35</f>
        <v>3.0089571546546945E-3</v>
      </c>
    </row>
    <row r="15" spans="1:25" ht="24.75" customHeight="1" x14ac:dyDescent="0.25">
      <c r="A15" s="155" t="s">
        <v>59</v>
      </c>
      <c r="B15" s="63">
        <f>+'24-03-315 Ind. EVS'!J39</f>
        <v>3427146</v>
      </c>
      <c r="C15" s="63">
        <f>+'24-03-315 Ind. EVS'!K39</f>
        <v>3345684</v>
      </c>
      <c r="D15" s="63">
        <f>+'24-03-315 Ind. EVS'!M39</f>
        <v>0</v>
      </c>
      <c r="E15" s="63">
        <f>+'24-03-315 Ind. EVS'!N39</f>
        <v>0</v>
      </c>
      <c r="F15" s="63">
        <f>+'24-03-315 Ind. EVS'!O39</f>
        <v>0</v>
      </c>
      <c r="G15" s="63">
        <f>+'24-03-315 Ind. EVS'!R39</f>
        <v>0</v>
      </c>
      <c r="H15" s="63">
        <f>+'24-03-315 Ind. EVS'!S39</f>
        <v>0</v>
      </c>
      <c r="I15" s="63">
        <f>+'24-03-315 Ind. EVS'!T39</f>
        <v>0</v>
      </c>
      <c r="J15" s="63">
        <f>+'24-03-315 Ind. EVS'!U39</f>
        <v>0</v>
      </c>
      <c r="K15" s="63">
        <f>+'24-03-315 Ind. EVS'!V39</f>
        <v>0</v>
      </c>
      <c r="L15" s="63">
        <f>+'24-03-315 Ind. EVS'!W39</f>
        <v>0</v>
      </c>
      <c r="M15" s="63">
        <f>+'24-03-315 Ind. EVS'!X39</f>
        <v>0</v>
      </c>
      <c r="N15" s="63">
        <f>+'24-03-315 Ind. EVS'!Y39</f>
        <v>0</v>
      </c>
      <c r="O15" s="63">
        <f>+'24-03-315 Ind. EVS'!Z39</f>
        <v>0</v>
      </c>
      <c r="P15" s="63">
        <f>+'24-03-315 Ind. EVS'!AA39</f>
        <v>0</v>
      </c>
      <c r="Q15" s="63">
        <f>+'24-03-315 Ind. EVS'!AB39</f>
        <v>0</v>
      </c>
      <c r="R15" s="63">
        <f>+'24-03-315 Ind. EVS'!AC39</f>
        <v>0</v>
      </c>
      <c r="S15" s="63">
        <f>+'24-03-315 Ind. EVS'!AD39</f>
        <v>1999684</v>
      </c>
      <c r="T15" s="63">
        <f>+'24-03-315 Ind. EVS'!AE39</f>
        <v>870000</v>
      </c>
      <c r="U15" s="63">
        <f>+'24-03-315 Ind. EVS'!AF39</f>
        <v>476000</v>
      </c>
      <c r="V15" s="63">
        <f>+'24-03-315 Ind. EVS'!AG39</f>
        <v>3345684</v>
      </c>
      <c r="W15" s="63">
        <f>+'24-03-315 Ind. EVS'!AH39</f>
        <v>3345684</v>
      </c>
      <c r="X15" s="86">
        <f>+'24-03-315 Ind. EVS'!AI39</f>
        <v>0.97623036777540262</v>
      </c>
      <c r="Y15" s="86">
        <f>+'24-03-315 Ind. EVS'!AJ39</f>
        <v>2.8777162546522999E-3</v>
      </c>
    </row>
    <row r="16" spans="1:25" ht="24.75" customHeight="1" x14ac:dyDescent="0.25">
      <c r="A16" s="155" t="s">
        <v>61</v>
      </c>
      <c r="B16" s="63">
        <f>+'24-03-315 Ind. EVS'!J43</f>
        <v>3500000</v>
      </c>
      <c r="C16" s="63">
        <f>+'24-03-315 Ind. EVS'!K43</f>
        <v>3497651</v>
      </c>
      <c r="D16" s="63">
        <f>+'24-03-315 Ind. EVS'!M43</f>
        <v>0</v>
      </c>
      <c r="E16" s="63">
        <f>+'24-03-315 Ind. EVS'!N43</f>
        <v>0</v>
      </c>
      <c r="F16" s="63">
        <f>+'24-03-315 Ind. EVS'!O43</f>
        <v>0</v>
      </c>
      <c r="G16" s="63">
        <f>+'24-03-315 Ind. EVS'!R43</f>
        <v>0</v>
      </c>
      <c r="H16" s="63">
        <f>+'24-03-315 Ind. EVS'!S43</f>
        <v>0</v>
      </c>
      <c r="I16" s="63">
        <f>+'24-03-315 Ind. EVS'!T43</f>
        <v>0</v>
      </c>
      <c r="J16" s="63">
        <f>+'24-03-315 Ind. EVS'!U43</f>
        <v>0</v>
      </c>
      <c r="K16" s="63">
        <f>+'24-03-315 Ind. EVS'!V43</f>
        <v>0</v>
      </c>
      <c r="L16" s="63">
        <f>+'24-03-315 Ind. EVS'!W43</f>
        <v>0</v>
      </c>
      <c r="M16" s="63">
        <f>+'24-03-315 Ind. EVS'!X43</f>
        <v>791000</v>
      </c>
      <c r="N16" s="63">
        <f>+'24-03-315 Ind. EVS'!Y43</f>
        <v>791000</v>
      </c>
      <c r="O16" s="63">
        <f>+'24-03-315 Ind. EVS'!Z43</f>
        <v>0</v>
      </c>
      <c r="P16" s="63">
        <f>+'24-03-315 Ind. EVS'!AA43</f>
        <v>0</v>
      </c>
      <c r="Q16" s="63">
        <f>+'24-03-315 Ind. EVS'!AB43</f>
        <v>0</v>
      </c>
      <c r="R16" s="63">
        <f>+'24-03-315 Ind. EVS'!AC43</f>
        <v>0</v>
      </c>
      <c r="S16" s="63">
        <f>+'24-03-315 Ind. EVS'!AD43</f>
        <v>517412</v>
      </c>
      <c r="T16" s="63">
        <f>+'24-03-315 Ind. EVS'!AE43</f>
        <v>573100</v>
      </c>
      <c r="U16" s="63">
        <f>+'24-03-315 Ind. EVS'!AF43</f>
        <v>1616139</v>
      </c>
      <c r="V16" s="63">
        <f>+'24-03-315 Ind. EVS'!AG43</f>
        <v>2706651</v>
      </c>
      <c r="W16" s="63">
        <f>+'24-03-315 Ind. EVS'!AH43</f>
        <v>3497651</v>
      </c>
      <c r="X16" s="86">
        <f>+'24-03-315 Ind. EVS'!AI43</f>
        <v>0.99932885714285713</v>
      </c>
      <c r="Y16" s="86">
        <f>+'24-03-315 Ind. EVS'!AJ43</f>
        <v>3.0084273158495754E-3</v>
      </c>
    </row>
    <row r="17" spans="1:25" ht="24.75" customHeight="1" x14ac:dyDescent="0.25">
      <c r="A17" s="155" t="s">
        <v>63</v>
      </c>
      <c r="B17" s="63">
        <f>+'24-03-315 Ind. EVS'!J47</f>
        <v>3500000</v>
      </c>
      <c r="C17" s="63">
        <f>+'24-03-315 Ind. EVS'!K47</f>
        <v>3496964</v>
      </c>
      <c r="D17" s="63">
        <f>+'24-03-315 Ind. EVS'!M47</f>
        <v>0</v>
      </c>
      <c r="E17" s="63">
        <f>+'24-03-315 Ind. EVS'!N47</f>
        <v>0</v>
      </c>
      <c r="F17" s="63">
        <f>+'24-03-315 Ind. EVS'!O47</f>
        <v>0</v>
      </c>
      <c r="G17" s="63">
        <f>+'24-03-315 Ind. EVS'!R47</f>
        <v>0</v>
      </c>
      <c r="H17" s="63">
        <f>+'24-03-315 Ind. EVS'!S47</f>
        <v>0</v>
      </c>
      <c r="I17" s="63">
        <f>+'24-03-315 Ind. EVS'!T47</f>
        <v>0</v>
      </c>
      <c r="J17" s="63">
        <f>+'24-03-315 Ind. EVS'!U47</f>
        <v>0</v>
      </c>
      <c r="K17" s="63">
        <f>+'24-03-315 Ind. EVS'!V47</f>
        <v>0</v>
      </c>
      <c r="L17" s="63">
        <f>+'24-03-315 Ind. EVS'!W47</f>
        <v>0</v>
      </c>
      <c r="M17" s="63">
        <f>+'24-03-315 Ind. EVS'!X47</f>
        <v>0</v>
      </c>
      <c r="N17" s="63">
        <f>+'24-03-315 Ind. EVS'!Y47</f>
        <v>0</v>
      </c>
      <c r="O17" s="63">
        <f>+'24-03-315 Ind. EVS'!Z47</f>
        <v>0</v>
      </c>
      <c r="P17" s="63">
        <f>+'24-03-315 Ind. EVS'!AA47</f>
        <v>1892100</v>
      </c>
      <c r="Q17" s="63">
        <f>+'24-03-315 Ind. EVS'!AB47</f>
        <v>0</v>
      </c>
      <c r="R17" s="63">
        <f>+'24-03-315 Ind. EVS'!AC47</f>
        <v>1892100</v>
      </c>
      <c r="S17" s="63">
        <f>+'24-03-315 Ind. EVS'!AD47</f>
        <v>1604864</v>
      </c>
      <c r="T17" s="63">
        <f>+'24-03-315 Ind. EVS'!AE47</f>
        <v>0</v>
      </c>
      <c r="U17" s="63">
        <f>+'24-03-315 Ind. EVS'!AF47</f>
        <v>0</v>
      </c>
      <c r="V17" s="63">
        <f>+'24-03-315 Ind. EVS'!AG47</f>
        <v>1604864</v>
      </c>
      <c r="W17" s="63">
        <f>+'24-03-315 Ind. EVS'!AH47</f>
        <v>3496964</v>
      </c>
      <c r="X17" s="86">
        <f>+'24-03-315 Ind. EVS'!AI47</f>
        <v>0.99913257142857148</v>
      </c>
      <c r="Y17" s="86">
        <f>+'24-03-315 Ind. EVS'!AJ44</f>
        <v>0</v>
      </c>
    </row>
    <row r="18" spans="1:25" ht="24.75" customHeight="1" x14ac:dyDescent="0.25">
      <c r="A18" s="155" t="s">
        <v>65</v>
      </c>
      <c r="B18" s="63">
        <f>+'24-03-315 Ind. EVS'!J51</f>
        <v>4000000</v>
      </c>
      <c r="C18" s="63">
        <f>+'24-03-315 Ind. EVS'!K51</f>
        <v>3740590</v>
      </c>
      <c r="D18" s="63">
        <f>+'24-03-315 Ind. EVS'!M51</f>
        <v>0</v>
      </c>
      <c r="E18" s="63">
        <f>+'24-03-315 Ind. EVS'!N51</f>
        <v>0</v>
      </c>
      <c r="F18" s="63">
        <f>+'24-03-315 Ind. EVS'!O51</f>
        <v>0</v>
      </c>
      <c r="G18" s="63">
        <f>+'24-03-315 Ind. EVS'!R51</f>
        <v>0</v>
      </c>
      <c r="H18" s="63">
        <f>+'24-03-315 Ind. EVS'!S51</f>
        <v>0</v>
      </c>
      <c r="I18" s="63">
        <f>+'24-03-315 Ind. EVS'!T51</f>
        <v>0</v>
      </c>
      <c r="J18" s="63">
        <f>+'24-03-315 Ind. EVS'!U51</f>
        <v>0</v>
      </c>
      <c r="K18" s="63">
        <f>+'24-03-315 Ind. EVS'!V51</f>
        <v>0</v>
      </c>
      <c r="L18" s="63">
        <f>+'24-03-315 Ind. EVS'!W51</f>
        <v>0</v>
      </c>
      <c r="M18" s="63">
        <f>+'24-03-315 Ind. EVS'!X51</f>
        <v>0</v>
      </c>
      <c r="N18" s="63">
        <f>+'24-03-315 Ind. EVS'!Y51</f>
        <v>0</v>
      </c>
      <c r="O18" s="63">
        <f>+'24-03-315 Ind. EVS'!Z51</f>
        <v>0</v>
      </c>
      <c r="P18" s="63">
        <f>+'24-03-315 Ind. EVS'!AA51</f>
        <v>165512</v>
      </c>
      <c r="Q18" s="63">
        <f>+'24-03-315 Ind. EVS'!AB51</f>
        <v>3032310</v>
      </c>
      <c r="R18" s="63">
        <f>+'24-03-315 Ind. EVS'!AC51</f>
        <v>3197822</v>
      </c>
      <c r="S18" s="63">
        <f>+'24-03-315 Ind. EVS'!AD51</f>
        <v>289999</v>
      </c>
      <c r="T18" s="63">
        <f>+'24-03-315 Ind. EVS'!AE51</f>
        <v>252769</v>
      </c>
      <c r="U18" s="63">
        <f>+'24-03-315 Ind. EVS'!AF51</f>
        <v>0</v>
      </c>
      <c r="V18" s="63">
        <f>+'24-03-315 Ind. EVS'!AG51</f>
        <v>542768</v>
      </c>
      <c r="W18" s="63">
        <f>+'24-03-315 Ind. EVS'!AH51</f>
        <v>3740590</v>
      </c>
      <c r="X18" s="86">
        <f>+'24-03-315 Ind. EVS'!AI51</f>
        <v>0.93514750000000002</v>
      </c>
      <c r="Y18" s="86">
        <f>+'24-03-315 Ind. EVS'!AJ51</f>
        <v>3.2173859351301098E-3</v>
      </c>
    </row>
    <row r="19" spans="1:25" ht="24.75" customHeight="1" x14ac:dyDescent="0.25">
      <c r="A19" s="155" t="s">
        <v>67</v>
      </c>
      <c r="B19" s="63">
        <f>+'24-03-315 Ind. EVS'!J55</f>
        <v>3500000</v>
      </c>
      <c r="C19" s="63">
        <f>+'24-03-315 Ind. EVS'!K55</f>
        <v>3423178</v>
      </c>
      <c r="D19" s="63">
        <f>+'24-03-315 Ind. EVS'!M55</f>
        <v>0</v>
      </c>
      <c r="E19" s="63">
        <f>+'24-03-315 Ind. EVS'!N55</f>
        <v>0</v>
      </c>
      <c r="F19" s="63">
        <f>+'24-03-315 Ind. EVS'!O55</f>
        <v>0</v>
      </c>
      <c r="G19" s="63">
        <f>+'24-03-315 Ind. EVS'!R55</f>
        <v>0</v>
      </c>
      <c r="H19" s="63">
        <f>+'24-03-315 Ind. EVS'!S55</f>
        <v>0</v>
      </c>
      <c r="I19" s="63">
        <f>+'24-03-315 Ind. EVS'!T55</f>
        <v>0</v>
      </c>
      <c r="J19" s="63">
        <f>+'24-03-315 Ind. EVS'!U55</f>
        <v>0</v>
      </c>
      <c r="K19" s="63">
        <f>+'24-03-315 Ind. EVS'!V55</f>
        <v>0</v>
      </c>
      <c r="L19" s="63">
        <f>+'24-03-315 Ind. EVS'!W55</f>
        <v>0</v>
      </c>
      <c r="M19" s="63">
        <f>+'24-03-315 Ind. EVS'!X55</f>
        <v>0</v>
      </c>
      <c r="N19" s="63">
        <f>+'24-03-315 Ind. EVS'!Y55</f>
        <v>0</v>
      </c>
      <c r="O19" s="63">
        <f>+'24-03-315 Ind. EVS'!Z55</f>
        <v>0</v>
      </c>
      <c r="P19" s="63">
        <f>+'24-03-315 Ind. EVS'!AA55</f>
        <v>0</v>
      </c>
      <c r="Q19" s="63">
        <f>+'24-03-315 Ind. EVS'!AB55</f>
        <v>3423178</v>
      </c>
      <c r="R19" s="63">
        <f>+'24-03-315 Ind. EVS'!AC55</f>
        <v>3423178</v>
      </c>
      <c r="S19" s="63">
        <f>+'24-03-315 Ind. EVS'!AD55</f>
        <v>0</v>
      </c>
      <c r="T19" s="63">
        <f>+'24-03-315 Ind. EVS'!AE55</f>
        <v>0</v>
      </c>
      <c r="U19" s="63">
        <f>+'24-03-315 Ind. EVS'!AF55</f>
        <v>0</v>
      </c>
      <c r="V19" s="63">
        <f>+'24-03-315 Ind. EVS'!AG55</f>
        <v>0</v>
      </c>
      <c r="W19" s="63">
        <f>+'24-03-315 Ind. EVS'!AH55</f>
        <v>3423178</v>
      </c>
      <c r="X19" s="86">
        <f>+'24-03-315 Ind. EVS'!AI55</f>
        <v>0.97805085714285711</v>
      </c>
      <c r="Y19" s="86">
        <f>+'24-03-315 Ind. EVS'!AJ55</f>
        <v>2.9443710084897886E-3</v>
      </c>
    </row>
    <row r="20" spans="1:25" ht="24.75" customHeight="1" x14ac:dyDescent="0.25">
      <c r="A20" s="156" t="s">
        <v>69</v>
      </c>
      <c r="B20" s="63">
        <f>+'24-03-315 Ind. EVS'!J59</f>
        <v>3500000</v>
      </c>
      <c r="C20" s="63">
        <f>+'24-03-315 Ind. EVS'!K59</f>
        <v>3500000</v>
      </c>
      <c r="D20" s="63">
        <f>+'24-03-315 Ind. EVS'!M59</f>
        <v>0</v>
      </c>
      <c r="E20" s="63">
        <f>+'24-03-315 Ind. EVS'!N59</f>
        <v>0</v>
      </c>
      <c r="F20" s="63">
        <f>+'24-03-315 Ind. EVS'!O59</f>
        <v>0</v>
      </c>
      <c r="G20" s="63">
        <f>+'24-03-315 Ind. EVS'!R59</f>
        <v>0</v>
      </c>
      <c r="H20" s="63">
        <f>+'24-03-315 Ind. EVS'!S59</f>
        <v>0</v>
      </c>
      <c r="I20" s="63">
        <f>+'24-03-315 Ind. EVS'!T59</f>
        <v>0</v>
      </c>
      <c r="J20" s="63">
        <f>+'24-03-315 Ind. EVS'!U59</f>
        <v>0</v>
      </c>
      <c r="K20" s="63">
        <f>+'24-03-315 Ind. EVS'!V59</f>
        <v>0</v>
      </c>
      <c r="L20" s="63">
        <f>+'24-03-315 Ind. EVS'!W59</f>
        <v>0</v>
      </c>
      <c r="M20" s="63">
        <f>+'24-03-315 Ind. EVS'!X59</f>
        <v>0</v>
      </c>
      <c r="N20" s="63">
        <f>+'24-03-315 Ind. EVS'!Y59</f>
        <v>0</v>
      </c>
      <c r="O20" s="63">
        <f>+'24-03-315 Ind. EVS'!Z59</f>
        <v>0</v>
      </c>
      <c r="P20" s="63">
        <f>+'24-03-315 Ind. EVS'!AA59</f>
        <v>0</v>
      </c>
      <c r="Q20" s="63">
        <f>+'24-03-315 Ind. EVS'!AB59</f>
        <v>0</v>
      </c>
      <c r="R20" s="63">
        <f>+'24-03-315 Ind. EVS'!AC59</f>
        <v>0</v>
      </c>
      <c r="S20" s="63">
        <f>+'24-03-315 Ind. EVS'!AD59</f>
        <v>3159093</v>
      </c>
      <c r="T20" s="63">
        <f>+'24-03-315 Ind. EVS'!AE59</f>
        <v>340906</v>
      </c>
      <c r="U20" s="63">
        <f>+'24-03-315 Ind. EVS'!AF59</f>
        <v>0</v>
      </c>
      <c r="V20" s="63">
        <f>+'24-03-315 Ind. EVS'!AG59</f>
        <v>3499999</v>
      </c>
      <c r="W20" s="63">
        <f>+'24-03-315 Ind. EVS'!AH59</f>
        <v>3499999</v>
      </c>
      <c r="X20" s="86">
        <f>+'24-03-315 Ind. EVS'!AI59</f>
        <v>0.99999971428571433</v>
      </c>
      <c r="Y20" s="86">
        <f>+'24-03-315 Ind. EVS'!AJ59</f>
        <v>3.0104468962301265E-3</v>
      </c>
    </row>
    <row r="21" spans="1:25" ht="24.75" customHeight="1" x14ac:dyDescent="0.25">
      <c r="A21" s="156" t="s">
        <v>71</v>
      </c>
      <c r="B21" s="63">
        <f>+'24-03-315 Ind. EVS'!J63</f>
        <v>3500000</v>
      </c>
      <c r="C21" s="63">
        <f>+'24-03-315 Ind. EVS'!K63</f>
        <v>3490026</v>
      </c>
      <c r="D21" s="63">
        <f>+'24-03-315 Ind. EVS'!M63</f>
        <v>0</v>
      </c>
      <c r="E21" s="63">
        <f>+'24-03-315 Ind. EVS'!N63</f>
        <v>0</v>
      </c>
      <c r="F21" s="63">
        <f>+'24-03-315 Ind. EVS'!O63</f>
        <v>0</v>
      </c>
      <c r="G21" s="63">
        <f>+'24-03-315 Ind. EVS'!R63</f>
        <v>0</v>
      </c>
      <c r="H21" s="63">
        <f>+'24-03-315 Ind. EVS'!S63</f>
        <v>0</v>
      </c>
      <c r="I21" s="63">
        <f>+'24-03-315 Ind. EVS'!T63</f>
        <v>0</v>
      </c>
      <c r="J21" s="63">
        <f>+'24-03-315 Ind. EVS'!U63</f>
        <v>0</v>
      </c>
      <c r="K21" s="63">
        <f>+'24-03-315 Ind. EVS'!V63</f>
        <v>0</v>
      </c>
      <c r="L21" s="63">
        <f>+'24-03-315 Ind. EVS'!W63</f>
        <v>0</v>
      </c>
      <c r="M21" s="63">
        <f>+'24-03-315 Ind. EVS'!X63</f>
        <v>0</v>
      </c>
      <c r="N21" s="63">
        <f>+'24-03-315 Ind. EVS'!Y63</f>
        <v>0</v>
      </c>
      <c r="O21" s="63">
        <f>+'24-03-315 Ind. EVS'!Z63</f>
        <v>3253216</v>
      </c>
      <c r="P21" s="63">
        <f>+'24-03-315 Ind. EVS'!AA63</f>
        <v>0</v>
      </c>
      <c r="Q21" s="63">
        <f>+'24-03-315 Ind. EVS'!AB63</f>
        <v>236810</v>
      </c>
      <c r="R21" s="63">
        <f>+'24-03-315 Ind. EVS'!AC63</f>
        <v>3490026</v>
      </c>
      <c r="S21" s="63">
        <f>+'24-03-315 Ind. EVS'!AD63</f>
        <v>0</v>
      </c>
      <c r="T21" s="63">
        <f>+'24-03-315 Ind. EVS'!AE63</f>
        <v>0</v>
      </c>
      <c r="U21" s="63">
        <f>+'24-03-315 Ind. EVS'!AF63</f>
        <v>0</v>
      </c>
      <c r="V21" s="63">
        <f>+'24-03-315 Ind. EVS'!AG63</f>
        <v>0</v>
      </c>
      <c r="W21" s="63">
        <f>+'24-03-315 Ind. EVS'!AH63</f>
        <v>3490026</v>
      </c>
      <c r="X21" s="86">
        <f>+'24-03-315 Ind. EVS'!AI63</f>
        <v>0.99715028571428577</v>
      </c>
      <c r="Y21" s="86">
        <f>+'24-03-315 Ind. EVS'!AJ63</f>
        <v>3.0018688403803668E-3</v>
      </c>
    </row>
    <row r="22" spans="1:25" ht="24.75" customHeight="1" x14ac:dyDescent="0.25">
      <c r="A22" s="156" t="s">
        <v>287</v>
      </c>
      <c r="B22" s="63">
        <f>+'24-03-315 Ind. EVS'!J67</f>
        <v>3500000</v>
      </c>
      <c r="C22" s="63">
        <f>+'24-03-315 Ind. EVS'!K67</f>
        <v>3500000</v>
      </c>
      <c r="D22" s="63">
        <f>+'24-03-315 Ind. EVS'!M64</f>
        <v>0</v>
      </c>
      <c r="E22" s="63">
        <f>+'24-03-315 Ind. EVS'!N64</f>
        <v>0</v>
      </c>
      <c r="F22" s="63">
        <f>+'24-03-315 Ind. EVS'!O64</f>
        <v>0</v>
      </c>
      <c r="G22" s="63">
        <f>+'24-03-315 Ind. EVS'!R67</f>
        <v>0</v>
      </c>
      <c r="H22" s="63">
        <f>+'24-03-315 Ind. EVS'!S64</f>
        <v>0</v>
      </c>
      <c r="I22" s="63">
        <f>+'24-03-315 Ind. EVS'!T64</f>
        <v>0</v>
      </c>
      <c r="J22" s="63">
        <f>+'24-03-315 Ind. EVS'!U67</f>
        <v>0</v>
      </c>
      <c r="K22" s="63">
        <f>+'24-03-315 Ind. EVS'!V67</f>
        <v>0</v>
      </c>
      <c r="L22" s="63">
        <f>+'24-03-315 Ind. EVS'!W67</f>
        <v>0</v>
      </c>
      <c r="M22" s="63">
        <f>+'24-03-315 Ind. EVS'!X67</f>
        <v>561680</v>
      </c>
      <c r="N22" s="63">
        <f>+'24-03-315 Ind. EVS'!Y67</f>
        <v>561680</v>
      </c>
      <c r="O22" s="63">
        <f>+'24-03-315 Ind. EVS'!Z64</f>
        <v>0</v>
      </c>
      <c r="P22" s="63">
        <f>+'24-03-315 Ind. EVS'!AA64</f>
        <v>0</v>
      </c>
      <c r="Q22" s="63">
        <f>+'24-03-315 Ind. EVS'!AB64</f>
        <v>0</v>
      </c>
      <c r="R22" s="63">
        <f>+'24-03-315 Ind. EVS'!AC67</f>
        <v>2938320</v>
      </c>
      <c r="S22" s="63">
        <f>+'24-03-315 Ind. EVS'!AD64</f>
        <v>0</v>
      </c>
      <c r="T22" s="63">
        <f>+'24-03-315 Ind. EVS'!AE64</f>
        <v>0</v>
      </c>
      <c r="U22" s="63">
        <f>+'24-03-315 Ind. EVS'!AF64</f>
        <v>0</v>
      </c>
      <c r="V22" s="63">
        <f>+'24-03-315 Ind. EVS'!AG67</f>
        <v>0</v>
      </c>
      <c r="W22" s="63">
        <f>+'24-03-315 Ind. EVS'!AH67</f>
        <v>3500000</v>
      </c>
      <c r="X22" s="86">
        <f>+'24-03-315 Ind. EVS'!AI67</f>
        <v>1</v>
      </c>
      <c r="Y22" s="86">
        <f>+'24-03-315 Ind. EVS'!AJ67</f>
        <v>3.0104477563580568E-3</v>
      </c>
    </row>
    <row r="23" spans="1:25" ht="24.75" customHeight="1" x14ac:dyDescent="0.25">
      <c r="A23" s="156" t="s">
        <v>73</v>
      </c>
      <c r="B23" s="63">
        <f>+'24-03-315 Ind. EVS'!J71</f>
        <v>3500000</v>
      </c>
      <c r="C23" s="63">
        <f>+'24-03-315 Ind. EVS'!K71</f>
        <v>3499998</v>
      </c>
      <c r="D23" s="63">
        <f>+'24-03-315 Ind. EVS'!M71</f>
        <v>0</v>
      </c>
      <c r="E23" s="63">
        <f>+'24-03-315 Ind. EVS'!N71</f>
        <v>0</v>
      </c>
      <c r="F23" s="63">
        <f>+'24-03-315 Ind. EVS'!O71</f>
        <v>0</v>
      </c>
      <c r="G23" s="63">
        <f>+'24-03-315 Ind. EVS'!R71</f>
        <v>0</v>
      </c>
      <c r="H23" s="63">
        <f>+'24-03-315 Ind. EVS'!S71</f>
        <v>0</v>
      </c>
      <c r="I23" s="63">
        <f>+'24-03-315 Ind. EVS'!T71</f>
        <v>0</v>
      </c>
      <c r="J23" s="63">
        <f>+'24-03-315 Ind. EVS'!U71</f>
        <v>0</v>
      </c>
      <c r="K23" s="63">
        <f>+'24-03-315 Ind. EVS'!V71</f>
        <v>0</v>
      </c>
      <c r="L23" s="63">
        <f>+'24-03-315 Ind. EVS'!W71</f>
        <v>0</v>
      </c>
      <c r="M23" s="63">
        <f>+'24-03-315 Ind. EVS'!X71</f>
        <v>0</v>
      </c>
      <c r="N23" s="63">
        <f>+'24-03-315 Ind. EVS'!Y71</f>
        <v>0</v>
      </c>
      <c r="O23" s="63">
        <f>+'24-03-315 Ind. EVS'!Z71</f>
        <v>0</v>
      </c>
      <c r="P23" s="63">
        <f>+'24-03-315 Ind. EVS'!AA71</f>
        <v>0</v>
      </c>
      <c r="Q23" s="63">
        <f>+'24-03-315 Ind. EVS'!AB71</f>
        <v>0</v>
      </c>
      <c r="R23" s="63">
        <f>+'24-03-315 Ind. EVS'!AC71</f>
        <v>0</v>
      </c>
      <c r="S23" s="63">
        <f>+'24-03-315 Ind. EVS'!AD71</f>
        <v>0</v>
      </c>
      <c r="T23" s="63">
        <f>+'24-03-315 Ind. EVS'!AE71</f>
        <v>3499998</v>
      </c>
      <c r="U23" s="63">
        <f>+'24-03-315 Ind. EVS'!AF71</f>
        <v>0</v>
      </c>
      <c r="V23" s="63">
        <f>+'24-03-315 Ind. EVS'!AG71</f>
        <v>3499998</v>
      </c>
      <c r="W23" s="63">
        <f>+'24-03-315 Ind. EVS'!AH71</f>
        <v>3499998</v>
      </c>
      <c r="X23" s="86">
        <f>+'24-03-315 Ind. EVS'!AI71</f>
        <v>0.99999942857142854</v>
      </c>
      <c r="Y23" s="86">
        <f>+'24-03-315 Ind. EVS'!AJ71</f>
        <v>3.0104460361021963E-3</v>
      </c>
    </row>
    <row r="24" spans="1:25" ht="24.75" customHeight="1" x14ac:dyDescent="0.25">
      <c r="A24" s="157" t="s">
        <v>75</v>
      </c>
      <c r="B24" s="63">
        <f>+'24-03-315 Ind. EVS'!J131</f>
        <v>1107872854</v>
      </c>
      <c r="C24" s="63">
        <f>+'24-03-315 Ind. EVS'!K131</f>
        <v>1107872854</v>
      </c>
      <c r="D24" s="63">
        <f>+'24-03-315 Ind. EVS'!M131</f>
        <v>0</v>
      </c>
      <c r="E24" s="63">
        <f>+'24-03-315 Ind. EVS'!N131</f>
        <v>0</v>
      </c>
      <c r="F24" s="63">
        <f>+'24-03-315 Ind. EVS'!O131</f>
        <v>0</v>
      </c>
      <c r="G24" s="63">
        <f>+'24-03-315 Ind. EVS'!R131</f>
        <v>0</v>
      </c>
      <c r="H24" s="63">
        <f>+'24-03-315 Ind. EVS'!S131</f>
        <v>13876064</v>
      </c>
      <c r="I24" s="63">
        <f>+'24-03-315 Ind. EVS'!T131</f>
        <v>6868024</v>
      </c>
      <c r="J24" s="63">
        <f>+'24-03-315 Ind. EVS'!U131</f>
        <v>20744088</v>
      </c>
      <c r="K24" s="63">
        <f>+'24-03-315 Ind. EVS'!V131</f>
        <v>7047852</v>
      </c>
      <c r="L24" s="63">
        <f>+'24-03-315 Ind. EVS'!W131</f>
        <v>35788166</v>
      </c>
      <c r="M24" s="63">
        <f>+'24-03-315 Ind. EVS'!X131</f>
        <v>8026152</v>
      </c>
      <c r="N24" s="63">
        <f>+'24-03-315 Ind. EVS'!Y131</f>
        <v>50862170</v>
      </c>
      <c r="O24" s="63">
        <f>+'24-03-315 Ind. EVS'!Z131</f>
        <v>4663758</v>
      </c>
      <c r="P24" s="63">
        <f>+'24-03-315 Ind. EVS'!AA131</f>
        <v>7816904</v>
      </c>
      <c r="Q24" s="63">
        <f>+'24-03-315 Ind. EVS'!AB131</f>
        <v>139018925</v>
      </c>
      <c r="R24" s="63">
        <f>+'24-03-315 Ind. EVS'!AC131</f>
        <v>151499587</v>
      </c>
      <c r="S24" s="63">
        <f>+'24-03-315 Ind. EVS'!AD131</f>
        <v>212234284</v>
      </c>
      <c r="T24" s="63">
        <f>+'24-03-315 Ind. EVS'!AE131</f>
        <v>54895408</v>
      </c>
      <c r="U24" s="63">
        <f>+'24-03-315 Ind. EVS'!AF131</f>
        <v>616201906</v>
      </c>
      <c r="V24" s="63">
        <f>+'24-03-315 Ind. EVS'!AG131</f>
        <v>883331598</v>
      </c>
      <c r="W24" s="63">
        <f>+'24-03-315 Ind. EVS'!AH131</f>
        <v>1106437443</v>
      </c>
      <c r="X24" s="86">
        <f>+'24-03-315 Ind. EVS'!AI131</f>
        <v>0.99870435402869795</v>
      </c>
      <c r="Y24" s="86">
        <f>+'24-03-315 Ind. EVS'!AJ131</f>
        <v>0.9516777479513987</v>
      </c>
    </row>
    <row r="25" spans="1:25" x14ac:dyDescent="0.25">
      <c r="A25" s="8" t="str">
        <f>"TOTAL ASIG."&amp;" "&amp;$A$5</f>
        <v>TOTAL ASIG. 24-03-315 "Elige Vivir Sano"</v>
      </c>
      <c r="B25" s="74">
        <f t="shared" ref="B25:W25" si="0">SUM(B8:B24)</f>
        <v>1164800000</v>
      </c>
      <c r="C25" s="74">
        <f t="shared" si="0"/>
        <v>1164053163</v>
      </c>
      <c r="D25" s="74">
        <f t="shared" si="0"/>
        <v>0</v>
      </c>
      <c r="E25" s="74">
        <f t="shared" si="0"/>
        <v>0</v>
      </c>
      <c r="F25" s="74">
        <f t="shared" si="0"/>
        <v>0</v>
      </c>
      <c r="G25" s="74">
        <f t="shared" si="0"/>
        <v>0</v>
      </c>
      <c r="H25" s="74">
        <f t="shared" si="0"/>
        <v>13876064</v>
      </c>
      <c r="I25" s="74">
        <f t="shared" si="0"/>
        <v>6868024</v>
      </c>
      <c r="J25" s="74">
        <f t="shared" si="0"/>
        <v>20744088</v>
      </c>
      <c r="K25" s="74">
        <f t="shared" si="0"/>
        <v>7047852</v>
      </c>
      <c r="L25" s="74">
        <f t="shared" si="0"/>
        <v>35788166</v>
      </c>
      <c r="M25" s="74">
        <f t="shared" si="0"/>
        <v>9378832</v>
      </c>
      <c r="N25" s="74">
        <f t="shared" si="0"/>
        <v>52214850</v>
      </c>
      <c r="O25" s="74">
        <f t="shared" si="0"/>
        <v>14277185</v>
      </c>
      <c r="P25" s="74">
        <f t="shared" si="0"/>
        <v>9874516</v>
      </c>
      <c r="Q25" s="74">
        <f t="shared" si="0"/>
        <v>156337211</v>
      </c>
      <c r="R25" s="74">
        <f t="shared" si="0"/>
        <v>183427232</v>
      </c>
      <c r="S25" s="74">
        <f t="shared" si="0"/>
        <v>223387515</v>
      </c>
      <c r="T25" s="74">
        <f t="shared" si="0"/>
        <v>63881991</v>
      </c>
      <c r="U25" s="74">
        <f t="shared" si="0"/>
        <v>618962075</v>
      </c>
      <c r="V25" s="74">
        <f t="shared" si="0"/>
        <v>906231581</v>
      </c>
      <c r="W25" s="74">
        <f t="shared" si="0"/>
        <v>1162617751</v>
      </c>
      <c r="X25" s="89">
        <f>+'24-03-315 Ind. EVS'!AI132</f>
        <v>16.794148007518384</v>
      </c>
      <c r="Y25" s="89">
        <f>'24-03-315 Ind. EVS'!AJ132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2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475"/>
  <sheetViews>
    <sheetView topLeftCell="A431" zoomScaleNormal="100" workbookViewId="0">
      <selection activeCell="AG455" sqref="AG455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4" t="s">
        <v>303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6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81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8">
        <v>1</v>
      </c>
      <c r="B9" s="19"/>
      <c r="C9" s="91" t="s">
        <v>304</v>
      </c>
      <c r="D9" s="21">
        <v>45366</v>
      </c>
      <c r="E9" s="22" t="s">
        <v>305</v>
      </c>
      <c r="F9" s="22" t="s">
        <v>891</v>
      </c>
      <c r="G9" s="22" t="s">
        <v>892</v>
      </c>
      <c r="H9" s="21"/>
      <c r="I9" s="21"/>
      <c r="J9" s="194">
        <v>96020000</v>
      </c>
      <c r="K9" s="23">
        <v>3160000</v>
      </c>
      <c r="L9" s="22" t="s">
        <v>893</v>
      </c>
      <c r="M9" s="24"/>
      <c r="N9" s="24"/>
      <c r="O9" s="24"/>
      <c r="P9" s="22"/>
      <c r="Q9" s="22"/>
      <c r="R9" s="24"/>
      <c r="S9" s="24"/>
      <c r="T9" s="23">
        <v>3160000</v>
      </c>
      <c r="U9" s="25">
        <f t="shared" ref="U9:U15" si="0">SUM(R9:T9)</f>
        <v>3160000</v>
      </c>
      <c r="V9" s="24"/>
      <c r="W9" s="24"/>
      <c r="X9" s="24"/>
      <c r="Y9" s="25">
        <f t="shared" ref="Y9:Y15" si="1">SUM(V9:X9)</f>
        <v>0</v>
      </c>
      <c r="Z9" s="24"/>
      <c r="AA9" s="24"/>
      <c r="AB9" s="24"/>
      <c r="AC9" s="25">
        <f t="shared" ref="AC9:AC15" si="2">SUM(Z9:AB9)</f>
        <v>0</v>
      </c>
      <c r="AD9" s="24"/>
      <c r="AE9" s="24"/>
      <c r="AF9" s="24"/>
      <c r="AG9" s="25">
        <f t="shared" ref="AG9:AG17" si="3">SUM(AD9:AF9)</f>
        <v>0</v>
      </c>
      <c r="AH9" s="25">
        <f t="shared" ref="AH9:AH15" si="4">SUM(U9,Y9,AC9,AG9)</f>
        <v>3160000</v>
      </c>
      <c r="AI9" s="26">
        <f t="shared" ref="AI9:AI18" si="5">IF(ISERROR(AH9/J9),0,AH9/J9)</f>
        <v>3.2909810456154966E-2</v>
      </c>
      <c r="AJ9" s="27">
        <f t="shared" ref="AJ9:AJ17" si="6">IF(ISERROR(AH9/$AH$456),"-",AH9/$AH$456)</f>
        <v>4.6231411787285489E-4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9"/>
      <c r="C10" s="91" t="s">
        <v>306</v>
      </c>
      <c r="D10" s="29">
        <v>45351</v>
      </c>
      <c r="E10" s="30" t="s">
        <v>307</v>
      </c>
      <c r="F10" s="22" t="s">
        <v>891</v>
      </c>
      <c r="G10" s="22" t="s">
        <v>892</v>
      </c>
      <c r="H10" s="21"/>
      <c r="I10" s="21"/>
      <c r="J10" s="199"/>
      <c r="K10" s="31">
        <v>2720000</v>
      </c>
      <c r="L10" s="22" t="s">
        <v>893</v>
      </c>
      <c r="M10" s="24"/>
      <c r="N10" s="24"/>
      <c r="O10" s="24"/>
      <c r="P10" s="30"/>
      <c r="Q10" s="30"/>
      <c r="R10" s="24"/>
      <c r="S10" s="24"/>
      <c r="T10" s="31">
        <v>2720000</v>
      </c>
      <c r="U10" s="25">
        <f t="shared" si="0"/>
        <v>2720000</v>
      </c>
      <c r="V10" s="24"/>
      <c r="W10" s="24"/>
      <c r="X10" s="24"/>
      <c r="Y10" s="25">
        <f t="shared" si="1"/>
        <v>0</v>
      </c>
      <c r="Z10" s="24"/>
      <c r="AA10" s="24"/>
      <c r="AB10" s="24"/>
      <c r="AC10" s="25">
        <f t="shared" si="2"/>
        <v>0</v>
      </c>
      <c r="AD10" s="24"/>
      <c r="AE10" s="24"/>
      <c r="AF10" s="24"/>
      <c r="AG10" s="25">
        <f t="shared" si="3"/>
        <v>0</v>
      </c>
      <c r="AH10" s="25">
        <f t="shared" si="4"/>
        <v>2720000</v>
      </c>
      <c r="AI10" s="26">
        <f t="shared" si="5"/>
        <v>0</v>
      </c>
      <c r="AJ10" s="27">
        <f t="shared" si="6"/>
        <v>3.979412660171409E-4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8">
        <v>3</v>
      </c>
      <c r="B11" s="19"/>
      <c r="C11" s="91" t="s">
        <v>308</v>
      </c>
      <c r="D11" s="29">
        <v>45366</v>
      </c>
      <c r="E11" s="30" t="s">
        <v>309</v>
      </c>
      <c r="F11" s="22" t="s">
        <v>891</v>
      </c>
      <c r="G11" s="22" t="s">
        <v>892</v>
      </c>
      <c r="H11" s="21"/>
      <c r="I11" s="21"/>
      <c r="J11" s="199"/>
      <c r="K11" s="31">
        <v>3130000</v>
      </c>
      <c r="L11" s="22" t="s">
        <v>893</v>
      </c>
      <c r="M11" s="24"/>
      <c r="N11" s="24"/>
      <c r="O11" s="24"/>
      <c r="P11" s="30"/>
      <c r="Q11" s="30"/>
      <c r="R11" s="24"/>
      <c r="S11" s="24"/>
      <c r="T11" s="31">
        <v>3130000</v>
      </c>
      <c r="U11" s="25">
        <f t="shared" si="0"/>
        <v>3130000</v>
      </c>
      <c r="V11" s="24"/>
      <c r="W11" s="24"/>
      <c r="X11" s="24"/>
      <c r="Y11" s="25">
        <f t="shared" si="1"/>
        <v>0</v>
      </c>
      <c r="Z11" s="24"/>
      <c r="AA11" s="24"/>
      <c r="AB11" s="24"/>
      <c r="AC11" s="25">
        <f t="shared" si="2"/>
        <v>0</v>
      </c>
      <c r="AD11" s="24"/>
      <c r="AE11" s="24"/>
      <c r="AF11" s="24"/>
      <c r="AG11" s="25">
        <f t="shared" si="3"/>
        <v>0</v>
      </c>
      <c r="AH11" s="25">
        <f t="shared" si="4"/>
        <v>3130000</v>
      </c>
      <c r="AI11" s="26">
        <f t="shared" si="5"/>
        <v>0</v>
      </c>
      <c r="AJ11" s="27">
        <f t="shared" si="6"/>
        <v>4.5792505979178348E-4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8">
        <v>4</v>
      </c>
      <c r="B12" s="19"/>
      <c r="C12" s="91" t="s">
        <v>310</v>
      </c>
      <c r="D12" s="29">
        <v>45349</v>
      </c>
      <c r="E12" s="30" t="s">
        <v>311</v>
      </c>
      <c r="F12" s="22" t="s">
        <v>891</v>
      </c>
      <c r="G12" s="22" t="s">
        <v>892</v>
      </c>
      <c r="H12" s="21"/>
      <c r="I12" s="21"/>
      <c r="J12" s="199"/>
      <c r="K12" s="31">
        <v>37660000</v>
      </c>
      <c r="L12" s="22" t="s">
        <v>893</v>
      </c>
      <c r="M12" s="24"/>
      <c r="N12" s="24"/>
      <c r="O12" s="24"/>
      <c r="P12" s="30"/>
      <c r="Q12" s="30"/>
      <c r="R12" s="24"/>
      <c r="S12" s="24"/>
      <c r="T12" s="31">
        <v>37660000</v>
      </c>
      <c r="U12" s="25">
        <f t="shared" si="0"/>
        <v>37660000</v>
      </c>
      <c r="V12" s="24"/>
      <c r="W12" s="24"/>
      <c r="X12" s="24"/>
      <c r="Y12" s="25">
        <f t="shared" si="1"/>
        <v>0</v>
      </c>
      <c r="Z12" s="24"/>
      <c r="AA12" s="24"/>
      <c r="AB12" s="24"/>
      <c r="AC12" s="25">
        <f t="shared" si="2"/>
        <v>0</v>
      </c>
      <c r="AD12" s="24"/>
      <c r="AE12" s="24"/>
      <c r="AF12" s="24"/>
      <c r="AG12" s="25">
        <f t="shared" si="3"/>
        <v>0</v>
      </c>
      <c r="AH12" s="25">
        <f t="shared" si="4"/>
        <v>37660000</v>
      </c>
      <c r="AI12" s="26">
        <f t="shared" si="5"/>
        <v>0</v>
      </c>
      <c r="AJ12" s="27">
        <f t="shared" si="6"/>
        <v>5.5097309111049727E-3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8">
        <v>5</v>
      </c>
      <c r="B13" s="19"/>
      <c r="C13" s="91" t="s">
        <v>312</v>
      </c>
      <c r="D13" s="29">
        <v>45392</v>
      </c>
      <c r="E13" s="30" t="s">
        <v>313</v>
      </c>
      <c r="F13" s="22" t="s">
        <v>891</v>
      </c>
      <c r="G13" s="22" t="s">
        <v>892</v>
      </c>
      <c r="H13" s="21"/>
      <c r="I13" s="21"/>
      <c r="J13" s="199"/>
      <c r="K13" s="31">
        <v>37780000</v>
      </c>
      <c r="L13" s="22" t="s">
        <v>893</v>
      </c>
      <c r="M13" s="24"/>
      <c r="N13" s="24"/>
      <c r="O13" s="24"/>
      <c r="P13" s="30"/>
      <c r="Q13" s="30"/>
      <c r="R13" s="24"/>
      <c r="S13" s="24"/>
      <c r="T13" s="31"/>
      <c r="U13" s="25">
        <f t="shared" si="0"/>
        <v>0</v>
      </c>
      <c r="V13" s="24">
        <v>37780000</v>
      </c>
      <c r="W13" s="24"/>
      <c r="X13" s="24"/>
      <c r="Y13" s="25">
        <f t="shared" si="1"/>
        <v>37780000</v>
      </c>
      <c r="Z13" s="24"/>
      <c r="AA13" s="24"/>
      <c r="AB13" s="24"/>
      <c r="AC13" s="25">
        <f t="shared" si="2"/>
        <v>0</v>
      </c>
      <c r="AD13" s="24"/>
      <c r="AE13" s="24"/>
      <c r="AF13" s="24"/>
      <c r="AG13" s="25">
        <f t="shared" si="3"/>
        <v>0</v>
      </c>
      <c r="AH13" s="25">
        <f t="shared" si="4"/>
        <v>37780000</v>
      </c>
      <c r="AI13" s="26">
        <f t="shared" si="5"/>
        <v>0</v>
      </c>
      <c r="AJ13" s="27">
        <f t="shared" si="6"/>
        <v>5.5272871434292586E-3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6</v>
      </c>
      <c r="B14" s="19"/>
      <c r="C14" s="91" t="s">
        <v>314</v>
      </c>
      <c r="D14" s="29">
        <v>45373</v>
      </c>
      <c r="E14" s="30" t="s">
        <v>315</v>
      </c>
      <c r="F14" s="22" t="s">
        <v>891</v>
      </c>
      <c r="G14" s="22" t="s">
        <v>892</v>
      </c>
      <c r="H14" s="21"/>
      <c r="I14" s="21"/>
      <c r="J14" s="199"/>
      <c r="K14" s="31">
        <v>3010000</v>
      </c>
      <c r="L14" s="22" t="s">
        <v>893</v>
      </c>
      <c r="M14" s="24"/>
      <c r="N14" s="24"/>
      <c r="O14" s="24"/>
      <c r="P14" s="30"/>
      <c r="Q14" s="30"/>
      <c r="R14" s="24"/>
      <c r="S14" s="24"/>
      <c r="T14" s="31"/>
      <c r="U14" s="25">
        <f t="shared" si="0"/>
        <v>0</v>
      </c>
      <c r="V14" s="31">
        <v>3010000</v>
      </c>
      <c r="W14" s="24"/>
      <c r="X14" s="24"/>
      <c r="Y14" s="25">
        <f t="shared" si="1"/>
        <v>3010000</v>
      </c>
      <c r="Z14" s="24"/>
      <c r="AA14" s="24"/>
      <c r="AB14" s="24"/>
      <c r="AC14" s="25">
        <f t="shared" si="2"/>
        <v>0</v>
      </c>
      <c r="AD14" s="24"/>
      <c r="AE14" s="24"/>
      <c r="AF14" s="24"/>
      <c r="AG14" s="25">
        <f t="shared" si="3"/>
        <v>0</v>
      </c>
      <c r="AH14" s="25">
        <f t="shared" si="4"/>
        <v>3010000</v>
      </c>
      <c r="AI14" s="26">
        <f t="shared" si="5"/>
        <v>0</v>
      </c>
      <c r="AJ14" s="27">
        <f t="shared" si="6"/>
        <v>4.4036882746749785E-4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 x14ac:dyDescent="0.25">
      <c r="A15" s="18">
        <v>7</v>
      </c>
      <c r="B15" s="19"/>
      <c r="C15" s="91" t="s">
        <v>316</v>
      </c>
      <c r="D15" s="29">
        <v>45365</v>
      </c>
      <c r="E15" s="30" t="s">
        <v>317</v>
      </c>
      <c r="F15" s="22" t="s">
        <v>891</v>
      </c>
      <c r="G15" s="22" t="s">
        <v>892</v>
      </c>
      <c r="H15" s="21"/>
      <c r="I15" s="21"/>
      <c r="J15" s="199"/>
      <c r="K15" s="97">
        <v>4560000</v>
      </c>
      <c r="L15" s="134" t="s">
        <v>893</v>
      </c>
      <c r="M15" s="24"/>
      <c r="N15" s="24"/>
      <c r="O15" s="24"/>
      <c r="P15" s="30"/>
      <c r="Q15" s="30"/>
      <c r="R15" s="24"/>
      <c r="S15" s="24"/>
      <c r="T15" s="31">
        <v>4560000</v>
      </c>
      <c r="U15" s="25">
        <f t="shared" si="0"/>
        <v>4560000</v>
      </c>
      <c r="V15" s="24"/>
      <c r="W15" s="24"/>
      <c r="X15" s="24"/>
      <c r="Y15" s="25">
        <f t="shared" si="1"/>
        <v>0</v>
      </c>
      <c r="Z15" s="24"/>
      <c r="AA15" s="24"/>
      <c r="AB15" s="24"/>
      <c r="AC15" s="25">
        <f t="shared" si="2"/>
        <v>0</v>
      </c>
      <c r="AD15" s="24"/>
      <c r="AE15" s="24"/>
      <c r="AF15" s="24"/>
      <c r="AG15" s="25">
        <f t="shared" si="3"/>
        <v>0</v>
      </c>
      <c r="AH15" s="25">
        <f t="shared" si="4"/>
        <v>4560000</v>
      </c>
      <c r="AI15" s="26">
        <f t="shared" si="5"/>
        <v>0</v>
      </c>
      <c r="AJ15" s="27">
        <f t="shared" si="6"/>
        <v>6.6713682832285381E-4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outlineLevel="1" x14ac:dyDescent="0.25">
      <c r="A16" s="18">
        <v>8</v>
      </c>
      <c r="B16" s="125"/>
      <c r="C16" s="161" t="s">
        <v>1303</v>
      </c>
      <c r="D16" s="29">
        <v>45614</v>
      </c>
      <c r="E16" s="126" t="s">
        <v>1302</v>
      </c>
      <c r="F16" s="22" t="s">
        <v>891</v>
      </c>
      <c r="G16" s="22" t="s">
        <v>892</v>
      </c>
      <c r="H16" s="128"/>
      <c r="I16" s="129"/>
      <c r="J16" s="199"/>
      <c r="K16" s="98">
        <v>3000000</v>
      </c>
      <c r="L16" s="134" t="s">
        <v>893</v>
      </c>
      <c r="M16" s="24"/>
      <c r="N16" s="24"/>
      <c r="O16" s="24"/>
      <c r="P16" s="126"/>
      <c r="Q16" s="126"/>
      <c r="R16" s="24"/>
      <c r="S16" s="24"/>
      <c r="T16" s="130"/>
      <c r="U16" s="25">
        <f>SUM(R16:T16)</f>
        <v>0</v>
      </c>
      <c r="V16" s="24"/>
      <c r="W16" s="24"/>
      <c r="X16" s="24"/>
      <c r="Y16" s="25">
        <f t="shared" ref="Y16:Y17" si="7">SUM(V16:X16)</f>
        <v>0</v>
      </c>
      <c r="Z16" s="24"/>
      <c r="AA16" s="24"/>
      <c r="AB16" s="24"/>
      <c r="AC16" s="25">
        <f t="shared" ref="AC16:AC17" si="8">SUM(Z16:AB16)</f>
        <v>0</v>
      </c>
      <c r="AD16" s="24"/>
      <c r="AE16" s="24"/>
      <c r="AF16" s="98">
        <v>3000000</v>
      </c>
      <c r="AG16" s="25">
        <f t="shared" si="3"/>
        <v>3000000</v>
      </c>
      <c r="AH16" s="25">
        <f t="shared" ref="AH16:AH17" si="9">SUM(U16,Y16,AC16,AG16)</f>
        <v>3000000</v>
      </c>
      <c r="AI16" s="26">
        <f t="shared" ref="AI16:AI17" si="10">IF(ISERROR(AH16/J16),0,AH16/J16)</f>
        <v>0</v>
      </c>
      <c r="AJ16" s="27">
        <f t="shared" si="6"/>
        <v>4.3890580810714068E-4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outlineLevel="1" x14ac:dyDescent="0.25">
      <c r="A17" s="18">
        <v>9</v>
      </c>
      <c r="B17" s="125"/>
      <c r="C17" s="161" t="s">
        <v>1304</v>
      </c>
      <c r="D17" s="29">
        <v>45629</v>
      </c>
      <c r="E17" s="126" t="s">
        <v>1305</v>
      </c>
      <c r="F17" s="22" t="s">
        <v>891</v>
      </c>
      <c r="G17" s="22" t="s">
        <v>892</v>
      </c>
      <c r="H17" s="128"/>
      <c r="I17" s="129"/>
      <c r="J17" s="195"/>
      <c r="K17" s="98">
        <v>1000000</v>
      </c>
      <c r="L17" s="134" t="s">
        <v>893</v>
      </c>
      <c r="M17" s="24"/>
      <c r="N17" s="24"/>
      <c r="O17" s="24"/>
      <c r="P17" s="126"/>
      <c r="Q17" s="126"/>
      <c r="R17" s="24"/>
      <c r="S17" s="24"/>
      <c r="T17" s="130"/>
      <c r="U17" s="25">
        <f>SUM(R17:T17)</f>
        <v>0</v>
      </c>
      <c r="V17" s="24"/>
      <c r="W17" s="24"/>
      <c r="X17" s="24"/>
      <c r="Y17" s="25">
        <f t="shared" si="7"/>
        <v>0</v>
      </c>
      <c r="Z17" s="24"/>
      <c r="AA17" s="24"/>
      <c r="AB17" s="24"/>
      <c r="AC17" s="25">
        <f t="shared" si="8"/>
        <v>0</v>
      </c>
      <c r="AD17" s="24"/>
      <c r="AE17" s="24"/>
      <c r="AF17" s="98">
        <v>1000000</v>
      </c>
      <c r="AG17" s="25">
        <f t="shared" si="3"/>
        <v>1000000</v>
      </c>
      <c r="AH17" s="25">
        <f t="shared" si="9"/>
        <v>1000000</v>
      </c>
      <c r="AI17" s="26">
        <f t="shared" si="10"/>
        <v>0</v>
      </c>
      <c r="AJ17" s="27">
        <f t="shared" si="6"/>
        <v>1.4630193603571356E-4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s="37" customFormat="1" ht="12.75" customHeight="1" x14ac:dyDescent="0.25">
      <c r="A18" s="196" t="s">
        <v>46</v>
      </c>
      <c r="B18" s="204"/>
      <c r="C18" s="197"/>
      <c r="D18" s="197"/>
      <c r="E18" s="197"/>
      <c r="F18" s="197"/>
      <c r="G18" s="197"/>
      <c r="H18" s="197"/>
      <c r="I18" s="198"/>
      <c r="J18" s="33">
        <f>SUM(J9:J15)</f>
        <v>96020000</v>
      </c>
      <c r="K18" s="33">
        <f>SUM(K9:K17)</f>
        <v>96020000</v>
      </c>
      <c r="L18" s="32"/>
      <c r="M18" s="33">
        <f>SUM(M9:M15)</f>
        <v>0</v>
      </c>
      <c r="N18" s="33">
        <f>SUM(N9:N15)</f>
        <v>0</v>
      </c>
      <c r="O18" s="33">
        <f>SUM(O9:O15)</f>
        <v>0</v>
      </c>
      <c r="P18" s="34"/>
      <c r="Q18" s="35"/>
      <c r="R18" s="33">
        <f>SUM(R9:R15)</f>
        <v>0</v>
      </c>
      <c r="S18" s="33">
        <f t="shared" ref="S18:AE18" si="11">SUM(S9:S15)</f>
        <v>0</v>
      </c>
      <c r="T18" s="33">
        <f t="shared" si="11"/>
        <v>51230000</v>
      </c>
      <c r="U18" s="33">
        <f t="shared" si="11"/>
        <v>51230000</v>
      </c>
      <c r="V18" s="33">
        <f t="shared" si="11"/>
        <v>40790000</v>
      </c>
      <c r="W18" s="33">
        <f t="shared" si="11"/>
        <v>0</v>
      </c>
      <c r="X18" s="33">
        <f t="shared" si="11"/>
        <v>0</v>
      </c>
      <c r="Y18" s="33">
        <f t="shared" si="11"/>
        <v>40790000</v>
      </c>
      <c r="Z18" s="33">
        <f t="shared" si="11"/>
        <v>0</v>
      </c>
      <c r="AA18" s="33">
        <f t="shared" si="11"/>
        <v>0</v>
      </c>
      <c r="AB18" s="33">
        <f t="shared" si="11"/>
        <v>0</v>
      </c>
      <c r="AC18" s="33">
        <f t="shared" si="11"/>
        <v>0</v>
      </c>
      <c r="AD18" s="33">
        <f t="shared" si="11"/>
        <v>0</v>
      </c>
      <c r="AE18" s="33">
        <f t="shared" si="11"/>
        <v>0</v>
      </c>
      <c r="AF18" s="33">
        <f>SUM(AF9:AF17)</f>
        <v>4000000</v>
      </c>
      <c r="AG18" s="33">
        <f>SUM(AG9:AG17)</f>
        <v>4000000</v>
      </c>
      <c r="AH18" s="33">
        <f>SUM(AH9:AH17)</f>
        <v>96020000</v>
      </c>
      <c r="AI18" s="36">
        <f t="shared" si="5"/>
        <v>1</v>
      </c>
      <c r="AJ18" s="36">
        <f>IF(ISERROR(AH18/$AH$456),0,AH18/$AH$456)</f>
        <v>1.4047911898149216E-2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x14ac:dyDescent="0.25">
      <c r="A19" s="191" t="s">
        <v>47</v>
      </c>
      <c r="B19" s="192"/>
      <c r="C19" s="192"/>
      <c r="D19" s="192"/>
      <c r="E19" s="193"/>
      <c r="F19" s="9"/>
      <c r="G19" s="10"/>
      <c r="H19" s="11"/>
      <c r="I19" s="11"/>
      <c r="J19" s="39"/>
      <c r="K19" s="13"/>
      <c r="L19" s="14"/>
      <c r="M19" s="15"/>
      <c r="N19" s="15"/>
      <c r="O19" s="15"/>
      <c r="P19" s="10"/>
      <c r="Q19" s="16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7"/>
      <c r="AJ19" s="17"/>
    </row>
    <row r="20" spans="1:106" ht="12.75" customHeight="1" outlineLevel="1" x14ac:dyDescent="0.25">
      <c r="A20" s="18">
        <v>1</v>
      </c>
      <c r="B20" s="19"/>
      <c r="C20" s="64" t="s">
        <v>318</v>
      </c>
      <c r="D20" s="21">
        <v>45357</v>
      </c>
      <c r="E20" s="22" t="s">
        <v>319</v>
      </c>
      <c r="F20" s="22" t="s">
        <v>891</v>
      </c>
      <c r="G20" s="22" t="s">
        <v>892</v>
      </c>
      <c r="H20" s="21"/>
      <c r="I20" s="21"/>
      <c r="J20" s="208">
        <v>120781736</v>
      </c>
      <c r="K20" s="23">
        <v>39210000</v>
      </c>
      <c r="L20" s="22" t="s">
        <v>893</v>
      </c>
      <c r="M20" s="24"/>
      <c r="N20" s="24"/>
      <c r="O20" s="24"/>
      <c r="P20" s="22"/>
      <c r="Q20" s="22"/>
      <c r="R20" s="24"/>
      <c r="S20" s="24"/>
      <c r="T20" s="24"/>
      <c r="U20" s="25">
        <f>SUM(R20:T20)</f>
        <v>0</v>
      </c>
      <c r="V20" s="23">
        <v>39210000</v>
      </c>
      <c r="W20" s="24"/>
      <c r="X20" s="24"/>
      <c r="Y20" s="25">
        <f>SUM(V20:X20)</f>
        <v>39210000</v>
      </c>
      <c r="Z20" s="24"/>
      <c r="AA20" s="24"/>
      <c r="AB20" s="24"/>
      <c r="AC20" s="25">
        <f>SUM(Z20:AB20)</f>
        <v>0</v>
      </c>
      <c r="AD20" s="24"/>
      <c r="AE20" s="24"/>
      <c r="AF20" s="24"/>
      <c r="AG20" s="25">
        <f>SUM(AD20:AF20)</f>
        <v>0</v>
      </c>
      <c r="AH20" s="25">
        <f>SUM(U20,Y20,AC20,AG20)</f>
        <v>39210000</v>
      </c>
      <c r="AI20" s="26">
        <f>IF(ISERROR(AH20/J20),0,AH20/J20)</f>
        <v>0.32463517497380562</v>
      </c>
      <c r="AJ20" s="27">
        <f t="shared" ref="AJ20:AJ35" si="12">IF(ISERROR(AH20/$AH$456),"-",AH20/$AH$456)</f>
        <v>5.7364989119603289E-3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8">
        <v>2</v>
      </c>
      <c r="B21" s="19"/>
      <c r="C21" s="64" t="s">
        <v>320</v>
      </c>
      <c r="D21" s="29">
        <v>45372</v>
      </c>
      <c r="E21" s="30" t="s">
        <v>97</v>
      </c>
      <c r="F21" s="22" t="s">
        <v>891</v>
      </c>
      <c r="G21" s="22" t="s">
        <v>892</v>
      </c>
      <c r="H21" s="29"/>
      <c r="I21" s="29"/>
      <c r="J21" s="239"/>
      <c r="K21" s="31">
        <v>39080000</v>
      </c>
      <c r="L21" s="22" t="s">
        <v>893</v>
      </c>
      <c r="M21" s="24"/>
      <c r="N21" s="24"/>
      <c r="O21" s="24"/>
      <c r="P21" s="30"/>
      <c r="Q21" s="30"/>
      <c r="R21" s="24"/>
      <c r="S21" s="24"/>
      <c r="T21" s="24"/>
      <c r="U21" s="25">
        <f t="shared" ref="U21:U27" si="13">SUM(R21:T21)</f>
        <v>0</v>
      </c>
      <c r="V21" s="31"/>
      <c r="W21" s="31">
        <v>39080000</v>
      </c>
      <c r="X21" s="24"/>
      <c r="Y21" s="25">
        <f t="shared" ref="Y21:Y27" si="14">SUM(V21:X21)</f>
        <v>39080000</v>
      </c>
      <c r="Z21" s="24"/>
      <c r="AA21" s="24"/>
      <c r="AB21" s="24"/>
      <c r="AC21" s="25">
        <f t="shared" ref="AC21:AC27" si="15">SUM(Z21:AB21)</f>
        <v>0</v>
      </c>
      <c r="AD21" s="24"/>
      <c r="AE21" s="24"/>
      <c r="AF21" s="24"/>
      <c r="AG21" s="25">
        <f t="shared" ref="AG21:AG27" si="16">SUM(AD21:AF21)</f>
        <v>0</v>
      </c>
      <c r="AH21" s="25">
        <f t="shared" ref="AH21:AH27" si="17">SUM(U21,Y21,AC21,AG21)</f>
        <v>39080000</v>
      </c>
      <c r="AI21" s="26">
        <f t="shared" ref="AI21:AI27" si="18">IF(ISERROR(AH21/J21),0,AH21/J21)</f>
        <v>0</v>
      </c>
      <c r="AJ21" s="27">
        <f t="shared" si="12"/>
        <v>5.7174796602756858E-3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3</v>
      </c>
      <c r="B22" s="19"/>
      <c r="C22" s="64" t="s">
        <v>321</v>
      </c>
      <c r="D22" s="29">
        <v>45344</v>
      </c>
      <c r="E22" s="30" t="s">
        <v>322</v>
      </c>
      <c r="F22" s="22" t="s">
        <v>891</v>
      </c>
      <c r="G22" s="22" t="s">
        <v>892</v>
      </c>
      <c r="H22" s="29"/>
      <c r="I22" s="29"/>
      <c r="J22" s="239"/>
      <c r="K22" s="31">
        <v>2300000</v>
      </c>
      <c r="L22" s="22" t="s">
        <v>893</v>
      </c>
      <c r="M22" s="24"/>
      <c r="N22" s="24"/>
      <c r="O22" s="24"/>
      <c r="P22" s="30"/>
      <c r="Q22" s="30"/>
      <c r="R22" s="24"/>
      <c r="S22" s="24"/>
      <c r="T22" s="24"/>
      <c r="U22" s="25">
        <f t="shared" si="13"/>
        <v>0</v>
      </c>
      <c r="V22" s="31">
        <v>2300000</v>
      </c>
      <c r="W22" s="24"/>
      <c r="X22" s="24"/>
      <c r="Y22" s="25">
        <f t="shared" si="14"/>
        <v>2300000</v>
      </c>
      <c r="Z22" s="24"/>
      <c r="AA22" s="24"/>
      <c r="AB22" s="24"/>
      <c r="AC22" s="25">
        <f t="shared" si="15"/>
        <v>0</v>
      </c>
      <c r="AD22" s="24"/>
      <c r="AE22" s="24"/>
      <c r="AF22" s="24"/>
      <c r="AG22" s="25">
        <f t="shared" si="16"/>
        <v>0</v>
      </c>
      <c r="AH22" s="25">
        <f t="shared" si="17"/>
        <v>2300000</v>
      </c>
      <c r="AI22" s="26">
        <f t="shared" si="18"/>
        <v>0</v>
      </c>
      <c r="AJ22" s="27">
        <f t="shared" si="12"/>
        <v>3.3649445288214119E-4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8">
        <v>4</v>
      </c>
      <c r="B23" s="19"/>
      <c r="C23" s="64" t="s">
        <v>323</v>
      </c>
      <c r="D23" s="29">
        <v>45344</v>
      </c>
      <c r="E23" s="30" t="s">
        <v>324</v>
      </c>
      <c r="F23" s="22" t="s">
        <v>891</v>
      </c>
      <c r="G23" s="22" t="s">
        <v>892</v>
      </c>
      <c r="H23" s="29"/>
      <c r="I23" s="29"/>
      <c r="J23" s="239"/>
      <c r="K23" s="31">
        <v>2300000</v>
      </c>
      <c r="L23" s="22" t="s">
        <v>893</v>
      </c>
      <c r="M23" s="24"/>
      <c r="N23" s="24"/>
      <c r="O23" s="24"/>
      <c r="P23" s="30"/>
      <c r="Q23" s="30"/>
      <c r="R23" s="24"/>
      <c r="S23" s="24"/>
      <c r="T23" s="24"/>
      <c r="U23" s="25">
        <f t="shared" si="13"/>
        <v>0</v>
      </c>
      <c r="V23" s="31">
        <v>2300000</v>
      </c>
      <c r="W23" s="24"/>
      <c r="X23" s="24"/>
      <c r="Y23" s="25">
        <f t="shared" si="14"/>
        <v>2300000</v>
      </c>
      <c r="Z23" s="24"/>
      <c r="AA23" s="24"/>
      <c r="AB23" s="24"/>
      <c r="AC23" s="25">
        <f t="shared" si="15"/>
        <v>0</v>
      </c>
      <c r="AD23" s="24"/>
      <c r="AE23" s="24"/>
      <c r="AF23" s="24"/>
      <c r="AG23" s="25">
        <f t="shared" si="16"/>
        <v>0</v>
      </c>
      <c r="AH23" s="25">
        <f t="shared" si="17"/>
        <v>2300000</v>
      </c>
      <c r="AI23" s="26">
        <f t="shared" si="18"/>
        <v>0</v>
      </c>
      <c r="AJ23" s="27">
        <f t="shared" si="12"/>
        <v>3.3649445288214119E-4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8">
        <v>5</v>
      </c>
      <c r="B24" s="19"/>
      <c r="C24" s="64" t="s">
        <v>325</v>
      </c>
      <c r="D24" s="29">
        <v>45344</v>
      </c>
      <c r="E24" s="30" t="s">
        <v>326</v>
      </c>
      <c r="F24" s="22" t="s">
        <v>891</v>
      </c>
      <c r="G24" s="22" t="s">
        <v>892</v>
      </c>
      <c r="H24" s="29"/>
      <c r="I24" s="29"/>
      <c r="J24" s="239"/>
      <c r="K24" s="31">
        <v>3530000</v>
      </c>
      <c r="L24" s="22" t="s">
        <v>893</v>
      </c>
      <c r="M24" s="24"/>
      <c r="N24" s="24"/>
      <c r="O24" s="24"/>
      <c r="P24" s="30"/>
      <c r="Q24" s="30"/>
      <c r="R24" s="24"/>
      <c r="S24" s="24"/>
      <c r="T24" s="24"/>
      <c r="U24" s="25">
        <f t="shared" si="13"/>
        <v>0</v>
      </c>
      <c r="V24" s="31">
        <v>3530000</v>
      </c>
      <c r="W24" s="24"/>
      <c r="X24" s="24"/>
      <c r="Y24" s="25">
        <f t="shared" si="14"/>
        <v>3530000</v>
      </c>
      <c r="Z24" s="24"/>
      <c r="AA24" s="24"/>
      <c r="AB24" s="24"/>
      <c r="AC24" s="25">
        <f t="shared" si="15"/>
        <v>0</v>
      </c>
      <c r="AD24" s="24"/>
      <c r="AE24" s="24"/>
      <c r="AF24" s="24"/>
      <c r="AG24" s="25">
        <f t="shared" si="16"/>
        <v>0</v>
      </c>
      <c r="AH24" s="25">
        <f t="shared" si="17"/>
        <v>3530000</v>
      </c>
      <c r="AI24" s="26">
        <f t="shared" si="18"/>
        <v>0</v>
      </c>
      <c r="AJ24" s="27">
        <f t="shared" si="12"/>
        <v>5.1644583420606884E-4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8">
        <v>6</v>
      </c>
      <c r="B25" s="19"/>
      <c r="C25" s="64" t="s">
        <v>327</v>
      </c>
      <c r="D25" s="29">
        <v>45357</v>
      </c>
      <c r="E25" s="30" t="s">
        <v>328</v>
      </c>
      <c r="F25" s="22" t="s">
        <v>891</v>
      </c>
      <c r="G25" s="22" t="s">
        <v>892</v>
      </c>
      <c r="H25" s="29"/>
      <c r="I25" s="29"/>
      <c r="J25" s="239"/>
      <c r="K25" s="31">
        <v>2910000</v>
      </c>
      <c r="L25" s="22" t="s">
        <v>893</v>
      </c>
      <c r="M25" s="24"/>
      <c r="N25" s="24"/>
      <c r="O25" s="24"/>
      <c r="P25" s="30"/>
      <c r="Q25" s="30"/>
      <c r="R25" s="24"/>
      <c r="S25" s="24"/>
      <c r="T25" s="24"/>
      <c r="U25" s="25">
        <f t="shared" si="13"/>
        <v>0</v>
      </c>
      <c r="V25" s="31">
        <v>2910000</v>
      </c>
      <c r="W25" s="24"/>
      <c r="X25" s="24"/>
      <c r="Y25" s="25">
        <f t="shared" si="14"/>
        <v>2910000</v>
      </c>
      <c r="Z25" s="24"/>
      <c r="AA25" s="24"/>
      <c r="AB25" s="24"/>
      <c r="AC25" s="25">
        <f t="shared" si="15"/>
        <v>0</v>
      </c>
      <c r="AD25" s="24"/>
      <c r="AE25" s="24"/>
      <c r="AF25" s="24"/>
      <c r="AG25" s="25">
        <f t="shared" si="16"/>
        <v>0</v>
      </c>
      <c r="AH25" s="25">
        <f t="shared" si="17"/>
        <v>2910000</v>
      </c>
      <c r="AI25" s="26">
        <f t="shared" si="18"/>
        <v>0</v>
      </c>
      <c r="AJ25" s="27">
        <f t="shared" si="12"/>
        <v>4.2573863386392646E-4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8">
        <v>7</v>
      </c>
      <c r="B26" s="19"/>
      <c r="C26" s="64" t="s">
        <v>329</v>
      </c>
      <c r="D26" s="29">
        <v>45378</v>
      </c>
      <c r="E26" s="30" t="s">
        <v>330</v>
      </c>
      <c r="F26" s="22" t="s">
        <v>891</v>
      </c>
      <c r="G26" s="22" t="s">
        <v>892</v>
      </c>
      <c r="H26" s="29"/>
      <c r="I26" s="29"/>
      <c r="J26" s="239"/>
      <c r="K26" s="31">
        <v>2300000</v>
      </c>
      <c r="L26" s="22" t="s">
        <v>893</v>
      </c>
      <c r="M26" s="24"/>
      <c r="N26" s="24"/>
      <c r="O26" s="24"/>
      <c r="P26" s="30"/>
      <c r="Q26" s="30"/>
      <c r="R26" s="24"/>
      <c r="S26" s="24"/>
      <c r="T26" s="24"/>
      <c r="U26" s="25">
        <f t="shared" si="13"/>
        <v>0</v>
      </c>
      <c r="V26" s="31">
        <v>2300000</v>
      </c>
      <c r="W26" s="24"/>
      <c r="X26" s="24"/>
      <c r="Y26" s="25">
        <f t="shared" si="14"/>
        <v>2300000</v>
      </c>
      <c r="Z26" s="24"/>
      <c r="AA26" s="24"/>
      <c r="AB26" s="24"/>
      <c r="AC26" s="25">
        <f t="shared" si="15"/>
        <v>0</v>
      </c>
      <c r="AD26" s="24"/>
      <c r="AE26" s="24"/>
      <c r="AF26" s="24"/>
      <c r="AG26" s="25">
        <f t="shared" si="16"/>
        <v>0</v>
      </c>
      <c r="AH26" s="25">
        <f t="shared" si="17"/>
        <v>2300000</v>
      </c>
      <c r="AI26" s="26">
        <f t="shared" si="18"/>
        <v>0</v>
      </c>
      <c r="AJ26" s="27">
        <f t="shared" si="12"/>
        <v>3.3649445288214119E-4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8">
        <v>8</v>
      </c>
      <c r="B27" s="19"/>
      <c r="C27" s="64" t="s">
        <v>331</v>
      </c>
      <c r="D27" s="29">
        <v>45344</v>
      </c>
      <c r="E27" s="30" t="s">
        <v>332</v>
      </c>
      <c r="F27" s="134" t="s">
        <v>891</v>
      </c>
      <c r="G27" s="134" t="s">
        <v>892</v>
      </c>
      <c r="H27" s="29"/>
      <c r="I27" s="29"/>
      <c r="J27" s="239"/>
      <c r="K27" s="31">
        <v>5310000</v>
      </c>
      <c r="L27" s="22" t="s">
        <v>893</v>
      </c>
      <c r="M27" s="24"/>
      <c r="N27" s="24"/>
      <c r="O27" s="24"/>
      <c r="P27" s="30"/>
      <c r="Q27" s="30"/>
      <c r="R27" s="24"/>
      <c r="S27" s="24"/>
      <c r="T27" s="24"/>
      <c r="U27" s="25">
        <f t="shared" si="13"/>
        <v>0</v>
      </c>
      <c r="V27" s="31">
        <v>5310000</v>
      </c>
      <c r="W27" s="24"/>
      <c r="X27" s="24"/>
      <c r="Y27" s="25">
        <f t="shared" si="14"/>
        <v>5310000</v>
      </c>
      <c r="Z27" s="24"/>
      <c r="AA27" s="24"/>
      <c r="AB27" s="24"/>
      <c r="AC27" s="25">
        <f t="shared" si="15"/>
        <v>0</v>
      </c>
      <c r="AD27" s="24"/>
      <c r="AE27" s="24"/>
      <c r="AF27" s="24"/>
      <c r="AG27" s="25">
        <f t="shared" si="16"/>
        <v>0</v>
      </c>
      <c r="AH27" s="25">
        <f t="shared" si="17"/>
        <v>5310000</v>
      </c>
      <c r="AI27" s="26">
        <f t="shared" si="18"/>
        <v>0</v>
      </c>
      <c r="AJ27" s="27">
        <f t="shared" si="12"/>
        <v>7.7686328034963904E-4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8">
        <v>9</v>
      </c>
      <c r="B28" s="19"/>
      <c r="C28" s="147" t="s">
        <v>333</v>
      </c>
      <c r="D28" s="139">
        <v>45344</v>
      </c>
      <c r="E28" s="164" t="s">
        <v>93</v>
      </c>
      <c r="F28" s="64" t="s">
        <v>891</v>
      </c>
      <c r="G28" s="64" t="s">
        <v>892</v>
      </c>
      <c r="H28" s="131"/>
      <c r="I28" s="29"/>
      <c r="J28" s="239"/>
      <c r="K28" s="31">
        <v>17000000</v>
      </c>
      <c r="L28" s="134" t="s">
        <v>893</v>
      </c>
      <c r="M28" s="24"/>
      <c r="N28" s="24"/>
      <c r="O28" s="24"/>
      <c r="P28" s="30"/>
      <c r="Q28" s="30"/>
      <c r="R28" s="24"/>
      <c r="S28" s="24"/>
      <c r="T28" s="24"/>
      <c r="U28" s="25">
        <f>SUM(R28:T28)</f>
        <v>0</v>
      </c>
      <c r="V28" s="31">
        <v>17000000</v>
      </c>
      <c r="W28" s="24"/>
      <c r="X28" s="24"/>
      <c r="Y28" s="25">
        <f>SUM(V28:X28)</f>
        <v>17000000</v>
      </c>
      <c r="Z28" s="24"/>
      <c r="AA28" s="24"/>
      <c r="AB28" s="24"/>
      <c r="AC28" s="25">
        <f>SUM(Z28:AB28)</f>
        <v>0</v>
      </c>
      <c r="AD28" s="24"/>
      <c r="AE28" s="24"/>
      <c r="AF28" s="24"/>
      <c r="AG28" s="25">
        <f>SUM(AD28:AF28)</f>
        <v>0</v>
      </c>
      <c r="AH28" s="25">
        <f>SUM(U28,Y28,AC28,AG28)</f>
        <v>17000000</v>
      </c>
      <c r="AI28" s="26">
        <f>IF(ISERROR(AH28/J28),0,AH28/J28)</f>
        <v>0</v>
      </c>
      <c r="AJ28" s="27">
        <f t="shared" si="12"/>
        <v>2.4871329126071305E-3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outlineLevel="1" x14ac:dyDescent="0.25">
      <c r="A29" s="18">
        <v>10</v>
      </c>
      <c r="B29" s="18"/>
      <c r="C29" s="64"/>
      <c r="D29" s="29"/>
      <c r="E29" s="165"/>
      <c r="F29" s="64" t="s">
        <v>891</v>
      </c>
      <c r="G29" s="64" t="s">
        <v>892</v>
      </c>
      <c r="H29" s="131"/>
      <c r="I29" s="29"/>
      <c r="J29" s="239"/>
      <c r="K29" s="162">
        <f>97944+(24486*4)+85702+24609+86131</f>
        <v>392330</v>
      </c>
      <c r="L29" s="64" t="s">
        <v>300</v>
      </c>
      <c r="M29" s="24"/>
      <c r="N29" s="24"/>
      <c r="O29" s="24"/>
      <c r="P29" s="30"/>
      <c r="Q29" s="30"/>
      <c r="R29" s="24"/>
      <c r="S29" s="24"/>
      <c r="T29" s="24">
        <v>97944</v>
      </c>
      <c r="U29" s="25">
        <f>SUM(R29:T29)</f>
        <v>97944</v>
      </c>
      <c r="V29" s="24">
        <f>(24486)+85702</f>
        <v>110188</v>
      </c>
      <c r="W29" s="24">
        <f>24486*3</f>
        <v>73458</v>
      </c>
      <c r="X29" s="24"/>
      <c r="Y29" s="25">
        <f>SUM(V29:X29)</f>
        <v>183646</v>
      </c>
      <c r="Z29" s="24"/>
      <c r="AA29" s="24">
        <v>24609</v>
      </c>
      <c r="AB29" s="24">
        <v>86131</v>
      </c>
      <c r="AC29" s="25">
        <f>SUM(Z29:AB29)</f>
        <v>110740</v>
      </c>
      <c r="AD29" s="24"/>
      <c r="AE29" s="24"/>
      <c r="AF29" s="24"/>
      <c r="AG29" s="25">
        <f>SUM(AD29:AF29)</f>
        <v>0</v>
      </c>
      <c r="AH29" s="25">
        <f>SUM(U29,Y29,AC29,AG29)</f>
        <v>392330</v>
      </c>
      <c r="AI29" s="26">
        <f>IF(ISERROR(AH29/J29),0,AH29/J29)</f>
        <v>0</v>
      </c>
      <c r="AJ29" s="27">
        <f t="shared" si="12"/>
        <v>5.7398638564891504E-5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8">
        <v>11</v>
      </c>
      <c r="B30" s="18"/>
      <c r="C30" s="64"/>
      <c r="D30" s="29"/>
      <c r="E30" s="165"/>
      <c r="F30" s="64" t="s">
        <v>891</v>
      </c>
      <c r="G30" s="64" t="s">
        <v>892</v>
      </c>
      <c r="H30" s="131"/>
      <c r="I30" s="29"/>
      <c r="J30" s="239"/>
      <c r="K30" s="163">
        <f>142436+23000+10300+66000</f>
        <v>241736</v>
      </c>
      <c r="L30" s="64" t="s">
        <v>301</v>
      </c>
      <c r="M30" s="24"/>
      <c r="N30" s="24"/>
      <c r="O30" s="24"/>
      <c r="P30" s="30"/>
      <c r="Q30" s="30"/>
      <c r="R30" s="24"/>
      <c r="S30" s="24"/>
      <c r="T30" s="24">
        <v>142436</v>
      </c>
      <c r="U30" s="25">
        <f>SUM(R30:T30)</f>
        <v>142436</v>
      </c>
      <c r="V30" s="24">
        <f>23000+10300</f>
        <v>33300</v>
      </c>
      <c r="W30" s="24"/>
      <c r="X30" s="24"/>
      <c r="Y30" s="25">
        <f>SUM(V30:X30)</f>
        <v>33300</v>
      </c>
      <c r="Z30" s="24"/>
      <c r="AA30" s="24"/>
      <c r="AB30" s="24">
        <v>66000</v>
      </c>
      <c r="AC30" s="25">
        <f>SUM(Z30:AB30)</f>
        <v>66000</v>
      </c>
      <c r="AD30" s="24"/>
      <c r="AE30" s="24"/>
      <c r="AF30" s="24"/>
      <c r="AG30" s="25">
        <f>SUM(AD30:AF30)</f>
        <v>0</v>
      </c>
      <c r="AH30" s="25">
        <f>SUM(U30,Y30,AC30,AG30)</f>
        <v>241736</v>
      </c>
      <c r="AI30" s="26">
        <f>IF(ISERROR(AH30/J30),0,AH30/J30)</f>
        <v>0</v>
      </c>
      <c r="AJ30" s="27">
        <f t="shared" si="12"/>
        <v>3.5366444809529257E-5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8">
        <v>12</v>
      </c>
      <c r="B31" s="125"/>
      <c r="C31" s="64" t="s">
        <v>1307</v>
      </c>
      <c r="D31" s="29">
        <v>45607</v>
      </c>
      <c r="E31" s="165" t="s">
        <v>1306</v>
      </c>
      <c r="F31" s="64" t="s">
        <v>891</v>
      </c>
      <c r="G31" s="64" t="s">
        <v>892</v>
      </c>
      <c r="H31" s="127"/>
      <c r="I31" s="131"/>
      <c r="J31" s="239"/>
      <c r="K31" s="163">
        <v>86131</v>
      </c>
      <c r="L31" s="64" t="s">
        <v>893</v>
      </c>
      <c r="M31" s="24"/>
      <c r="N31" s="24"/>
      <c r="O31" s="24"/>
      <c r="P31" s="126"/>
      <c r="Q31" s="126"/>
      <c r="R31" s="24"/>
      <c r="S31" s="24"/>
      <c r="T31" s="24"/>
      <c r="U31" s="25"/>
      <c r="V31" s="24"/>
      <c r="W31" s="24"/>
      <c r="X31" s="24"/>
      <c r="Y31" s="25"/>
      <c r="Z31" s="24"/>
      <c r="AA31" s="24"/>
      <c r="AB31" s="24"/>
      <c r="AC31" s="25"/>
      <c r="AD31" s="24"/>
      <c r="AE31" s="24"/>
      <c r="AF31" s="163">
        <v>86131</v>
      </c>
      <c r="AG31" s="25">
        <f t="shared" ref="AG31:AG35" si="19">SUM(AD31:AF31)</f>
        <v>86131</v>
      </c>
      <c r="AH31" s="25">
        <f t="shared" ref="AH31:AH35" si="20">SUM(U31,Y31,AC31,AG31)</f>
        <v>86131</v>
      </c>
      <c r="AI31" s="26">
        <f t="shared" ref="AI31:AI35" si="21">IF(ISERROR(AH31/J31),0,AH31/J31)</f>
        <v>0</v>
      </c>
      <c r="AJ31" s="27">
        <f t="shared" si="12"/>
        <v>1.2601132052692046E-5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8">
        <v>13</v>
      </c>
      <c r="B32" s="125"/>
      <c r="C32" s="64" t="s">
        <v>1308</v>
      </c>
      <c r="D32" s="29">
        <v>45624</v>
      </c>
      <c r="E32" s="165" t="s">
        <v>1306</v>
      </c>
      <c r="F32" s="64" t="s">
        <v>891</v>
      </c>
      <c r="G32" s="64" t="s">
        <v>892</v>
      </c>
      <c r="H32" s="127"/>
      <c r="I32" s="131"/>
      <c r="J32" s="239"/>
      <c r="K32" s="97">
        <v>24609</v>
      </c>
      <c r="L32" s="22" t="s">
        <v>893</v>
      </c>
      <c r="M32" s="24"/>
      <c r="N32" s="24"/>
      <c r="O32" s="24"/>
      <c r="P32" s="126"/>
      <c r="Q32" s="126"/>
      <c r="R32" s="24"/>
      <c r="S32" s="24"/>
      <c r="T32" s="24"/>
      <c r="U32" s="25"/>
      <c r="V32" s="24"/>
      <c r="W32" s="24"/>
      <c r="X32" s="24"/>
      <c r="Y32" s="25"/>
      <c r="Z32" s="24"/>
      <c r="AA32" s="24"/>
      <c r="AB32" s="24"/>
      <c r="AC32" s="25"/>
      <c r="AD32" s="24"/>
      <c r="AE32" s="24"/>
      <c r="AF32" s="97">
        <v>24609</v>
      </c>
      <c r="AG32" s="25">
        <f t="shared" si="19"/>
        <v>24609</v>
      </c>
      <c r="AH32" s="25">
        <f t="shared" si="20"/>
        <v>24609</v>
      </c>
      <c r="AI32" s="26">
        <f t="shared" si="21"/>
        <v>0</v>
      </c>
      <c r="AJ32" s="27">
        <f t="shared" si="12"/>
        <v>3.600344343902875E-6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8">
        <v>14</v>
      </c>
      <c r="B33" s="125"/>
      <c r="C33" s="64" t="s">
        <v>1309</v>
      </c>
      <c r="D33" s="29">
        <v>45638</v>
      </c>
      <c r="E33" s="165" t="s">
        <v>319</v>
      </c>
      <c r="F33" s="64" t="s">
        <v>891</v>
      </c>
      <c r="G33" s="64" t="s">
        <v>892</v>
      </c>
      <c r="H33" s="127"/>
      <c r="I33" s="131"/>
      <c r="J33" s="239"/>
      <c r="K33" s="97">
        <v>2000000</v>
      </c>
      <c r="L33" s="22" t="s">
        <v>893</v>
      </c>
      <c r="M33" s="24"/>
      <c r="N33" s="24"/>
      <c r="O33" s="24"/>
      <c r="P33" s="126"/>
      <c r="Q33" s="126"/>
      <c r="R33" s="24"/>
      <c r="S33" s="24"/>
      <c r="T33" s="24"/>
      <c r="U33" s="25"/>
      <c r="V33" s="24"/>
      <c r="W33" s="24"/>
      <c r="X33" s="24"/>
      <c r="Y33" s="25"/>
      <c r="Z33" s="24"/>
      <c r="AA33" s="24"/>
      <c r="AB33" s="24"/>
      <c r="AC33" s="25"/>
      <c r="AD33" s="24"/>
      <c r="AE33" s="24"/>
      <c r="AF33" s="97">
        <v>2000000</v>
      </c>
      <c r="AG33" s="25">
        <f t="shared" si="19"/>
        <v>2000000</v>
      </c>
      <c r="AH33" s="25">
        <f t="shared" si="20"/>
        <v>2000000</v>
      </c>
      <c r="AI33" s="26">
        <f t="shared" si="21"/>
        <v>0</v>
      </c>
      <c r="AJ33" s="27">
        <f t="shared" si="12"/>
        <v>2.9260387207142712E-4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15</v>
      </c>
      <c r="B34" s="125"/>
      <c r="C34" s="64" t="s">
        <v>1310</v>
      </c>
      <c r="D34" s="29">
        <v>45638</v>
      </c>
      <c r="E34" s="165" t="s">
        <v>324</v>
      </c>
      <c r="F34" s="64" t="s">
        <v>891</v>
      </c>
      <c r="G34" s="64" t="s">
        <v>892</v>
      </c>
      <c r="H34" s="127"/>
      <c r="I34" s="131"/>
      <c r="J34" s="239"/>
      <c r="K34" s="97">
        <v>1000000</v>
      </c>
      <c r="L34" s="22" t="s">
        <v>893</v>
      </c>
      <c r="M34" s="24"/>
      <c r="N34" s="24"/>
      <c r="O34" s="24"/>
      <c r="P34" s="126"/>
      <c r="Q34" s="126"/>
      <c r="R34" s="24"/>
      <c r="S34" s="24"/>
      <c r="T34" s="24"/>
      <c r="U34" s="25"/>
      <c r="V34" s="24"/>
      <c r="W34" s="24"/>
      <c r="X34" s="24"/>
      <c r="Y34" s="25"/>
      <c r="Z34" s="24"/>
      <c r="AA34" s="24"/>
      <c r="AB34" s="24"/>
      <c r="AC34" s="25"/>
      <c r="AD34" s="24"/>
      <c r="AE34" s="24"/>
      <c r="AF34" s="97">
        <v>1000000</v>
      </c>
      <c r="AG34" s="25">
        <f t="shared" si="19"/>
        <v>1000000</v>
      </c>
      <c r="AH34" s="25">
        <f t="shared" si="20"/>
        <v>1000000</v>
      </c>
      <c r="AI34" s="26">
        <f t="shared" si="21"/>
        <v>0</v>
      </c>
      <c r="AJ34" s="27">
        <f t="shared" si="12"/>
        <v>1.4630193603571356E-4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8">
        <v>16</v>
      </c>
      <c r="B35" s="125"/>
      <c r="C35" s="64" t="s">
        <v>905</v>
      </c>
      <c r="D35" s="29">
        <v>45638</v>
      </c>
      <c r="E35" s="165" t="s">
        <v>93</v>
      </c>
      <c r="F35" s="64" t="s">
        <v>891</v>
      </c>
      <c r="G35" s="64" t="s">
        <v>892</v>
      </c>
      <c r="H35" s="127"/>
      <c r="I35" s="131"/>
      <c r="J35" s="209"/>
      <c r="K35" s="97">
        <v>3000000</v>
      </c>
      <c r="L35" s="22" t="s">
        <v>893</v>
      </c>
      <c r="M35" s="24"/>
      <c r="N35" s="24"/>
      <c r="O35" s="24"/>
      <c r="P35" s="126"/>
      <c r="Q35" s="126"/>
      <c r="R35" s="24"/>
      <c r="S35" s="24"/>
      <c r="T35" s="24"/>
      <c r="U35" s="25"/>
      <c r="V35" s="24"/>
      <c r="W35" s="24"/>
      <c r="X35" s="24"/>
      <c r="Y35" s="25"/>
      <c r="Z35" s="24"/>
      <c r="AA35" s="24"/>
      <c r="AB35" s="24"/>
      <c r="AC35" s="25"/>
      <c r="AD35" s="24"/>
      <c r="AE35" s="24"/>
      <c r="AF35" s="97">
        <v>3000000</v>
      </c>
      <c r="AG35" s="25">
        <f t="shared" si="19"/>
        <v>3000000</v>
      </c>
      <c r="AH35" s="25">
        <f t="shared" si="20"/>
        <v>3000000</v>
      </c>
      <c r="AI35" s="26">
        <f t="shared" si="21"/>
        <v>0</v>
      </c>
      <c r="AJ35" s="27">
        <f t="shared" si="12"/>
        <v>4.3890580810714068E-4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s="37" customFormat="1" ht="12.75" customHeight="1" x14ac:dyDescent="0.25">
      <c r="A36" s="196" t="s">
        <v>48</v>
      </c>
      <c r="B36" s="204"/>
      <c r="C36" s="197"/>
      <c r="D36" s="197"/>
      <c r="E36" s="197"/>
      <c r="F36" s="197"/>
      <c r="G36" s="197"/>
      <c r="H36" s="197"/>
      <c r="I36" s="198"/>
      <c r="J36" s="33">
        <f>SUM(J20:J30)</f>
        <v>120781736</v>
      </c>
      <c r="K36" s="33">
        <f>SUM(K20:K35)</f>
        <v>120684806</v>
      </c>
      <c r="L36" s="32"/>
      <c r="M36" s="33">
        <f>SUM(M20:M30)</f>
        <v>0</v>
      </c>
      <c r="N36" s="33">
        <f>SUM(N20:N30)</f>
        <v>0</v>
      </c>
      <c r="O36" s="33">
        <f>SUM(O20:O30)</f>
        <v>0</v>
      </c>
      <c r="P36" s="34"/>
      <c r="Q36" s="35"/>
      <c r="R36" s="33">
        <f t="shared" ref="R36:AE36" si="22">SUM(R20:R30)</f>
        <v>0</v>
      </c>
      <c r="S36" s="33">
        <f t="shared" si="22"/>
        <v>0</v>
      </c>
      <c r="T36" s="33">
        <f t="shared" si="22"/>
        <v>240380</v>
      </c>
      <c r="U36" s="33">
        <f t="shared" si="22"/>
        <v>240380</v>
      </c>
      <c r="V36" s="33">
        <f t="shared" si="22"/>
        <v>75003488</v>
      </c>
      <c r="W36" s="33">
        <f t="shared" si="22"/>
        <v>39153458</v>
      </c>
      <c r="X36" s="33">
        <f t="shared" si="22"/>
        <v>0</v>
      </c>
      <c r="Y36" s="33">
        <f t="shared" si="22"/>
        <v>114156946</v>
      </c>
      <c r="Z36" s="33">
        <f t="shared" si="22"/>
        <v>0</v>
      </c>
      <c r="AA36" s="33">
        <f t="shared" si="22"/>
        <v>24609</v>
      </c>
      <c r="AB36" s="33">
        <f t="shared" si="22"/>
        <v>152131</v>
      </c>
      <c r="AC36" s="33">
        <f t="shared" si="22"/>
        <v>176740</v>
      </c>
      <c r="AD36" s="33">
        <f t="shared" si="22"/>
        <v>0</v>
      </c>
      <c r="AE36" s="33">
        <f t="shared" si="22"/>
        <v>0</v>
      </c>
      <c r="AF36" s="33">
        <f>SUM(AF20:AF35)</f>
        <v>6110740</v>
      </c>
      <c r="AG36" s="33">
        <f t="shared" ref="AG36:AH36" si="23">SUM(AG20:AG35)</f>
        <v>6110740</v>
      </c>
      <c r="AH36" s="33">
        <f t="shared" si="23"/>
        <v>120684806</v>
      </c>
      <c r="AI36" s="36">
        <f>IF(ISERROR(AH36/J36),0,AH36/J36)</f>
        <v>0.99919747800280001</v>
      </c>
      <c r="AJ36" s="36">
        <f>IF(ISERROR(AH36/$AH$456),0,AH36/$AH$456)</f>
        <v>1.7656420767894501E-2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x14ac:dyDescent="0.25">
      <c r="A37" s="191" t="s">
        <v>49</v>
      </c>
      <c r="B37" s="192"/>
      <c r="C37" s="192"/>
      <c r="D37" s="192"/>
      <c r="E37" s="193"/>
      <c r="F37" s="9"/>
      <c r="G37" s="10"/>
      <c r="H37" s="11"/>
      <c r="I37" s="11"/>
      <c r="J37" s="12"/>
      <c r="K37" s="13"/>
      <c r="L37" s="14"/>
      <c r="M37" s="15"/>
      <c r="N37" s="15"/>
      <c r="O37" s="15"/>
      <c r="P37" s="10"/>
      <c r="Q37" s="16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7"/>
      <c r="AJ37" s="17"/>
    </row>
    <row r="38" spans="1:106" ht="12.75" customHeight="1" outlineLevel="1" x14ac:dyDescent="0.25">
      <c r="A38" s="18">
        <v>1</v>
      </c>
      <c r="B38" s="19"/>
      <c r="C38" s="64" t="s">
        <v>334</v>
      </c>
      <c r="D38" s="29">
        <v>45331</v>
      </c>
      <c r="E38" s="22" t="s">
        <v>335</v>
      </c>
      <c r="F38" s="22" t="s">
        <v>891</v>
      </c>
      <c r="G38" s="22" t="s">
        <v>892</v>
      </c>
      <c r="H38" s="21"/>
      <c r="I38" s="21"/>
      <c r="J38" s="194">
        <v>130360000</v>
      </c>
      <c r="K38" s="132">
        <v>5490000</v>
      </c>
      <c r="L38" s="22" t="s">
        <v>893</v>
      </c>
      <c r="M38" s="24"/>
      <c r="N38" s="24"/>
      <c r="O38" s="24"/>
      <c r="P38" s="22"/>
      <c r="Q38" s="22"/>
      <c r="R38" s="24"/>
      <c r="S38" s="24"/>
      <c r="T38" s="23">
        <v>5490000</v>
      </c>
      <c r="U38" s="25">
        <f>SUM(R38:T38)</f>
        <v>5490000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5490000</v>
      </c>
      <c r="AI38" s="26">
        <f>IF(ISERROR(AH38/J38),0,AH38/J38)</f>
        <v>4.2114145443387541E-2</v>
      </c>
      <c r="AJ38" s="27">
        <f t="shared" ref="AJ38:AJ50" si="24">IF(ISERROR(AH38/$AH$456),"-",AH38/$AH$456)</f>
        <v>8.0319762883606749E-4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 x14ac:dyDescent="0.25">
      <c r="A39" s="18">
        <v>2</v>
      </c>
      <c r="B39" s="19"/>
      <c r="C39" s="64" t="s">
        <v>320</v>
      </c>
      <c r="D39" s="29">
        <v>45335</v>
      </c>
      <c r="E39" s="30" t="s">
        <v>336</v>
      </c>
      <c r="F39" s="22" t="s">
        <v>891</v>
      </c>
      <c r="G39" s="22" t="s">
        <v>892</v>
      </c>
      <c r="H39" s="29"/>
      <c r="I39" s="29"/>
      <c r="J39" s="199"/>
      <c r="K39" s="138">
        <v>11230000</v>
      </c>
      <c r="L39" s="22" t="s">
        <v>893</v>
      </c>
      <c r="M39" s="24"/>
      <c r="N39" s="24"/>
      <c r="O39" s="24"/>
      <c r="P39" s="30"/>
      <c r="Q39" s="30"/>
      <c r="R39" s="24"/>
      <c r="S39" s="24"/>
      <c r="T39" s="31">
        <v>11230000</v>
      </c>
      <c r="U39" s="25">
        <f t="shared" ref="U39:U45" si="25">SUM(R39:T39)</f>
        <v>11230000</v>
      </c>
      <c r="V39" s="24"/>
      <c r="W39" s="24"/>
      <c r="X39" s="24"/>
      <c r="Y39" s="25">
        <f t="shared" ref="Y39:Y45" si="26">SUM(V39:X39)</f>
        <v>0</v>
      </c>
      <c r="Z39" s="24"/>
      <c r="AA39" s="24"/>
      <c r="AB39" s="24"/>
      <c r="AC39" s="25">
        <f t="shared" ref="AC39:AC45" si="27">SUM(Z39:AB39)</f>
        <v>0</v>
      </c>
      <c r="AD39" s="24"/>
      <c r="AE39" s="24"/>
      <c r="AF39" s="24"/>
      <c r="AG39" s="25">
        <f t="shared" ref="AG39:AG45" si="28">SUM(AD39:AF39)</f>
        <v>0</v>
      </c>
      <c r="AH39" s="25">
        <f t="shared" ref="AH39:AH45" si="29">SUM(U39,Y39,AC39,AG39)</f>
        <v>11230000</v>
      </c>
      <c r="AI39" s="26">
        <f t="shared" ref="AI39:AI45" si="30">IF(ISERROR(AH39/J39),0,AH39/J39)</f>
        <v>0</v>
      </c>
      <c r="AJ39" s="27">
        <f t="shared" si="24"/>
        <v>1.6429707416810632E-3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 x14ac:dyDescent="0.25">
      <c r="A40" s="18">
        <v>3</v>
      </c>
      <c r="B40" s="19"/>
      <c r="C40" s="64" t="s">
        <v>337</v>
      </c>
      <c r="D40" s="29">
        <v>45331</v>
      </c>
      <c r="E40" s="30" t="s">
        <v>338</v>
      </c>
      <c r="F40" s="22" t="s">
        <v>891</v>
      </c>
      <c r="G40" s="22" t="s">
        <v>892</v>
      </c>
      <c r="H40" s="29"/>
      <c r="I40" s="29"/>
      <c r="J40" s="199"/>
      <c r="K40" s="138">
        <v>5250000</v>
      </c>
      <c r="L40" s="22" t="s">
        <v>893</v>
      </c>
      <c r="M40" s="24"/>
      <c r="N40" s="24"/>
      <c r="O40" s="24"/>
      <c r="P40" s="30"/>
      <c r="Q40" s="30"/>
      <c r="R40" s="24"/>
      <c r="S40" s="24"/>
      <c r="T40" s="31">
        <v>5250000</v>
      </c>
      <c r="U40" s="25">
        <f t="shared" si="25"/>
        <v>5250000</v>
      </c>
      <c r="V40" s="24"/>
      <c r="W40" s="24"/>
      <c r="X40" s="24"/>
      <c r="Y40" s="25">
        <f t="shared" si="26"/>
        <v>0</v>
      </c>
      <c r="Z40" s="24"/>
      <c r="AA40" s="24"/>
      <c r="AB40" s="24"/>
      <c r="AC40" s="25">
        <f t="shared" si="27"/>
        <v>0</v>
      </c>
      <c r="AD40" s="24"/>
      <c r="AE40" s="24"/>
      <c r="AF40" s="24"/>
      <c r="AG40" s="25">
        <f t="shared" si="28"/>
        <v>0</v>
      </c>
      <c r="AH40" s="25">
        <f t="shared" si="29"/>
        <v>5250000</v>
      </c>
      <c r="AI40" s="26">
        <f t="shared" si="30"/>
        <v>0</v>
      </c>
      <c r="AJ40" s="27">
        <f t="shared" si="24"/>
        <v>7.6808516418749623E-4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 x14ac:dyDescent="0.25">
      <c r="A41" s="18">
        <v>4</v>
      </c>
      <c r="B41" s="19"/>
      <c r="C41" s="64" t="s">
        <v>118</v>
      </c>
      <c r="D41" s="29">
        <v>45350</v>
      </c>
      <c r="E41" s="30" t="s">
        <v>339</v>
      </c>
      <c r="F41" s="22" t="s">
        <v>891</v>
      </c>
      <c r="G41" s="22" t="s">
        <v>892</v>
      </c>
      <c r="H41" s="29"/>
      <c r="I41" s="29"/>
      <c r="J41" s="199"/>
      <c r="K41" s="138">
        <v>53410000</v>
      </c>
      <c r="L41" s="22" t="s">
        <v>893</v>
      </c>
      <c r="M41" s="24"/>
      <c r="N41" s="24"/>
      <c r="O41" s="24"/>
      <c r="P41" s="30"/>
      <c r="Q41" s="30"/>
      <c r="R41" s="24"/>
      <c r="S41" s="24"/>
      <c r="T41" s="31">
        <v>53410000</v>
      </c>
      <c r="U41" s="25">
        <f t="shared" si="25"/>
        <v>53410000</v>
      </c>
      <c r="V41" s="24"/>
      <c r="W41" s="24"/>
      <c r="X41" s="24"/>
      <c r="Y41" s="25">
        <f t="shared" si="26"/>
        <v>0</v>
      </c>
      <c r="Z41" s="24"/>
      <c r="AA41" s="24"/>
      <c r="AB41" s="24"/>
      <c r="AC41" s="25">
        <f t="shared" si="27"/>
        <v>0</v>
      </c>
      <c r="AD41" s="24"/>
      <c r="AE41" s="24"/>
      <c r="AF41" s="24"/>
      <c r="AG41" s="25">
        <f t="shared" si="28"/>
        <v>0</v>
      </c>
      <c r="AH41" s="25">
        <f t="shared" si="29"/>
        <v>53410000</v>
      </c>
      <c r="AI41" s="26">
        <f t="shared" si="30"/>
        <v>0</v>
      </c>
      <c r="AJ41" s="27">
        <f t="shared" si="24"/>
        <v>7.8139864036674608E-3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8">
        <v>5</v>
      </c>
      <c r="B42" s="19"/>
      <c r="C42" s="64" t="s">
        <v>340</v>
      </c>
      <c r="D42" s="29">
        <v>45335</v>
      </c>
      <c r="E42" s="30" t="s">
        <v>341</v>
      </c>
      <c r="F42" s="22" t="s">
        <v>891</v>
      </c>
      <c r="G42" s="22" t="s">
        <v>892</v>
      </c>
      <c r="H42" s="29"/>
      <c r="I42" s="29"/>
      <c r="J42" s="199"/>
      <c r="K42" s="138">
        <v>4600000</v>
      </c>
      <c r="L42" s="22" t="s">
        <v>893</v>
      </c>
      <c r="M42" s="24"/>
      <c r="N42" s="24"/>
      <c r="O42" s="24"/>
      <c r="P42" s="30"/>
      <c r="Q42" s="30"/>
      <c r="R42" s="24"/>
      <c r="S42" s="24"/>
      <c r="T42" s="31">
        <v>4600000</v>
      </c>
      <c r="U42" s="25">
        <f t="shared" si="25"/>
        <v>4600000</v>
      </c>
      <c r="V42" s="24"/>
      <c r="W42" s="24"/>
      <c r="X42" s="24"/>
      <c r="Y42" s="25">
        <f t="shared" si="26"/>
        <v>0</v>
      </c>
      <c r="Z42" s="24"/>
      <c r="AA42" s="24"/>
      <c r="AB42" s="24"/>
      <c r="AC42" s="25">
        <f t="shared" si="27"/>
        <v>0</v>
      </c>
      <c r="AD42" s="24"/>
      <c r="AE42" s="24"/>
      <c r="AF42" s="24"/>
      <c r="AG42" s="25">
        <f t="shared" si="28"/>
        <v>0</v>
      </c>
      <c r="AH42" s="25">
        <f t="shared" si="29"/>
        <v>4600000</v>
      </c>
      <c r="AI42" s="26">
        <f t="shared" si="30"/>
        <v>0</v>
      </c>
      <c r="AJ42" s="27">
        <f t="shared" si="24"/>
        <v>6.7298890576428239E-4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8">
        <v>6</v>
      </c>
      <c r="B43" s="19"/>
      <c r="C43" s="64" t="s">
        <v>342</v>
      </c>
      <c r="D43" s="29">
        <v>45335</v>
      </c>
      <c r="E43" s="30" t="s">
        <v>343</v>
      </c>
      <c r="F43" s="22" t="s">
        <v>891</v>
      </c>
      <c r="G43" s="22" t="s">
        <v>892</v>
      </c>
      <c r="H43" s="29"/>
      <c r="I43" s="29"/>
      <c r="J43" s="199"/>
      <c r="K43" s="138">
        <v>5360000</v>
      </c>
      <c r="L43" s="22" t="s">
        <v>893</v>
      </c>
      <c r="M43" s="24"/>
      <c r="N43" s="24"/>
      <c r="O43" s="24"/>
      <c r="P43" s="30"/>
      <c r="Q43" s="30"/>
      <c r="R43" s="24"/>
      <c r="S43" s="24"/>
      <c r="T43" s="31">
        <v>5360000</v>
      </c>
      <c r="U43" s="25">
        <f t="shared" si="25"/>
        <v>5360000</v>
      </c>
      <c r="V43" s="24"/>
      <c r="W43" s="24"/>
      <c r="X43" s="24"/>
      <c r="Y43" s="25">
        <f t="shared" si="26"/>
        <v>0</v>
      </c>
      <c r="Z43" s="24"/>
      <c r="AA43" s="24"/>
      <c r="AB43" s="24"/>
      <c r="AC43" s="25">
        <f t="shared" si="27"/>
        <v>0</v>
      </c>
      <c r="AD43" s="24"/>
      <c r="AE43" s="24"/>
      <c r="AF43" s="24"/>
      <c r="AG43" s="25">
        <f t="shared" si="28"/>
        <v>0</v>
      </c>
      <c r="AH43" s="25">
        <f t="shared" si="29"/>
        <v>5360000</v>
      </c>
      <c r="AI43" s="26">
        <f t="shared" si="30"/>
        <v>0</v>
      </c>
      <c r="AJ43" s="27">
        <f t="shared" si="24"/>
        <v>7.8417837715142474E-4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 x14ac:dyDescent="0.25">
      <c r="A44" s="18">
        <v>7</v>
      </c>
      <c r="B44" s="19"/>
      <c r="C44" s="64" t="s">
        <v>344</v>
      </c>
      <c r="D44" s="29">
        <v>45331</v>
      </c>
      <c r="E44" s="30" t="s">
        <v>345</v>
      </c>
      <c r="F44" s="22" t="s">
        <v>891</v>
      </c>
      <c r="G44" s="22" t="s">
        <v>892</v>
      </c>
      <c r="H44" s="29"/>
      <c r="I44" s="29"/>
      <c r="J44" s="199"/>
      <c r="K44" s="138">
        <v>4990000</v>
      </c>
      <c r="L44" s="134" t="s">
        <v>893</v>
      </c>
      <c r="M44" s="24"/>
      <c r="N44" s="24"/>
      <c r="O44" s="24"/>
      <c r="P44" s="30"/>
      <c r="Q44" s="30"/>
      <c r="R44" s="24"/>
      <c r="S44" s="24"/>
      <c r="T44" s="31">
        <v>4990000</v>
      </c>
      <c r="U44" s="25">
        <f t="shared" si="25"/>
        <v>4990000</v>
      </c>
      <c r="V44" s="24"/>
      <c r="W44" s="24"/>
      <c r="X44" s="24"/>
      <c r="Y44" s="25">
        <f t="shared" si="26"/>
        <v>0</v>
      </c>
      <c r="Z44" s="24"/>
      <c r="AA44" s="24"/>
      <c r="AB44" s="24"/>
      <c r="AC44" s="25">
        <f t="shared" si="27"/>
        <v>0</v>
      </c>
      <c r="AD44" s="24"/>
      <c r="AE44" s="24"/>
      <c r="AF44" s="24"/>
      <c r="AG44" s="25">
        <f t="shared" si="28"/>
        <v>0</v>
      </c>
      <c r="AH44" s="25">
        <f t="shared" si="29"/>
        <v>4990000</v>
      </c>
      <c r="AI44" s="26">
        <f t="shared" si="30"/>
        <v>0</v>
      </c>
      <c r="AJ44" s="27">
        <f t="shared" si="24"/>
        <v>7.3004666081821074E-4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8">
        <v>8</v>
      </c>
      <c r="B45" s="19"/>
      <c r="C45" s="64" t="s">
        <v>115</v>
      </c>
      <c r="D45" s="29">
        <v>45356</v>
      </c>
      <c r="E45" s="30" t="s">
        <v>346</v>
      </c>
      <c r="F45" s="134" t="s">
        <v>891</v>
      </c>
      <c r="G45" s="134" t="s">
        <v>892</v>
      </c>
      <c r="H45" s="29"/>
      <c r="I45" s="29"/>
      <c r="J45" s="199"/>
      <c r="K45" s="166">
        <v>5950000</v>
      </c>
      <c r="L45" s="64" t="s">
        <v>893</v>
      </c>
      <c r="M45" s="24"/>
      <c r="N45" s="24"/>
      <c r="O45" s="24"/>
      <c r="P45" s="30"/>
      <c r="Q45" s="30"/>
      <c r="R45" s="24"/>
      <c r="S45" s="24"/>
      <c r="T45" s="31">
        <v>5950000</v>
      </c>
      <c r="U45" s="25">
        <f t="shared" si="25"/>
        <v>5950000</v>
      </c>
      <c r="V45" s="24"/>
      <c r="W45" s="24"/>
      <c r="X45" s="24"/>
      <c r="Y45" s="25">
        <f t="shared" si="26"/>
        <v>0</v>
      </c>
      <c r="Z45" s="24"/>
      <c r="AA45" s="24"/>
      <c r="AB45" s="24"/>
      <c r="AC45" s="25">
        <f t="shared" si="27"/>
        <v>0</v>
      </c>
      <c r="AD45" s="24"/>
      <c r="AE45" s="24"/>
      <c r="AF45" s="24"/>
      <c r="AG45" s="25">
        <f t="shared" si="28"/>
        <v>0</v>
      </c>
      <c r="AH45" s="25">
        <f t="shared" si="29"/>
        <v>5950000</v>
      </c>
      <c r="AI45" s="26">
        <f t="shared" si="30"/>
        <v>0</v>
      </c>
      <c r="AJ45" s="27">
        <f t="shared" si="24"/>
        <v>8.7049651941249566E-4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8">
        <v>9</v>
      </c>
      <c r="B46" s="19"/>
      <c r="C46" s="147" t="s">
        <v>347</v>
      </c>
      <c r="D46" s="139">
        <v>45335</v>
      </c>
      <c r="E46" s="164" t="s">
        <v>348</v>
      </c>
      <c r="F46" s="64" t="s">
        <v>891</v>
      </c>
      <c r="G46" s="64" t="s">
        <v>892</v>
      </c>
      <c r="H46" s="139"/>
      <c r="I46" s="139"/>
      <c r="J46" s="199"/>
      <c r="K46" s="167">
        <v>27080000</v>
      </c>
      <c r="L46" s="64" t="s">
        <v>893</v>
      </c>
      <c r="M46" s="24"/>
      <c r="N46" s="24"/>
      <c r="O46" s="24"/>
      <c r="P46" s="30"/>
      <c r="Q46" s="30"/>
      <c r="R46" s="24"/>
      <c r="S46" s="24"/>
      <c r="T46" s="31">
        <v>27080000</v>
      </c>
      <c r="U46" s="25">
        <f>SUM(R46:T46)</f>
        <v>27080000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27080000</v>
      </c>
      <c r="AI46" s="26">
        <f>IF(ISERROR(AH46/J46),0,AH46/J46)</f>
        <v>0</v>
      </c>
      <c r="AJ46" s="27">
        <f t="shared" si="24"/>
        <v>3.9618564278471229E-3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8">
        <v>11</v>
      </c>
      <c r="B47" s="125"/>
      <c r="C47" s="64" t="s">
        <v>1130</v>
      </c>
      <c r="D47" s="29">
        <v>45594</v>
      </c>
      <c r="E47" s="165" t="s">
        <v>1311</v>
      </c>
      <c r="F47" s="64" t="s">
        <v>891</v>
      </c>
      <c r="G47" s="64" t="s">
        <v>892</v>
      </c>
      <c r="H47" s="29"/>
      <c r="I47" s="29"/>
      <c r="J47" s="199"/>
      <c r="K47" s="167">
        <v>1500000</v>
      </c>
      <c r="L47" s="64" t="s">
        <v>893</v>
      </c>
      <c r="M47" s="24"/>
      <c r="N47" s="24"/>
      <c r="O47" s="24"/>
      <c r="P47" s="126"/>
      <c r="Q47" s="126"/>
      <c r="R47" s="24"/>
      <c r="S47" s="24"/>
      <c r="T47" s="130"/>
      <c r="U47" s="25"/>
      <c r="V47" s="24"/>
      <c r="W47" s="24"/>
      <c r="X47" s="24"/>
      <c r="Y47" s="25">
        <f t="shared" ref="Y47:Y49" si="31">SUM(V47:X47)</f>
        <v>0</v>
      </c>
      <c r="Z47" s="24"/>
      <c r="AA47" s="24"/>
      <c r="AB47" s="24"/>
      <c r="AC47" s="25">
        <f t="shared" ref="AC47:AC49" si="32">SUM(Z47:AB47)</f>
        <v>0</v>
      </c>
      <c r="AD47" s="24"/>
      <c r="AE47" s="24"/>
      <c r="AF47" s="167">
        <v>1500000</v>
      </c>
      <c r="AG47" s="25">
        <f t="shared" ref="AG47:AG49" si="33">SUM(AD47:AF47)</f>
        <v>1500000</v>
      </c>
      <c r="AH47" s="25">
        <f t="shared" ref="AH47:AH49" si="34">SUM(U47,Y47,AC47,AG47)</f>
        <v>1500000</v>
      </c>
      <c r="AI47" s="26">
        <f t="shared" ref="AI47:AI49" si="35">IF(ISERROR(AH47/J47),0,AH47/J47)</f>
        <v>0</v>
      </c>
      <c r="AJ47" s="27">
        <f t="shared" si="24"/>
        <v>2.1945290405357034E-4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8">
        <v>12</v>
      </c>
      <c r="B48" s="125"/>
      <c r="C48" s="64" t="s">
        <v>1313</v>
      </c>
      <c r="D48" s="29">
        <v>45602</v>
      </c>
      <c r="E48" s="165" t="s">
        <v>1312</v>
      </c>
      <c r="F48" s="64" t="s">
        <v>891</v>
      </c>
      <c r="G48" s="64" t="s">
        <v>892</v>
      </c>
      <c r="H48" s="29"/>
      <c r="I48" s="29"/>
      <c r="J48" s="199"/>
      <c r="K48" s="167">
        <v>3000000</v>
      </c>
      <c r="L48" s="64" t="s">
        <v>893</v>
      </c>
      <c r="M48" s="24"/>
      <c r="N48" s="24"/>
      <c r="O48" s="24"/>
      <c r="P48" s="126"/>
      <c r="Q48" s="126"/>
      <c r="R48" s="24"/>
      <c r="S48" s="24"/>
      <c r="T48" s="130"/>
      <c r="U48" s="25"/>
      <c r="V48" s="24"/>
      <c r="W48" s="24"/>
      <c r="X48" s="24"/>
      <c r="Y48" s="25">
        <f t="shared" si="31"/>
        <v>0</v>
      </c>
      <c r="Z48" s="24"/>
      <c r="AA48" s="24"/>
      <c r="AB48" s="24"/>
      <c r="AC48" s="25">
        <f t="shared" si="32"/>
        <v>0</v>
      </c>
      <c r="AD48" s="24"/>
      <c r="AE48" s="24"/>
      <c r="AF48" s="167">
        <v>3000000</v>
      </c>
      <c r="AG48" s="25">
        <f t="shared" si="33"/>
        <v>3000000</v>
      </c>
      <c r="AH48" s="25">
        <f t="shared" si="34"/>
        <v>3000000</v>
      </c>
      <c r="AI48" s="26">
        <f t="shared" si="35"/>
        <v>0</v>
      </c>
      <c r="AJ48" s="27">
        <f t="shared" si="24"/>
        <v>4.3890580810714068E-4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71">
        <v>13</v>
      </c>
      <c r="B49" s="160"/>
      <c r="C49" s="147" t="s">
        <v>1315</v>
      </c>
      <c r="D49" s="139">
        <v>45612</v>
      </c>
      <c r="E49" s="168" t="s">
        <v>1314</v>
      </c>
      <c r="F49" s="147" t="s">
        <v>891</v>
      </c>
      <c r="G49" s="147" t="s">
        <v>892</v>
      </c>
      <c r="H49" s="139"/>
      <c r="I49" s="139"/>
      <c r="J49" s="199"/>
      <c r="K49" s="167">
        <v>1500000</v>
      </c>
      <c r="L49" s="147" t="s">
        <v>893</v>
      </c>
      <c r="M49" s="95"/>
      <c r="N49" s="95"/>
      <c r="O49" s="95"/>
      <c r="P49" s="126"/>
      <c r="Q49" s="126"/>
      <c r="R49" s="95"/>
      <c r="S49" s="95"/>
      <c r="T49" s="130"/>
      <c r="U49" s="121"/>
      <c r="V49" s="95"/>
      <c r="W49" s="95"/>
      <c r="X49" s="95"/>
      <c r="Y49" s="121">
        <f t="shared" si="31"/>
        <v>0</v>
      </c>
      <c r="Z49" s="95"/>
      <c r="AA49" s="95"/>
      <c r="AB49" s="95"/>
      <c r="AC49" s="121">
        <f t="shared" si="32"/>
        <v>0</v>
      </c>
      <c r="AD49" s="95"/>
      <c r="AE49" s="95"/>
      <c r="AF49" s="167">
        <v>1500000</v>
      </c>
      <c r="AG49" s="121">
        <f t="shared" si="33"/>
        <v>1500000</v>
      </c>
      <c r="AH49" s="121">
        <f t="shared" si="34"/>
        <v>1500000</v>
      </c>
      <c r="AI49" s="178">
        <f t="shared" si="35"/>
        <v>0</v>
      </c>
      <c r="AJ49" s="179">
        <f t="shared" si="24"/>
        <v>2.1945290405357034E-4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9"/>
      <c r="B50" s="19"/>
      <c r="C50" s="64"/>
      <c r="D50" s="29"/>
      <c r="E50" s="64"/>
      <c r="F50" s="64"/>
      <c r="G50" s="64"/>
      <c r="H50" s="29"/>
      <c r="I50" s="29"/>
      <c r="J50" s="195"/>
      <c r="K50" s="184">
        <v>1000000</v>
      </c>
      <c r="L50" s="64" t="s">
        <v>1369</v>
      </c>
      <c r="M50" s="96"/>
      <c r="N50" s="96"/>
      <c r="O50" s="96"/>
      <c r="P50" s="64"/>
      <c r="Q50" s="64"/>
      <c r="R50" s="96"/>
      <c r="S50" s="96"/>
      <c r="T50" s="98"/>
      <c r="U50" s="13"/>
      <c r="V50" s="96"/>
      <c r="W50" s="96"/>
      <c r="X50" s="96"/>
      <c r="Y50" s="121">
        <f t="shared" ref="Y50" si="36">SUM(V50:X50)</f>
        <v>0</v>
      </c>
      <c r="Z50" s="95"/>
      <c r="AA50" s="95"/>
      <c r="AB50" s="95"/>
      <c r="AC50" s="121">
        <f t="shared" ref="AC50" si="37">SUM(Z50:AB50)</f>
        <v>0</v>
      </c>
      <c r="AD50" s="96"/>
      <c r="AE50" s="96">
        <v>1000000</v>
      </c>
      <c r="AF50" s="167"/>
      <c r="AG50" s="121">
        <f t="shared" ref="AG50" si="38">SUM(AD50:AF50)</f>
        <v>1000000</v>
      </c>
      <c r="AH50" s="121">
        <f t="shared" ref="AH50" si="39">SUM(U50,Y50,AC50,AG50)</f>
        <v>1000000</v>
      </c>
      <c r="AI50" s="178">
        <f t="shared" ref="AI50" si="40">IF(ISERROR(AH50/J50),0,AH50/J50)</f>
        <v>0</v>
      </c>
      <c r="AJ50" s="179">
        <f t="shared" si="24"/>
        <v>1.4630193603571356E-4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x14ac:dyDescent="0.25">
      <c r="A51" s="196" t="s">
        <v>50</v>
      </c>
      <c r="B51" s="204"/>
      <c r="C51" s="197"/>
      <c r="D51" s="197"/>
      <c r="E51" s="197"/>
      <c r="F51" s="197"/>
      <c r="G51" s="197"/>
      <c r="H51" s="197"/>
      <c r="I51" s="198"/>
      <c r="J51" s="33">
        <f>SUM(J38:J46)</f>
        <v>130360000</v>
      </c>
      <c r="K51" s="33">
        <f>SUM(K38:K50)</f>
        <v>130360000</v>
      </c>
      <c r="L51" s="32"/>
      <c r="M51" s="33">
        <f>SUM(M38:M46)</f>
        <v>0</v>
      </c>
      <c r="N51" s="33">
        <f>SUM(N38:N46)</f>
        <v>0</v>
      </c>
      <c r="O51" s="33">
        <f>SUM(O38:O46)</f>
        <v>0</v>
      </c>
      <c r="P51" s="34"/>
      <c r="Q51" s="35"/>
      <c r="R51" s="33">
        <f t="shared" ref="R51:AE51" si="41">SUM(R38:R46)</f>
        <v>0</v>
      </c>
      <c r="S51" s="33">
        <f t="shared" si="41"/>
        <v>0</v>
      </c>
      <c r="T51" s="33">
        <f t="shared" si="41"/>
        <v>123360000</v>
      </c>
      <c r="U51" s="33">
        <f t="shared" si="41"/>
        <v>123360000</v>
      </c>
      <c r="V51" s="33">
        <f t="shared" si="41"/>
        <v>0</v>
      </c>
      <c r="W51" s="33">
        <f t="shared" si="41"/>
        <v>0</v>
      </c>
      <c r="X51" s="33">
        <f t="shared" si="41"/>
        <v>0</v>
      </c>
      <c r="Y51" s="33">
        <f t="shared" si="41"/>
        <v>0</v>
      </c>
      <c r="Z51" s="33">
        <f t="shared" si="41"/>
        <v>0</v>
      </c>
      <c r="AA51" s="33">
        <f t="shared" si="41"/>
        <v>0</v>
      </c>
      <c r="AB51" s="33">
        <f t="shared" si="41"/>
        <v>0</v>
      </c>
      <c r="AC51" s="33">
        <f t="shared" si="41"/>
        <v>0</v>
      </c>
      <c r="AD51" s="33">
        <f t="shared" si="41"/>
        <v>0</v>
      </c>
      <c r="AE51" s="33">
        <f t="shared" si="41"/>
        <v>0</v>
      </c>
      <c r="AF51" s="33">
        <f>SUM(AF38:AF50)</f>
        <v>6000000</v>
      </c>
      <c r="AG51" s="33">
        <f t="shared" ref="AG51:AH51" si="42">SUM(AG38:AG50)</f>
        <v>7000000</v>
      </c>
      <c r="AH51" s="33">
        <f t="shared" si="42"/>
        <v>130360000</v>
      </c>
      <c r="AI51" s="36">
        <f>IF(ISERROR(AH51/J51),0,AH51/J51)</f>
        <v>1</v>
      </c>
      <c r="AJ51" s="36">
        <f>IF(ISERROR(AH51/$AH$456),0,AH51/$AH$456)</f>
        <v>1.907192038161562E-2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91" t="s">
        <v>51</v>
      </c>
      <c r="B52" s="192"/>
      <c r="C52" s="192"/>
      <c r="D52" s="192"/>
      <c r="E52" s="193"/>
      <c r="F52" s="9"/>
      <c r="G52" s="10"/>
      <c r="H52" s="11"/>
      <c r="I52" s="11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customHeight="1" outlineLevel="1" x14ac:dyDescent="0.25">
      <c r="A53" s="19">
        <v>1</v>
      </c>
      <c r="B53" s="19"/>
      <c r="C53" s="64" t="s">
        <v>349</v>
      </c>
      <c r="D53" s="29">
        <v>45330</v>
      </c>
      <c r="E53" s="64" t="s">
        <v>350</v>
      </c>
      <c r="F53" s="64" t="s">
        <v>891</v>
      </c>
      <c r="G53" s="64" t="s">
        <v>892</v>
      </c>
      <c r="H53" s="29"/>
      <c r="I53" s="29"/>
      <c r="J53" s="240">
        <v>250758350</v>
      </c>
      <c r="K53" s="98">
        <v>5190000</v>
      </c>
      <c r="L53" s="64" t="s">
        <v>893</v>
      </c>
      <c r="M53" s="24"/>
      <c r="N53" s="24"/>
      <c r="O53" s="24"/>
      <c r="P53" s="22"/>
      <c r="Q53" s="22"/>
      <c r="R53" s="24"/>
      <c r="S53" s="24"/>
      <c r="T53" s="23">
        <v>5190000</v>
      </c>
      <c r="U53" s="25">
        <f>SUM(R53:T53)</f>
        <v>5190000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5190000</v>
      </c>
      <c r="AI53" s="26">
        <f>IF(ISERROR(AH53/J53),0,AH53/J53)</f>
        <v>2.0697217061764844E-2</v>
      </c>
      <c r="AJ53" s="27">
        <f t="shared" ref="AJ53:AJ69" si="43">IF(ISERROR(AH53/$AH$456),"-",AH53/$AH$456)</f>
        <v>7.5930704802535341E-4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9">
        <v>2</v>
      </c>
      <c r="B54" s="19"/>
      <c r="C54" s="64" t="s">
        <v>351</v>
      </c>
      <c r="D54" s="29">
        <v>45350</v>
      </c>
      <c r="E54" s="64" t="s">
        <v>352</v>
      </c>
      <c r="F54" s="64" t="s">
        <v>891</v>
      </c>
      <c r="G54" s="64" t="s">
        <v>892</v>
      </c>
      <c r="H54" s="29"/>
      <c r="I54" s="29"/>
      <c r="J54" s="240"/>
      <c r="K54" s="98">
        <v>7740000</v>
      </c>
      <c r="L54" s="64" t="s">
        <v>893</v>
      </c>
      <c r="M54" s="24"/>
      <c r="N54" s="24"/>
      <c r="O54" s="24"/>
      <c r="P54" s="30"/>
      <c r="Q54" s="30"/>
      <c r="R54" s="24"/>
      <c r="S54" s="24"/>
      <c r="T54" s="31">
        <v>7740000</v>
      </c>
      <c r="U54" s="25">
        <f t="shared" ref="U54:U68" si="44">SUM(R54:T54)</f>
        <v>7740000</v>
      </c>
      <c r="V54" s="24"/>
      <c r="W54" s="24"/>
      <c r="X54" s="24"/>
      <c r="Y54" s="25">
        <f t="shared" ref="Y54:Y68" si="45">SUM(V54:X54)</f>
        <v>0</v>
      </c>
      <c r="Z54" s="24"/>
      <c r="AA54" s="24"/>
      <c r="AB54" s="24"/>
      <c r="AC54" s="25">
        <f t="shared" ref="AC54:AC68" si="46">SUM(Z54:AB54)</f>
        <v>0</v>
      </c>
      <c r="AD54" s="24"/>
      <c r="AE54" s="24"/>
      <c r="AF54" s="24"/>
      <c r="AG54" s="25">
        <f t="shared" ref="AG54:AG68" si="47">SUM(AD54:AF54)</f>
        <v>0</v>
      </c>
      <c r="AH54" s="25">
        <f t="shared" ref="AH54:AH68" si="48">SUM(U54,Y54,AC54,AG54)</f>
        <v>7740000</v>
      </c>
      <c r="AI54" s="26">
        <f t="shared" ref="AI54:AI68" si="49">IF(ISERROR(AH54/J54),0,AH54/J54)</f>
        <v>0</v>
      </c>
      <c r="AJ54" s="27">
        <f t="shared" si="43"/>
        <v>1.132376984916423E-3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9">
        <v>3</v>
      </c>
      <c r="B55" s="19"/>
      <c r="C55" s="64" t="s">
        <v>340</v>
      </c>
      <c r="D55" s="29">
        <v>45329</v>
      </c>
      <c r="E55" s="64" t="s">
        <v>353</v>
      </c>
      <c r="F55" s="64" t="s">
        <v>891</v>
      </c>
      <c r="G55" s="64" t="s">
        <v>892</v>
      </c>
      <c r="H55" s="29"/>
      <c r="I55" s="29"/>
      <c r="J55" s="240"/>
      <c r="K55" s="98">
        <v>9820000</v>
      </c>
      <c r="L55" s="64" t="s">
        <v>893</v>
      </c>
      <c r="M55" s="24"/>
      <c r="N55" s="24"/>
      <c r="O55" s="24"/>
      <c r="P55" s="30"/>
      <c r="Q55" s="30"/>
      <c r="R55" s="24"/>
      <c r="S55" s="24"/>
      <c r="T55" s="31">
        <v>9820000</v>
      </c>
      <c r="U55" s="25">
        <f t="shared" si="44"/>
        <v>9820000</v>
      </c>
      <c r="V55" s="24"/>
      <c r="W55" s="24"/>
      <c r="X55" s="24"/>
      <c r="Y55" s="25">
        <f t="shared" si="45"/>
        <v>0</v>
      </c>
      <c r="Z55" s="24"/>
      <c r="AA55" s="24"/>
      <c r="AB55" s="24"/>
      <c r="AC55" s="25">
        <f t="shared" si="46"/>
        <v>0</v>
      </c>
      <c r="AD55" s="24"/>
      <c r="AE55" s="24"/>
      <c r="AF55" s="24"/>
      <c r="AG55" s="25">
        <f t="shared" si="47"/>
        <v>0</v>
      </c>
      <c r="AH55" s="25">
        <f t="shared" si="48"/>
        <v>9820000</v>
      </c>
      <c r="AI55" s="26">
        <f t="shared" si="49"/>
        <v>0</v>
      </c>
      <c r="AJ55" s="27">
        <f t="shared" si="43"/>
        <v>1.4366850118707072E-3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9">
        <v>4</v>
      </c>
      <c r="B56" s="19"/>
      <c r="C56" s="64" t="s">
        <v>354</v>
      </c>
      <c r="D56" s="29">
        <v>45348</v>
      </c>
      <c r="E56" s="64" t="s">
        <v>355</v>
      </c>
      <c r="F56" s="64" t="s">
        <v>891</v>
      </c>
      <c r="G56" s="64" t="s">
        <v>892</v>
      </c>
      <c r="H56" s="29"/>
      <c r="I56" s="29"/>
      <c r="J56" s="240"/>
      <c r="K56" s="98">
        <v>51790000</v>
      </c>
      <c r="L56" s="64" t="s">
        <v>893</v>
      </c>
      <c r="M56" s="24"/>
      <c r="N56" s="24"/>
      <c r="O56" s="24"/>
      <c r="P56" s="30"/>
      <c r="Q56" s="30"/>
      <c r="R56" s="24"/>
      <c r="S56" s="24"/>
      <c r="T56" s="31">
        <v>51790000</v>
      </c>
      <c r="U56" s="25">
        <f t="shared" si="44"/>
        <v>51790000</v>
      </c>
      <c r="V56" s="24"/>
      <c r="W56" s="24"/>
      <c r="X56" s="24"/>
      <c r="Y56" s="25">
        <f t="shared" si="45"/>
        <v>0</v>
      </c>
      <c r="Z56" s="24"/>
      <c r="AA56" s="24"/>
      <c r="AB56" s="24"/>
      <c r="AC56" s="25">
        <f t="shared" si="46"/>
        <v>0</v>
      </c>
      <c r="AD56" s="24"/>
      <c r="AE56" s="24"/>
      <c r="AF56" s="24"/>
      <c r="AG56" s="25">
        <f t="shared" si="47"/>
        <v>0</v>
      </c>
      <c r="AH56" s="25">
        <f t="shared" si="48"/>
        <v>51790000</v>
      </c>
      <c r="AI56" s="26">
        <f t="shared" si="49"/>
        <v>0</v>
      </c>
      <c r="AJ56" s="27">
        <f t="shared" si="43"/>
        <v>7.5769772672896057E-3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 x14ac:dyDescent="0.25">
      <c r="A57" s="19">
        <v>5</v>
      </c>
      <c r="B57" s="19"/>
      <c r="C57" s="64" t="s">
        <v>356</v>
      </c>
      <c r="D57" s="29">
        <v>45348</v>
      </c>
      <c r="E57" s="64" t="s">
        <v>357</v>
      </c>
      <c r="F57" s="64" t="s">
        <v>891</v>
      </c>
      <c r="G57" s="64" t="s">
        <v>892</v>
      </c>
      <c r="H57" s="29"/>
      <c r="I57" s="29"/>
      <c r="J57" s="240"/>
      <c r="K57" s="98">
        <v>13960000</v>
      </c>
      <c r="L57" s="64" t="s">
        <v>893</v>
      </c>
      <c r="M57" s="24"/>
      <c r="N57" s="24"/>
      <c r="O57" s="24"/>
      <c r="P57" s="30"/>
      <c r="Q57" s="30"/>
      <c r="R57" s="24"/>
      <c r="S57" s="24"/>
      <c r="T57" s="31">
        <v>13960000</v>
      </c>
      <c r="U57" s="25">
        <f t="shared" si="44"/>
        <v>13960000</v>
      </c>
      <c r="V57" s="24"/>
      <c r="W57" s="24"/>
      <c r="X57" s="24"/>
      <c r="Y57" s="25">
        <f t="shared" si="45"/>
        <v>0</v>
      </c>
      <c r="Z57" s="24"/>
      <c r="AA57" s="24"/>
      <c r="AB57" s="24"/>
      <c r="AC57" s="25">
        <f t="shared" si="46"/>
        <v>0</v>
      </c>
      <c r="AD57" s="24"/>
      <c r="AE57" s="24"/>
      <c r="AF57" s="24"/>
      <c r="AG57" s="25">
        <f t="shared" si="47"/>
        <v>0</v>
      </c>
      <c r="AH57" s="25">
        <f t="shared" si="48"/>
        <v>13960000</v>
      </c>
      <c r="AI57" s="26">
        <f t="shared" si="49"/>
        <v>0</v>
      </c>
      <c r="AJ57" s="27">
        <f t="shared" si="43"/>
        <v>2.0423750270585615E-3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9">
        <v>6</v>
      </c>
      <c r="B58" s="19"/>
      <c r="C58" s="64" t="s">
        <v>358</v>
      </c>
      <c r="D58" s="29">
        <v>45330</v>
      </c>
      <c r="E58" s="64" t="s">
        <v>359</v>
      </c>
      <c r="F58" s="64" t="s">
        <v>891</v>
      </c>
      <c r="G58" s="64" t="s">
        <v>892</v>
      </c>
      <c r="H58" s="29"/>
      <c r="I58" s="29"/>
      <c r="J58" s="240"/>
      <c r="K58" s="98">
        <v>2300000</v>
      </c>
      <c r="L58" s="64" t="s">
        <v>893</v>
      </c>
      <c r="M58" s="24"/>
      <c r="N58" s="24"/>
      <c r="O58" s="24"/>
      <c r="P58" s="30"/>
      <c r="Q58" s="30"/>
      <c r="R58" s="24"/>
      <c r="S58" s="24"/>
      <c r="T58" s="31">
        <v>2300000</v>
      </c>
      <c r="U58" s="25">
        <f t="shared" si="44"/>
        <v>2300000</v>
      </c>
      <c r="V58" s="24"/>
      <c r="W58" s="24"/>
      <c r="X58" s="24"/>
      <c r="Y58" s="25">
        <f t="shared" si="45"/>
        <v>0</v>
      </c>
      <c r="Z58" s="24"/>
      <c r="AA58" s="24"/>
      <c r="AB58" s="24"/>
      <c r="AC58" s="25">
        <f t="shared" si="46"/>
        <v>0</v>
      </c>
      <c r="AD58" s="24"/>
      <c r="AE58" s="24"/>
      <c r="AF58" s="24"/>
      <c r="AG58" s="25">
        <f t="shared" si="47"/>
        <v>0</v>
      </c>
      <c r="AH58" s="25">
        <f t="shared" si="48"/>
        <v>2300000</v>
      </c>
      <c r="AI58" s="26">
        <f t="shared" si="49"/>
        <v>0</v>
      </c>
      <c r="AJ58" s="27">
        <f t="shared" si="43"/>
        <v>3.3649445288214119E-4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 x14ac:dyDescent="0.25">
      <c r="A59" s="19">
        <v>7</v>
      </c>
      <c r="B59" s="19"/>
      <c r="C59" s="64" t="s">
        <v>210</v>
      </c>
      <c r="D59" s="29">
        <v>45372</v>
      </c>
      <c r="E59" s="64" t="s">
        <v>104</v>
      </c>
      <c r="F59" s="64" t="s">
        <v>891</v>
      </c>
      <c r="G59" s="64" t="s">
        <v>892</v>
      </c>
      <c r="H59" s="29"/>
      <c r="I59" s="29"/>
      <c r="J59" s="240"/>
      <c r="K59" s="98">
        <v>47990000</v>
      </c>
      <c r="L59" s="64" t="s">
        <v>893</v>
      </c>
      <c r="M59" s="24"/>
      <c r="N59" s="24"/>
      <c r="O59" s="24"/>
      <c r="P59" s="30"/>
      <c r="Q59" s="30"/>
      <c r="R59" s="24"/>
      <c r="S59" s="24"/>
      <c r="T59" s="31">
        <v>47990000</v>
      </c>
      <c r="U59" s="25">
        <f t="shared" si="44"/>
        <v>47990000</v>
      </c>
      <c r="V59" s="24"/>
      <c r="W59" s="24"/>
      <c r="X59" s="24"/>
      <c r="Y59" s="25">
        <f t="shared" si="45"/>
        <v>0</v>
      </c>
      <c r="Z59" s="24"/>
      <c r="AA59" s="24"/>
      <c r="AB59" s="24"/>
      <c r="AC59" s="25">
        <f t="shared" si="46"/>
        <v>0</v>
      </c>
      <c r="AD59" s="24"/>
      <c r="AE59" s="24"/>
      <c r="AF59" s="24"/>
      <c r="AG59" s="25">
        <f t="shared" si="47"/>
        <v>0</v>
      </c>
      <c r="AH59" s="25">
        <f t="shared" si="48"/>
        <v>47990000</v>
      </c>
      <c r="AI59" s="26">
        <f t="shared" si="49"/>
        <v>0</v>
      </c>
      <c r="AJ59" s="27">
        <f t="shared" si="43"/>
        <v>7.0210299103538936E-3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outlineLevel="1" x14ac:dyDescent="0.25">
      <c r="A60" s="19">
        <v>8</v>
      </c>
      <c r="B60" s="19"/>
      <c r="C60" s="64" t="s">
        <v>360</v>
      </c>
      <c r="D60" s="29">
        <v>45348</v>
      </c>
      <c r="E60" s="64" t="s">
        <v>361</v>
      </c>
      <c r="F60" s="64" t="s">
        <v>891</v>
      </c>
      <c r="G60" s="64" t="s">
        <v>892</v>
      </c>
      <c r="H60" s="29"/>
      <c r="I60" s="29"/>
      <c r="J60" s="240"/>
      <c r="K60" s="98">
        <v>9690000</v>
      </c>
      <c r="L60" s="64" t="s">
        <v>893</v>
      </c>
      <c r="M60" s="24"/>
      <c r="N60" s="24"/>
      <c r="O60" s="24"/>
      <c r="P60" s="30"/>
      <c r="Q60" s="30"/>
      <c r="R60" s="24"/>
      <c r="S60" s="24"/>
      <c r="T60" s="31">
        <v>9690000</v>
      </c>
      <c r="U60" s="25">
        <f t="shared" si="44"/>
        <v>9690000</v>
      </c>
      <c r="V60" s="24"/>
      <c r="W60" s="24"/>
      <c r="X60" s="24"/>
      <c r="Y60" s="25">
        <f t="shared" si="45"/>
        <v>0</v>
      </c>
      <c r="Z60" s="24"/>
      <c r="AA60" s="24"/>
      <c r="AB60" s="24"/>
      <c r="AC60" s="25">
        <f t="shared" si="46"/>
        <v>0</v>
      </c>
      <c r="AD60" s="24"/>
      <c r="AE60" s="24"/>
      <c r="AF60" s="24"/>
      <c r="AG60" s="25">
        <f t="shared" si="47"/>
        <v>0</v>
      </c>
      <c r="AH60" s="25">
        <f t="shared" si="48"/>
        <v>9690000</v>
      </c>
      <c r="AI60" s="26">
        <f t="shared" si="49"/>
        <v>0</v>
      </c>
      <c r="AJ60" s="27">
        <f t="shared" si="43"/>
        <v>1.4176657601860645E-3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outlineLevel="1" x14ac:dyDescent="0.25">
      <c r="A61" s="19">
        <v>9</v>
      </c>
      <c r="B61" s="19"/>
      <c r="C61" s="64" t="s">
        <v>122</v>
      </c>
      <c r="D61" s="29">
        <v>45348</v>
      </c>
      <c r="E61" s="64" t="s">
        <v>362</v>
      </c>
      <c r="F61" s="64" t="s">
        <v>891</v>
      </c>
      <c r="G61" s="64" t="s">
        <v>892</v>
      </c>
      <c r="H61" s="29"/>
      <c r="I61" s="29"/>
      <c r="J61" s="240"/>
      <c r="K61" s="98">
        <v>13260000</v>
      </c>
      <c r="L61" s="64" t="s">
        <v>893</v>
      </c>
      <c r="M61" s="24"/>
      <c r="N61" s="24"/>
      <c r="O61" s="24"/>
      <c r="P61" s="30"/>
      <c r="Q61" s="30"/>
      <c r="R61" s="24"/>
      <c r="S61" s="24"/>
      <c r="T61" s="31">
        <v>13260000</v>
      </c>
      <c r="U61" s="25">
        <f t="shared" si="44"/>
        <v>13260000</v>
      </c>
      <c r="V61" s="24"/>
      <c r="W61" s="24"/>
      <c r="X61" s="24"/>
      <c r="Y61" s="25">
        <f t="shared" si="45"/>
        <v>0</v>
      </c>
      <c r="Z61" s="24"/>
      <c r="AA61" s="24"/>
      <c r="AB61" s="24"/>
      <c r="AC61" s="25">
        <f t="shared" si="46"/>
        <v>0</v>
      </c>
      <c r="AD61" s="24"/>
      <c r="AE61" s="24"/>
      <c r="AF61" s="24"/>
      <c r="AG61" s="25">
        <f t="shared" si="47"/>
        <v>0</v>
      </c>
      <c r="AH61" s="25">
        <f t="shared" si="48"/>
        <v>13260000</v>
      </c>
      <c r="AI61" s="26">
        <f t="shared" si="49"/>
        <v>0</v>
      </c>
      <c r="AJ61" s="27">
        <f t="shared" si="43"/>
        <v>1.9399636718335619E-3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9">
        <v>10</v>
      </c>
      <c r="B62" s="19"/>
      <c r="C62" s="64" t="s">
        <v>363</v>
      </c>
      <c r="D62" s="29">
        <v>45348</v>
      </c>
      <c r="E62" s="64" t="s">
        <v>102</v>
      </c>
      <c r="F62" s="64" t="s">
        <v>891</v>
      </c>
      <c r="G62" s="64" t="s">
        <v>892</v>
      </c>
      <c r="H62" s="29"/>
      <c r="I62" s="29"/>
      <c r="J62" s="240"/>
      <c r="K62" s="98">
        <v>43340000</v>
      </c>
      <c r="L62" s="64" t="s">
        <v>893</v>
      </c>
      <c r="M62" s="24"/>
      <c r="N62" s="24"/>
      <c r="O62" s="24"/>
      <c r="P62" s="30"/>
      <c r="Q62" s="30"/>
      <c r="R62" s="24"/>
      <c r="S62" s="24"/>
      <c r="T62" s="31">
        <v>43340000</v>
      </c>
      <c r="U62" s="25">
        <f t="shared" si="44"/>
        <v>43340000</v>
      </c>
      <c r="V62" s="24"/>
      <c r="W62" s="24"/>
      <c r="X62" s="24"/>
      <c r="Y62" s="25">
        <f t="shared" si="45"/>
        <v>0</v>
      </c>
      <c r="Z62" s="24"/>
      <c r="AA62" s="24"/>
      <c r="AB62" s="24"/>
      <c r="AC62" s="25">
        <f t="shared" si="46"/>
        <v>0</v>
      </c>
      <c r="AD62" s="24"/>
      <c r="AE62" s="24"/>
      <c r="AF62" s="24"/>
      <c r="AG62" s="25">
        <f t="shared" si="47"/>
        <v>0</v>
      </c>
      <c r="AH62" s="25">
        <f t="shared" si="48"/>
        <v>43340000</v>
      </c>
      <c r="AI62" s="26">
        <f t="shared" si="49"/>
        <v>0</v>
      </c>
      <c r="AJ62" s="27">
        <f t="shared" si="43"/>
        <v>6.340725907787826E-3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 x14ac:dyDescent="0.25">
      <c r="A63" s="19">
        <v>11</v>
      </c>
      <c r="B63" s="19"/>
      <c r="C63" s="64" t="s">
        <v>342</v>
      </c>
      <c r="D63" s="29">
        <v>45329</v>
      </c>
      <c r="E63" s="64" t="s">
        <v>364</v>
      </c>
      <c r="F63" s="64" t="s">
        <v>891</v>
      </c>
      <c r="G63" s="64" t="s">
        <v>892</v>
      </c>
      <c r="H63" s="29"/>
      <c r="I63" s="29"/>
      <c r="J63" s="240"/>
      <c r="K63" s="98">
        <v>5180000</v>
      </c>
      <c r="L63" s="64" t="s">
        <v>893</v>
      </c>
      <c r="M63" s="24"/>
      <c r="N63" s="24"/>
      <c r="O63" s="24"/>
      <c r="P63" s="30"/>
      <c r="Q63" s="30"/>
      <c r="R63" s="24"/>
      <c r="S63" s="24"/>
      <c r="T63" s="31">
        <v>5180000</v>
      </c>
      <c r="U63" s="25">
        <f t="shared" si="44"/>
        <v>5180000</v>
      </c>
      <c r="V63" s="24"/>
      <c r="W63" s="24"/>
      <c r="X63" s="24"/>
      <c r="Y63" s="25">
        <f t="shared" si="45"/>
        <v>0</v>
      </c>
      <c r="Z63" s="24"/>
      <c r="AA63" s="24"/>
      <c r="AB63" s="24"/>
      <c r="AC63" s="25">
        <f t="shared" si="46"/>
        <v>0</v>
      </c>
      <c r="AD63" s="24"/>
      <c r="AE63" s="24"/>
      <c r="AF63" s="24"/>
      <c r="AG63" s="25">
        <f t="shared" si="47"/>
        <v>0</v>
      </c>
      <c r="AH63" s="25">
        <f t="shared" si="48"/>
        <v>5180000</v>
      </c>
      <c r="AI63" s="26">
        <f t="shared" si="49"/>
        <v>0</v>
      </c>
      <c r="AJ63" s="27">
        <f t="shared" si="43"/>
        <v>7.578440286649963E-4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 x14ac:dyDescent="0.25">
      <c r="A64" s="19">
        <v>12</v>
      </c>
      <c r="B64" s="19"/>
      <c r="C64" s="64" t="s">
        <v>365</v>
      </c>
      <c r="D64" s="29">
        <v>45348</v>
      </c>
      <c r="E64" s="64" t="s">
        <v>366</v>
      </c>
      <c r="F64" s="64" t="s">
        <v>891</v>
      </c>
      <c r="G64" s="64" t="s">
        <v>892</v>
      </c>
      <c r="H64" s="29"/>
      <c r="I64" s="29"/>
      <c r="J64" s="240"/>
      <c r="K64" s="98">
        <v>5790000</v>
      </c>
      <c r="L64" s="64" t="s">
        <v>893</v>
      </c>
      <c r="M64" s="24"/>
      <c r="N64" s="24"/>
      <c r="O64" s="24"/>
      <c r="P64" s="30"/>
      <c r="Q64" s="30"/>
      <c r="R64" s="24"/>
      <c r="S64" s="24"/>
      <c r="T64" s="31">
        <v>5790000</v>
      </c>
      <c r="U64" s="25">
        <f t="shared" si="44"/>
        <v>5790000</v>
      </c>
      <c r="V64" s="24"/>
      <c r="W64" s="24"/>
      <c r="X64" s="24"/>
      <c r="Y64" s="25">
        <f t="shared" si="45"/>
        <v>0</v>
      </c>
      <c r="Z64" s="24"/>
      <c r="AA64" s="24"/>
      <c r="AB64" s="24"/>
      <c r="AC64" s="25">
        <f t="shared" si="46"/>
        <v>0</v>
      </c>
      <c r="AD64" s="24"/>
      <c r="AE64" s="24"/>
      <c r="AF64" s="24"/>
      <c r="AG64" s="25">
        <f t="shared" si="47"/>
        <v>0</v>
      </c>
      <c r="AH64" s="25">
        <f t="shared" si="48"/>
        <v>5790000</v>
      </c>
      <c r="AI64" s="26">
        <f t="shared" si="49"/>
        <v>0</v>
      </c>
      <c r="AJ64" s="27">
        <f t="shared" si="43"/>
        <v>8.4708820964678156E-4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 x14ac:dyDescent="0.25">
      <c r="A65" s="19">
        <v>13</v>
      </c>
      <c r="B65" s="19"/>
      <c r="C65" s="64" t="s">
        <v>139</v>
      </c>
      <c r="D65" s="29">
        <v>45348</v>
      </c>
      <c r="E65" s="64" t="s">
        <v>367</v>
      </c>
      <c r="F65" s="64" t="s">
        <v>891</v>
      </c>
      <c r="G65" s="64" t="s">
        <v>892</v>
      </c>
      <c r="H65" s="29"/>
      <c r="I65" s="29"/>
      <c r="J65" s="240"/>
      <c r="K65" s="98">
        <v>4140000</v>
      </c>
      <c r="L65" s="64" t="s">
        <v>893</v>
      </c>
      <c r="M65" s="24"/>
      <c r="N65" s="24"/>
      <c r="O65" s="24"/>
      <c r="P65" s="30"/>
      <c r="Q65" s="30"/>
      <c r="R65" s="24"/>
      <c r="S65" s="24"/>
      <c r="T65" s="31">
        <v>4140000</v>
      </c>
      <c r="U65" s="25">
        <f t="shared" si="44"/>
        <v>4140000</v>
      </c>
      <c r="V65" s="24"/>
      <c r="W65" s="24"/>
      <c r="X65" s="24"/>
      <c r="Y65" s="25">
        <f t="shared" si="45"/>
        <v>0</v>
      </c>
      <c r="Z65" s="24"/>
      <c r="AA65" s="24"/>
      <c r="AB65" s="24"/>
      <c r="AC65" s="25">
        <f t="shared" si="46"/>
        <v>0</v>
      </c>
      <c r="AD65" s="24"/>
      <c r="AE65" s="24"/>
      <c r="AF65" s="24"/>
      <c r="AG65" s="25">
        <f t="shared" si="47"/>
        <v>0</v>
      </c>
      <c r="AH65" s="25">
        <f t="shared" si="48"/>
        <v>4140000</v>
      </c>
      <c r="AI65" s="26">
        <f t="shared" si="49"/>
        <v>0</v>
      </c>
      <c r="AJ65" s="27">
        <f t="shared" si="43"/>
        <v>6.056900151878541E-4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9">
        <v>14</v>
      </c>
      <c r="B66" s="19"/>
      <c r="C66" s="64" t="s">
        <v>368</v>
      </c>
      <c r="D66" s="29">
        <v>45350</v>
      </c>
      <c r="E66" s="64" t="s">
        <v>369</v>
      </c>
      <c r="F66" s="64" t="s">
        <v>891</v>
      </c>
      <c r="G66" s="64" t="s">
        <v>892</v>
      </c>
      <c r="H66" s="29"/>
      <c r="I66" s="29"/>
      <c r="J66" s="240"/>
      <c r="K66" s="98">
        <v>9040000</v>
      </c>
      <c r="L66" s="64" t="s">
        <v>893</v>
      </c>
      <c r="M66" s="24"/>
      <c r="N66" s="24"/>
      <c r="O66" s="24"/>
      <c r="P66" s="30"/>
      <c r="Q66" s="30"/>
      <c r="R66" s="24"/>
      <c r="S66" s="24"/>
      <c r="T66" s="31">
        <v>9040000</v>
      </c>
      <c r="U66" s="25">
        <f t="shared" si="44"/>
        <v>9040000</v>
      </c>
      <c r="V66" s="24"/>
      <c r="W66" s="24"/>
      <c r="X66" s="24"/>
      <c r="Y66" s="25">
        <f t="shared" si="45"/>
        <v>0</v>
      </c>
      <c r="Z66" s="24"/>
      <c r="AA66" s="24"/>
      <c r="AB66" s="24"/>
      <c r="AC66" s="25">
        <f t="shared" si="46"/>
        <v>0</v>
      </c>
      <c r="AD66" s="24"/>
      <c r="AE66" s="24"/>
      <c r="AF66" s="24"/>
      <c r="AG66" s="25">
        <f t="shared" si="47"/>
        <v>0</v>
      </c>
      <c r="AH66" s="25">
        <f t="shared" si="48"/>
        <v>9040000</v>
      </c>
      <c r="AI66" s="26">
        <f t="shared" si="49"/>
        <v>0</v>
      </c>
      <c r="AJ66" s="27">
        <f t="shared" si="43"/>
        <v>1.3225695017628507E-3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outlineLevel="1" x14ac:dyDescent="0.25">
      <c r="A67" s="19">
        <v>15</v>
      </c>
      <c r="B67" s="19"/>
      <c r="C67" s="64" t="s">
        <v>347</v>
      </c>
      <c r="D67" s="29">
        <v>45329</v>
      </c>
      <c r="E67" s="64" t="s">
        <v>370</v>
      </c>
      <c r="F67" s="64" t="s">
        <v>891</v>
      </c>
      <c r="G67" s="64" t="s">
        <v>892</v>
      </c>
      <c r="H67" s="29"/>
      <c r="I67" s="29"/>
      <c r="J67" s="240"/>
      <c r="K67" s="98">
        <v>13260000</v>
      </c>
      <c r="L67" s="64" t="s">
        <v>893</v>
      </c>
      <c r="M67" s="24"/>
      <c r="N67" s="24"/>
      <c r="O67" s="24"/>
      <c r="P67" s="30"/>
      <c r="Q67" s="30"/>
      <c r="R67" s="24"/>
      <c r="S67" s="24"/>
      <c r="T67" s="31">
        <v>13260000</v>
      </c>
      <c r="U67" s="25">
        <f t="shared" si="44"/>
        <v>13260000</v>
      </c>
      <c r="V67" s="24"/>
      <c r="W67" s="24"/>
      <c r="X67" s="24"/>
      <c r="Y67" s="25">
        <f t="shared" si="45"/>
        <v>0</v>
      </c>
      <c r="Z67" s="24"/>
      <c r="AA67" s="24"/>
      <c r="AB67" s="24"/>
      <c r="AC67" s="25">
        <f t="shared" si="46"/>
        <v>0</v>
      </c>
      <c r="AD67" s="24"/>
      <c r="AE67" s="24"/>
      <c r="AF67" s="24"/>
      <c r="AG67" s="25">
        <f t="shared" si="47"/>
        <v>0</v>
      </c>
      <c r="AH67" s="25">
        <f t="shared" si="48"/>
        <v>13260000</v>
      </c>
      <c r="AI67" s="26">
        <f t="shared" si="49"/>
        <v>0</v>
      </c>
      <c r="AJ67" s="27">
        <f t="shared" si="43"/>
        <v>1.9399636718335619E-3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 x14ac:dyDescent="0.25">
      <c r="A68" s="19">
        <v>16</v>
      </c>
      <c r="B68" s="19"/>
      <c r="C68" s="64"/>
      <c r="D68" s="29"/>
      <c r="E68" s="64"/>
      <c r="F68" s="64"/>
      <c r="G68" s="64"/>
      <c r="H68" s="29"/>
      <c r="I68" s="29"/>
      <c r="J68" s="240"/>
      <c r="K68" s="98">
        <v>268350</v>
      </c>
      <c r="L68" s="64" t="s">
        <v>300</v>
      </c>
      <c r="M68" s="24"/>
      <c r="N68" s="24"/>
      <c r="O68" s="24"/>
      <c r="P68" s="30"/>
      <c r="Q68" s="30"/>
      <c r="R68" s="24"/>
      <c r="S68" s="24">
        <v>268350</v>
      </c>
      <c r="T68" s="31"/>
      <c r="U68" s="25">
        <f t="shared" si="44"/>
        <v>268350</v>
      </c>
      <c r="V68" s="24"/>
      <c r="W68" s="24"/>
      <c r="X68" s="24"/>
      <c r="Y68" s="25">
        <f t="shared" si="45"/>
        <v>0</v>
      </c>
      <c r="Z68" s="24"/>
      <c r="AA68" s="24"/>
      <c r="AB68" s="24"/>
      <c r="AC68" s="25">
        <f t="shared" si="46"/>
        <v>0</v>
      </c>
      <c r="AD68" s="24"/>
      <c r="AE68" s="24"/>
      <c r="AF68" s="24"/>
      <c r="AG68" s="25">
        <f t="shared" si="47"/>
        <v>0</v>
      </c>
      <c r="AH68" s="25">
        <f t="shared" si="48"/>
        <v>268350</v>
      </c>
      <c r="AI68" s="26">
        <f t="shared" si="49"/>
        <v>0</v>
      </c>
      <c r="AJ68" s="27">
        <f t="shared" si="43"/>
        <v>3.9260124535183733E-5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 x14ac:dyDescent="0.25">
      <c r="A69" s="19">
        <v>17</v>
      </c>
      <c r="B69" s="19"/>
      <c r="C69" s="64"/>
      <c r="D69" s="29"/>
      <c r="E69" s="64"/>
      <c r="F69" s="64"/>
      <c r="G69" s="64"/>
      <c r="H69" s="29"/>
      <c r="I69" s="29"/>
      <c r="J69" s="240"/>
      <c r="K69" s="98"/>
      <c r="L69" s="64" t="s">
        <v>301</v>
      </c>
      <c r="M69" s="24"/>
      <c r="N69" s="24"/>
      <c r="O69" s="24"/>
      <c r="P69" s="30"/>
      <c r="Q69" s="30"/>
      <c r="R69" s="24"/>
      <c r="S69" s="24"/>
      <c r="T69" s="31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/>
      <c r="AF69" s="24"/>
      <c r="AG69" s="25">
        <f>SUM(AD69:AF69)</f>
        <v>0</v>
      </c>
      <c r="AH69" s="25">
        <f>SUM(U69,Y69,AC69,AG69)</f>
        <v>0</v>
      </c>
      <c r="AI69" s="26">
        <f>IF(ISERROR(AH69/J69),0,AH69/J69)</f>
        <v>0</v>
      </c>
      <c r="AJ69" s="27">
        <f t="shared" si="43"/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9">
        <v>18</v>
      </c>
      <c r="B70" s="19"/>
      <c r="C70" s="64" t="s">
        <v>1316</v>
      </c>
      <c r="D70" s="29">
        <v>45636</v>
      </c>
      <c r="E70" s="64" t="s">
        <v>355</v>
      </c>
      <c r="F70" s="64" t="s">
        <v>891</v>
      </c>
      <c r="G70" s="64" t="s">
        <v>892</v>
      </c>
      <c r="H70" s="29"/>
      <c r="I70" s="29"/>
      <c r="J70" s="240"/>
      <c r="K70" s="98">
        <v>5000000</v>
      </c>
      <c r="L70" s="64" t="s">
        <v>893</v>
      </c>
      <c r="M70" s="24"/>
      <c r="N70" s="24"/>
      <c r="O70" s="24"/>
      <c r="P70" s="126"/>
      <c r="Q70" s="126"/>
      <c r="R70" s="24"/>
      <c r="S70" s="24"/>
      <c r="T70" s="130"/>
      <c r="U70" s="25">
        <f t="shared" ref="U70:U71" si="50">SUM(R70:T70)</f>
        <v>0</v>
      </c>
      <c r="V70" s="24"/>
      <c r="W70" s="24"/>
      <c r="X70" s="24"/>
      <c r="Y70" s="25">
        <f t="shared" ref="Y70:Y71" si="51">SUM(V70:X70)</f>
        <v>0</v>
      </c>
      <c r="Z70" s="24"/>
      <c r="AA70" s="24"/>
      <c r="AB70" s="24"/>
      <c r="AC70" s="25">
        <f t="shared" ref="AC70:AC71" si="52">SUM(Z70:AB70)</f>
        <v>0</v>
      </c>
      <c r="AD70" s="24"/>
      <c r="AE70" s="24"/>
      <c r="AF70" s="98">
        <v>5000000</v>
      </c>
      <c r="AG70" s="25">
        <f t="shared" ref="AG70:AG71" si="53">SUM(AD70:AF70)</f>
        <v>5000000</v>
      </c>
      <c r="AH70" s="25">
        <f t="shared" ref="AH70:AH71" si="54">SUM(U70,Y70,AC70,AG70)</f>
        <v>5000000</v>
      </c>
      <c r="AI70" s="26">
        <f t="shared" ref="AI70:AI71" si="55">IF(ISERROR(AH70/J70),0,AH70/J70)</f>
        <v>0</v>
      </c>
      <c r="AJ70" s="27">
        <f t="shared" ref="AJ70:AJ71" si="56">IF(ISERROR(AH70/$AH$456),"-",AH70/$AH$456)</f>
        <v>7.3150968017856785E-4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 x14ac:dyDescent="0.25">
      <c r="A71" s="19">
        <v>19</v>
      </c>
      <c r="B71" s="19"/>
      <c r="C71" s="64" t="s">
        <v>1317</v>
      </c>
      <c r="D71" s="29">
        <v>45646</v>
      </c>
      <c r="E71" s="64" t="s">
        <v>362</v>
      </c>
      <c r="F71" s="64" t="s">
        <v>891</v>
      </c>
      <c r="G71" s="64" t="s">
        <v>892</v>
      </c>
      <c r="H71" s="29"/>
      <c r="I71" s="29"/>
      <c r="J71" s="240"/>
      <c r="K71" s="98">
        <v>3000000</v>
      </c>
      <c r="L71" s="64" t="s">
        <v>893</v>
      </c>
      <c r="M71" s="24"/>
      <c r="N71" s="24"/>
      <c r="O71" s="24"/>
      <c r="P71" s="126"/>
      <c r="Q71" s="126"/>
      <c r="R71" s="24"/>
      <c r="S71" s="24"/>
      <c r="T71" s="130"/>
      <c r="U71" s="25">
        <f t="shared" si="50"/>
        <v>0</v>
      </c>
      <c r="V71" s="24"/>
      <c r="W71" s="24"/>
      <c r="X71" s="24"/>
      <c r="Y71" s="25">
        <f t="shared" si="51"/>
        <v>0</v>
      </c>
      <c r="Z71" s="24"/>
      <c r="AA71" s="24"/>
      <c r="AB71" s="24"/>
      <c r="AC71" s="25">
        <f t="shared" si="52"/>
        <v>0</v>
      </c>
      <c r="AD71" s="24"/>
      <c r="AE71" s="24"/>
      <c r="AF71" s="98">
        <v>3000000</v>
      </c>
      <c r="AG71" s="25">
        <f t="shared" si="53"/>
        <v>3000000</v>
      </c>
      <c r="AH71" s="25">
        <f t="shared" si="54"/>
        <v>3000000</v>
      </c>
      <c r="AI71" s="26">
        <f t="shared" si="55"/>
        <v>0</v>
      </c>
      <c r="AJ71" s="27">
        <f t="shared" si="56"/>
        <v>4.3890580810714068E-4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7" customFormat="1" ht="12.75" customHeight="1" x14ac:dyDescent="0.25">
      <c r="A72" s="196" t="s">
        <v>52</v>
      </c>
      <c r="B72" s="204"/>
      <c r="C72" s="197"/>
      <c r="D72" s="197"/>
      <c r="E72" s="197"/>
      <c r="F72" s="197"/>
      <c r="G72" s="197"/>
      <c r="H72" s="197"/>
      <c r="I72" s="198"/>
      <c r="J72" s="33">
        <f>SUM(J53:J69)</f>
        <v>250758350</v>
      </c>
      <c r="K72" s="33">
        <f>SUM(K53:K71)</f>
        <v>250758350</v>
      </c>
      <c r="L72" s="32"/>
      <c r="M72" s="33">
        <f>SUM(M53:M69)</f>
        <v>0</v>
      </c>
      <c r="N72" s="33">
        <f>SUM(N53:N69)</f>
        <v>0</v>
      </c>
      <c r="O72" s="33">
        <f>SUM(O53:O69)</f>
        <v>0</v>
      </c>
      <c r="P72" s="34"/>
      <c r="Q72" s="35"/>
      <c r="R72" s="33">
        <f t="shared" ref="R72:AE72" si="57">SUM(R53:R69)</f>
        <v>0</v>
      </c>
      <c r="S72" s="33">
        <f t="shared" si="57"/>
        <v>268350</v>
      </c>
      <c r="T72" s="33">
        <f>SUM(T53:T69)</f>
        <v>242490000</v>
      </c>
      <c r="U72" s="33">
        <f>SUM(U53:U69)</f>
        <v>242758350</v>
      </c>
      <c r="V72" s="33">
        <f t="shared" si="57"/>
        <v>0</v>
      </c>
      <c r="W72" s="33">
        <f t="shared" si="57"/>
        <v>0</v>
      </c>
      <c r="X72" s="33">
        <f t="shared" si="57"/>
        <v>0</v>
      </c>
      <c r="Y72" s="33">
        <f t="shared" si="57"/>
        <v>0</v>
      </c>
      <c r="Z72" s="33">
        <f t="shared" si="57"/>
        <v>0</v>
      </c>
      <c r="AA72" s="33">
        <f t="shared" si="57"/>
        <v>0</v>
      </c>
      <c r="AB72" s="33">
        <f t="shared" si="57"/>
        <v>0</v>
      </c>
      <c r="AC72" s="33">
        <f t="shared" si="57"/>
        <v>0</v>
      </c>
      <c r="AD72" s="33">
        <f t="shared" si="57"/>
        <v>0</v>
      </c>
      <c r="AE72" s="33">
        <f t="shared" si="57"/>
        <v>0</v>
      </c>
      <c r="AF72" s="33">
        <f>SUM(AF53:AF71)</f>
        <v>8000000</v>
      </c>
      <c r="AG72" s="33">
        <f>SUM(AG53:AG71)</f>
        <v>8000000</v>
      </c>
      <c r="AH72" s="33">
        <f>SUM(AH53:AH71)</f>
        <v>250758350</v>
      </c>
      <c r="AI72" s="36">
        <f>IF(ISERROR(AH72/J72),0,AH72/J72)</f>
        <v>1</v>
      </c>
      <c r="AJ72" s="36">
        <f>IF(ISERROR(AH72/$AH$456),0,AH72/$AH$456)</f>
        <v>3.6686432082121072E-2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x14ac:dyDescent="0.25">
      <c r="A73" s="191" t="s">
        <v>53</v>
      </c>
      <c r="B73" s="192"/>
      <c r="C73" s="192"/>
      <c r="D73" s="192"/>
      <c r="E73" s="193"/>
      <c r="F73" s="9"/>
      <c r="G73" s="10"/>
      <c r="H73" s="11"/>
      <c r="I73" s="11"/>
      <c r="J73" s="12"/>
      <c r="K73" s="13"/>
      <c r="L73" s="14"/>
      <c r="M73" s="15"/>
      <c r="N73" s="15"/>
      <c r="O73" s="15"/>
      <c r="P73" s="10"/>
      <c r="Q73" s="16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7"/>
      <c r="AJ73" s="17"/>
    </row>
    <row r="74" spans="1:106" ht="12.75" customHeight="1" outlineLevel="1" x14ac:dyDescent="0.25">
      <c r="A74" s="19">
        <v>1</v>
      </c>
      <c r="B74" s="19"/>
      <c r="C74" s="28" t="s">
        <v>371</v>
      </c>
      <c r="D74" s="29">
        <v>45376</v>
      </c>
      <c r="E74" s="30" t="s">
        <v>372</v>
      </c>
      <c r="F74" s="22" t="s">
        <v>891</v>
      </c>
      <c r="G74" s="22" t="s">
        <v>892</v>
      </c>
      <c r="H74" s="29"/>
      <c r="I74" s="29"/>
      <c r="J74" s="194">
        <v>531990000</v>
      </c>
      <c r="K74" s="31">
        <v>3310000</v>
      </c>
      <c r="L74" s="22" t="s">
        <v>893</v>
      </c>
      <c r="M74" s="24"/>
      <c r="N74" s="24"/>
      <c r="O74" s="24"/>
      <c r="P74" s="30"/>
      <c r="Q74" s="30"/>
      <c r="R74" s="24"/>
      <c r="S74" s="24"/>
      <c r="T74" s="31"/>
      <c r="U74" s="25">
        <f>SUM(R74:T74)</f>
        <v>0</v>
      </c>
      <c r="V74" s="24">
        <v>3310000</v>
      </c>
      <c r="W74" s="24"/>
      <c r="X74" s="24"/>
      <c r="Y74" s="25">
        <f>SUM(V74:X74)</f>
        <v>3310000</v>
      </c>
      <c r="Z74" s="24"/>
      <c r="AA74" s="24"/>
      <c r="AB74" s="24"/>
      <c r="AC74" s="25">
        <f>SUM(Z74:AB74)</f>
        <v>0</v>
      </c>
      <c r="AD74" s="24"/>
      <c r="AE74" s="24">
        <v>0</v>
      </c>
      <c r="AF74" s="24">
        <v>0</v>
      </c>
      <c r="AG74" s="25">
        <f>SUM(AD74:AF74)</f>
        <v>0</v>
      </c>
      <c r="AH74" s="25">
        <f>SUM(U74,Y74,AC74,AG74)</f>
        <v>3310000</v>
      </c>
      <c r="AI74" s="26">
        <f>IF(ISERROR(AH74/J74),0,AH74/J74)</f>
        <v>6.2219214646891856E-3</v>
      </c>
      <c r="AJ74" s="27">
        <f t="shared" ref="AJ74:AJ111" si="58">IF(ISERROR(AH74/$AH$456),"-",AH74/$AH$456)</f>
        <v>4.8425940827821192E-4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 x14ac:dyDescent="0.25">
      <c r="A75" s="19">
        <v>2</v>
      </c>
      <c r="B75" s="19"/>
      <c r="C75" s="28" t="s">
        <v>373</v>
      </c>
      <c r="D75" s="29">
        <v>45362</v>
      </c>
      <c r="E75" s="30" t="s">
        <v>374</v>
      </c>
      <c r="F75" s="22" t="s">
        <v>891</v>
      </c>
      <c r="G75" s="22" t="s">
        <v>892</v>
      </c>
      <c r="H75" s="29"/>
      <c r="I75" s="29"/>
      <c r="J75" s="199"/>
      <c r="K75" s="31">
        <v>9070000</v>
      </c>
      <c r="L75" s="22" t="s">
        <v>893</v>
      </c>
      <c r="M75" s="24"/>
      <c r="N75" s="24"/>
      <c r="O75" s="24"/>
      <c r="P75" s="30"/>
      <c r="Q75" s="30"/>
      <c r="R75" s="24"/>
      <c r="S75" s="24"/>
      <c r="T75" s="31"/>
      <c r="U75" s="25">
        <f t="shared" ref="U75:U114" si="59">SUM(R75:T75)</f>
        <v>0</v>
      </c>
      <c r="V75" s="24">
        <v>9070000</v>
      </c>
      <c r="W75" s="24"/>
      <c r="X75" s="24"/>
      <c r="Y75" s="25">
        <f t="shared" ref="Y75:Y111" si="60">SUM(V75:X75)</f>
        <v>9070000</v>
      </c>
      <c r="Z75" s="24"/>
      <c r="AA75" s="24"/>
      <c r="AB75" s="24"/>
      <c r="AC75" s="25">
        <f t="shared" ref="AC75:AC114" si="61">SUM(Z75:AB75)</f>
        <v>0</v>
      </c>
      <c r="AD75" s="24"/>
      <c r="AE75" s="24">
        <v>0</v>
      </c>
      <c r="AF75" s="24">
        <v>0</v>
      </c>
      <c r="AG75" s="25">
        <f t="shared" ref="AG75:AG111" si="62">SUM(AD75:AF75)</f>
        <v>0</v>
      </c>
      <c r="AH75" s="25">
        <f t="shared" ref="AH75:AH111" si="63">SUM(U75,Y75,AC75,AG75)</f>
        <v>9070000</v>
      </c>
      <c r="AI75" s="26">
        <f t="shared" ref="AI75:AI111" si="64">IF(ISERROR(AH75/J75),0,AH75/J75)</f>
        <v>0</v>
      </c>
      <c r="AJ75" s="27">
        <f t="shared" si="58"/>
        <v>1.3269585598439221E-3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outlineLevel="1" x14ac:dyDescent="0.25">
      <c r="A76" s="19">
        <v>3</v>
      </c>
      <c r="B76" s="19"/>
      <c r="C76" s="28" t="s">
        <v>375</v>
      </c>
      <c r="D76" s="29">
        <v>45376</v>
      </c>
      <c r="E76" s="30" t="s">
        <v>376</v>
      </c>
      <c r="F76" s="22" t="s">
        <v>891</v>
      </c>
      <c r="G76" s="22" t="s">
        <v>892</v>
      </c>
      <c r="H76" s="29"/>
      <c r="I76" s="29"/>
      <c r="J76" s="199"/>
      <c r="K76" s="31">
        <v>5510000</v>
      </c>
      <c r="L76" s="22" t="s">
        <v>893</v>
      </c>
      <c r="M76" s="24"/>
      <c r="N76" s="24"/>
      <c r="O76" s="24"/>
      <c r="P76" s="30"/>
      <c r="Q76" s="30"/>
      <c r="R76" s="24"/>
      <c r="S76" s="24"/>
      <c r="T76" s="31"/>
      <c r="U76" s="25">
        <f t="shared" si="59"/>
        <v>0</v>
      </c>
      <c r="V76" s="24">
        <v>5510000</v>
      </c>
      <c r="W76" s="24"/>
      <c r="X76" s="24"/>
      <c r="Y76" s="25">
        <f t="shared" si="60"/>
        <v>5510000</v>
      </c>
      <c r="Z76" s="24"/>
      <c r="AA76" s="24"/>
      <c r="AB76" s="24"/>
      <c r="AC76" s="25">
        <f t="shared" si="61"/>
        <v>0</v>
      </c>
      <c r="AD76" s="24"/>
      <c r="AE76" s="24">
        <v>0</v>
      </c>
      <c r="AF76" s="24">
        <v>0</v>
      </c>
      <c r="AG76" s="25">
        <f t="shared" si="62"/>
        <v>0</v>
      </c>
      <c r="AH76" s="25">
        <f t="shared" si="63"/>
        <v>5510000</v>
      </c>
      <c r="AI76" s="26">
        <f t="shared" si="64"/>
        <v>0</v>
      </c>
      <c r="AJ76" s="27">
        <f t="shared" si="58"/>
        <v>8.0612366755678172E-4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outlineLevel="1" x14ac:dyDescent="0.25">
      <c r="A77" s="19">
        <v>4</v>
      </c>
      <c r="B77" s="19"/>
      <c r="C77" s="28" t="s">
        <v>377</v>
      </c>
      <c r="D77" s="29">
        <v>45376</v>
      </c>
      <c r="E77" s="30" t="s">
        <v>378</v>
      </c>
      <c r="F77" s="22" t="s">
        <v>891</v>
      </c>
      <c r="G77" s="22" t="s">
        <v>892</v>
      </c>
      <c r="H77" s="29"/>
      <c r="I77" s="29"/>
      <c r="J77" s="199"/>
      <c r="K77" s="31">
        <v>8190000</v>
      </c>
      <c r="L77" s="22" t="s">
        <v>893</v>
      </c>
      <c r="M77" s="24"/>
      <c r="N77" s="24"/>
      <c r="O77" s="24"/>
      <c r="P77" s="30"/>
      <c r="Q77" s="30"/>
      <c r="R77" s="24"/>
      <c r="S77" s="24"/>
      <c r="T77" s="31"/>
      <c r="U77" s="25">
        <f t="shared" si="59"/>
        <v>0</v>
      </c>
      <c r="V77" s="24">
        <v>8190000</v>
      </c>
      <c r="W77" s="24"/>
      <c r="X77" s="24"/>
      <c r="Y77" s="25">
        <f t="shared" si="60"/>
        <v>8190000</v>
      </c>
      <c r="Z77" s="24"/>
      <c r="AA77" s="24"/>
      <c r="AB77" s="24"/>
      <c r="AC77" s="25">
        <f t="shared" si="61"/>
        <v>0</v>
      </c>
      <c r="AD77" s="24"/>
      <c r="AE77" s="24">
        <v>0</v>
      </c>
      <c r="AF77" s="24">
        <v>0</v>
      </c>
      <c r="AG77" s="25">
        <f t="shared" si="62"/>
        <v>0</v>
      </c>
      <c r="AH77" s="25">
        <f t="shared" si="63"/>
        <v>8190000</v>
      </c>
      <c r="AI77" s="26">
        <f t="shared" si="64"/>
        <v>0</v>
      </c>
      <c r="AJ77" s="27">
        <f t="shared" si="58"/>
        <v>1.198212856132494E-3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 outlineLevel="1" x14ac:dyDescent="0.25">
      <c r="A78" s="19">
        <v>5</v>
      </c>
      <c r="B78" s="19"/>
      <c r="C78" s="28" t="s">
        <v>379</v>
      </c>
      <c r="D78" s="29">
        <v>45362</v>
      </c>
      <c r="E78" s="30" t="s">
        <v>380</v>
      </c>
      <c r="F78" s="22" t="s">
        <v>891</v>
      </c>
      <c r="G78" s="22" t="s">
        <v>892</v>
      </c>
      <c r="H78" s="29"/>
      <c r="I78" s="29"/>
      <c r="J78" s="199"/>
      <c r="K78" s="31">
        <v>6180000</v>
      </c>
      <c r="L78" s="22" t="s">
        <v>893</v>
      </c>
      <c r="M78" s="24"/>
      <c r="N78" s="24"/>
      <c r="O78" s="24"/>
      <c r="P78" s="30"/>
      <c r="Q78" s="30"/>
      <c r="R78" s="24"/>
      <c r="S78" s="24"/>
      <c r="T78" s="31"/>
      <c r="U78" s="25">
        <f t="shared" si="59"/>
        <v>0</v>
      </c>
      <c r="V78" s="24">
        <v>6180000</v>
      </c>
      <c r="W78" s="24"/>
      <c r="X78" s="24"/>
      <c r="Y78" s="25">
        <f t="shared" si="60"/>
        <v>6180000</v>
      </c>
      <c r="Z78" s="24"/>
      <c r="AA78" s="24"/>
      <c r="AB78" s="24"/>
      <c r="AC78" s="25">
        <f t="shared" si="61"/>
        <v>0</v>
      </c>
      <c r="AD78" s="24"/>
      <c r="AE78" s="24">
        <v>0</v>
      </c>
      <c r="AF78" s="24">
        <v>0</v>
      </c>
      <c r="AG78" s="25">
        <f t="shared" si="62"/>
        <v>0</v>
      </c>
      <c r="AH78" s="25">
        <f t="shared" si="63"/>
        <v>6180000</v>
      </c>
      <c r="AI78" s="26">
        <f t="shared" si="64"/>
        <v>0</v>
      </c>
      <c r="AJ78" s="27">
        <f t="shared" si="58"/>
        <v>9.041459647007098E-4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2.75" customHeight="1" outlineLevel="1" x14ac:dyDescent="0.25">
      <c r="A79" s="19">
        <v>6</v>
      </c>
      <c r="B79" s="19"/>
      <c r="C79" s="28" t="s">
        <v>381</v>
      </c>
      <c r="D79" s="29">
        <v>45376</v>
      </c>
      <c r="E79" s="30" t="s">
        <v>382</v>
      </c>
      <c r="F79" s="22" t="s">
        <v>891</v>
      </c>
      <c r="G79" s="22" t="s">
        <v>892</v>
      </c>
      <c r="H79" s="29"/>
      <c r="I79" s="29"/>
      <c r="J79" s="199"/>
      <c r="K79" s="31">
        <v>5720000</v>
      </c>
      <c r="L79" s="22" t="s">
        <v>893</v>
      </c>
      <c r="M79" s="24"/>
      <c r="N79" s="24"/>
      <c r="O79" s="24"/>
      <c r="P79" s="30"/>
      <c r="Q79" s="30"/>
      <c r="R79" s="24"/>
      <c r="S79" s="24"/>
      <c r="T79" s="31"/>
      <c r="U79" s="25">
        <f t="shared" si="59"/>
        <v>0</v>
      </c>
      <c r="V79" s="24">
        <v>5720000</v>
      </c>
      <c r="W79" s="24"/>
      <c r="X79" s="24"/>
      <c r="Y79" s="25">
        <f t="shared" si="60"/>
        <v>5720000</v>
      </c>
      <c r="Z79" s="24"/>
      <c r="AA79" s="24"/>
      <c r="AB79" s="24"/>
      <c r="AC79" s="25">
        <f t="shared" si="61"/>
        <v>0</v>
      </c>
      <c r="AD79" s="24"/>
      <c r="AE79" s="24">
        <v>0</v>
      </c>
      <c r="AF79" s="24">
        <v>0</v>
      </c>
      <c r="AG79" s="25">
        <f t="shared" si="62"/>
        <v>0</v>
      </c>
      <c r="AH79" s="25">
        <f t="shared" si="63"/>
        <v>5720000</v>
      </c>
      <c r="AI79" s="26">
        <f t="shared" si="64"/>
        <v>0</v>
      </c>
      <c r="AJ79" s="27">
        <f t="shared" si="58"/>
        <v>8.3684707412428163E-4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outlineLevel="1" x14ac:dyDescent="0.25">
      <c r="A80" s="19">
        <v>7</v>
      </c>
      <c r="B80" s="19"/>
      <c r="C80" s="28" t="s">
        <v>383</v>
      </c>
      <c r="D80" s="29">
        <v>45362</v>
      </c>
      <c r="E80" s="30" t="s">
        <v>384</v>
      </c>
      <c r="F80" s="22" t="s">
        <v>891</v>
      </c>
      <c r="G80" s="22" t="s">
        <v>892</v>
      </c>
      <c r="H80" s="29"/>
      <c r="I80" s="29"/>
      <c r="J80" s="199"/>
      <c r="K80" s="31">
        <v>7590000</v>
      </c>
      <c r="L80" s="22" t="s">
        <v>893</v>
      </c>
      <c r="M80" s="24"/>
      <c r="N80" s="24"/>
      <c r="O80" s="24"/>
      <c r="P80" s="30"/>
      <c r="Q80" s="30"/>
      <c r="R80" s="24"/>
      <c r="S80" s="24"/>
      <c r="T80" s="31"/>
      <c r="U80" s="25">
        <f t="shared" si="59"/>
        <v>0</v>
      </c>
      <c r="V80" s="24">
        <v>7590000</v>
      </c>
      <c r="W80" s="24"/>
      <c r="X80" s="24"/>
      <c r="Y80" s="25">
        <f t="shared" si="60"/>
        <v>7590000</v>
      </c>
      <c r="Z80" s="24"/>
      <c r="AA80" s="24"/>
      <c r="AB80" s="24"/>
      <c r="AC80" s="25">
        <f t="shared" si="61"/>
        <v>0</v>
      </c>
      <c r="AD80" s="24"/>
      <c r="AE80" s="24">
        <v>0</v>
      </c>
      <c r="AF80" s="24">
        <v>0</v>
      </c>
      <c r="AG80" s="25">
        <f t="shared" si="62"/>
        <v>0</v>
      </c>
      <c r="AH80" s="25">
        <f t="shared" si="63"/>
        <v>7590000</v>
      </c>
      <c r="AI80" s="26">
        <f t="shared" si="64"/>
        <v>0</v>
      </c>
      <c r="AJ80" s="27">
        <f t="shared" si="58"/>
        <v>1.1104316945110659E-3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 x14ac:dyDescent="0.25">
      <c r="A81" s="19">
        <v>8</v>
      </c>
      <c r="B81" s="19"/>
      <c r="C81" s="28" t="s">
        <v>385</v>
      </c>
      <c r="D81" s="29">
        <v>45369</v>
      </c>
      <c r="E81" s="30" t="s">
        <v>386</v>
      </c>
      <c r="F81" s="22" t="s">
        <v>891</v>
      </c>
      <c r="G81" s="22" t="s">
        <v>892</v>
      </c>
      <c r="H81" s="29"/>
      <c r="I81" s="29"/>
      <c r="J81" s="199"/>
      <c r="K81" s="31">
        <v>5610000</v>
      </c>
      <c r="L81" s="22" t="s">
        <v>893</v>
      </c>
      <c r="M81" s="24"/>
      <c r="N81" s="24"/>
      <c r="O81" s="24"/>
      <c r="P81" s="30"/>
      <c r="Q81" s="30"/>
      <c r="R81" s="24"/>
      <c r="S81" s="24"/>
      <c r="T81" s="31"/>
      <c r="U81" s="25">
        <f t="shared" si="59"/>
        <v>0</v>
      </c>
      <c r="V81" s="24">
        <v>5610000</v>
      </c>
      <c r="W81" s="24"/>
      <c r="X81" s="24"/>
      <c r="Y81" s="25">
        <f t="shared" si="60"/>
        <v>5610000</v>
      </c>
      <c r="Z81" s="24"/>
      <c r="AA81" s="24"/>
      <c r="AB81" s="24"/>
      <c r="AC81" s="25">
        <f t="shared" si="61"/>
        <v>0</v>
      </c>
      <c r="AD81" s="24"/>
      <c r="AE81" s="24">
        <v>0</v>
      </c>
      <c r="AF81" s="24">
        <v>0</v>
      </c>
      <c r="AG81" s="25">
        <f t="shared" si="62"/>
        <v>0</v>
      </c>
      <c r="AH81" s="25">
        <f t="shared" si="63"/>
        <v>5610000</v>
      </c>
      <c r="AI81" s="26">
        <f t="shared" si="64"/>
        <v>0</v>
      </c>
      <c r="AJ81" s="27">
        <f t="shared" si="58"/>
        <v>8.2075386116035312E-4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outlineLevel="1" x14ac:dyDescent="0.25">
      <c r="A82" s="19">
        <v>9</v>
      </c>
      <c r="B82" s="19"/>
      <c r="C82" s="28" t="s">
        <v>387</v>
      </c>
      <c r="D82" s="29">
        <v>45362</v>
      </c>
      <c r="E82" s="30" t="s">
        <v>388</v>
      </c>
      <c r="F82" s="22" t="s">
        <v>891</v>
      </c>
      <c r="G82" s="22" t="s">
        <v>892</v>
      </c>
      <c r="H82" s="29"/>
      <c r="I82" s="29"/>
      <c r="J82" s="199"/>
      <c r="K82" s="31">
        <v>4750000</v>
      </c>
      <c r="L82" s="22" t="s">
        <v>893</v>
      </c>
      <c r="M82" s="24"/>
      <c r="N82" s="24"/>
      <c r="O82" s="24"/>
      <c r="P82" s="30"/>
      <c r="Q82" s="30"/>
      <c r="R82" s="24"/>
      <c r="S82" s="24"/>
      <c r="T82" s="31"/>
      <c r="U82" s="25">
        <f t="shared" si="59"/>
        <v>0</v>
      </c>
      <c r="V82" s="24">
        <v>4750000</v>
      </c>
      <c r="W82" s="24"/>
      <c r="X82" s="24"/>
      <c r="Y82" s="25">
        <f t="shared" si="60"/>
        <v>4750000</v>
      </c>
      <c r="Z82" s="24"/>
      <c r="AA82" s="24"/>
      <c r="AB82" s="24"/>
      <c r="AC82" s="25">
        <f t="shared" si="61"/>
        <v>0</v>
      </c>
      <c r="AD82" s="24"/>
      <c r="AE82" s="24">
        <v>0</v>
      </c>
      <c r="AF82" s="24">
        <v>0</v>
      </c>
      <c r="AG82" s="25">
        <f t="shared" si="62"/>
        <v>0</v>
      </c>
      <c r="AH82" s="25">
        <f t="shared" si="63"/>
        <v>4750000</v>
      </c>
      <c r="AI82" s="26">
        <f t="shared" si="64"/>
        <v>0</v>
      </c>
      <c r="AJ82" s="27">
        <f t="shared" si="58"/>
        <v>6.9493419616963948E-4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2.75" customHeight="1" outlineLevel="1" x14ac:dyDescent="0.25">
      <c r="A83" s="19">
        <v>10</v>
      </c>
      <c r="B83" s="19"/>
      <c r="C83" s="28" t="s">
        <v>389</v>
      </c>
      <c r="D83" s="29">
        <v>45376</v>
      </c>
      <c r="E83" s="30" t="s">
        <v>390</v>
      </c>
      <c r="F83" s="22" t="s">
        <v>891</v>
      </c>
      <c r="G83" s="22" t="s">
        <v>892</v>
      </c>
      <c r="H83" s="29"/>
      <c r="I83" s="29"/>
      <c r="J83" s="199"/>
      <c r="K83" s="31">
        <v>7090000</v>
      </c>
      <c r="L83" s="22" t="s">
        <v>893</v>
      </c>
      <c r="M83" s="24"/>
      <c r="N83" s="24"/>
      <c r="O83" s="24"/>
      <c r="P83" s="30"/>
      <c r="Q83" s="30"/>
      <c r="R83" s="24"/>
      <c r="S83" s="24"/>
      <c r="T83" s="31"/>
      <c r="U83" s="25">
        <f t="shared" si="59"/>
        <v>0</v>
      </c>
      <c r="V83" s="24">
        <v>7090000</v>
      </c>
      <c r="W83" s="24"/>
      <c r="X83" s="24"/>
      <c r="Y83" s="25">
        <f t="shared" si="60"/>
        <v>7090000</v>
      </c>
      <c r="Z83" s="24"/>
      <c r="AA83" s="24"/>
      <c r="AB83" s="24"/>
      <c r="AC83" s="25">
        <f t="shared" si="61"/>
        <v>0</v>
      </c>
      <c r="AD83" s="24"/>
      <c r="AE83" s="24">
        <v>0</v>
      </c>
      <c r="AF83" s="24">
        <v>0</v>
      </c>
      <c r="AG83" s="25">
        <f t="shared" si="62"/>
        <v>0</v>
      </c>
      <c r="AH83" s="25">
        <f t="shared" si="63"/>
        <v>7090000</v>
      </c>
      <c r="AI83" s="26">
        <f t="shared" si="64"/>
        <v>0</v>
      </c>
      <c r="AJ83" s="27">
        <f t="shared" si="58"/>
        <v>1.0372807264932091E-3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 x14ac:dyDescent="0.25">
      <c r="A84" s="19">
        <v>11</v>
      </c>
      <c r="B84" s="19"/>
      <c r="C84" s="28" t="s">
        <v>391</v>
      </c>
      <c r="D84" s="29">
        <v>45418</v>
      </c>
      <c r="E84" s="30" t="s">
        <v>392</v>
      </c>
      <c r="F84" s="22" t="s">
        <v>891</v>
      </c>
      <c r="G84" s="22" t="s">
        <v>892</v>
      </c>
      <c r="H84" s="29"/>
      <c r="I84" s="29"/>
      <c r="J84" s="199"/>
      <c r="K84" s="31">
        <v>6180000</v>
      </c>
      <c r="L84" s="22" t="s">
        <v>893</v>
      </c>
      <c r="M84" s="24"/>
      <c r="N84" s="24"/>
      <c r="O84" s="24"/>
      <c r="P84" s="30"/>
      <c r="Q84" s="30"/>
      <c r="R84" s="24"/>
      <c r="S84" s="24"/>
      <c r="T84" s="31"/>
      <c r="U84" s="25">
        <f t="shared" si="59"/>
        <v>0</v>
      </c>
      <c r="V84" s="24"/>
      <c r="W84" s="24">
        <v>6180000</v>
      </c>
      <c r="X84" s="24"/>
      <c r="Y84" s="25">
        <f t="shared" si="60"/>
        <v>6180000</v>
      </c>
      <c r="Z84" s="24"/>
      <c r="AA84" s="24"/>
      <c r="AB84" s="24"/>
      <c r="AC84" s="25">
        <f t="shared" si="61"/>
        <v>0</v>
      </c>
      <c r="AD84" s="24"/>
      <c r="AE84" s="24">
        <v>0</v>
      </c>
      <c r="AF84" s="24">
        <v>0</v>
      </c>
      <c r="AG84" s="25">
        <f t="shared" si="62"/>
        <v>0</v>
      </c>
      <c r="AH84" s="25">
        <f t="shared" si="63"/>
        <v>6180000</v>
      </c>
      <c r="AI84" s="26">
        <f t="shared" si="64"/>
        <v>0</v>
      </c>
      <c r="AJ84" s="27">
        <f t="shared" si="58"/>
        <v>9.041459647007098E-4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 x14ac:dyDescent="0.25">
      <c r="A85" s="19">
        <v>12</v>
      </c>
      <c r="B85" s="19"/>
      <c r="C85" s="28" t="s">
        <v>393</v>
      </c>
      <c r="D85" s="29">
        <v>45362</v>
      </c>
      <c r="E85" s="30" t="s">
        <v>394</v>
      </c>
      <c r="F85" s="22" t="s">
        <v>891</v>
      </c>
      <c r="G85" s="22" t="s">
        <v>892</v>
      </c>
      <c r="H85" s="29"/>
      <c r="I85" s="29"/>
      <c r="J85" s="199"/>
      <c r="K85" s="31">
        <v>3540000</v>
      </c>
      <c r="L85" s="22" t="s">
        <v>893</v>
      </c>
      <c r="M85" s="24"/>
      <c r="N85" s="24"/>
      <c r="O85" s="24"/>
      <c r="P85" s="30"/>
      <c r="Q85" s="30"/>
      <c r="R85" s="24"/>
      <c r="S85" s="24"/>
      <c r="T85" s="31"/>
      <c r="U85" s="25">
        <f t="shared" si="59"/>
        <v>0</v>
      </c>
      <c r="V85" s="24">
        <v>3540000</v>
      </c>
      <c r="W85" s="24"/>
      <c r="X85" s="24"/>
      <c r="Y85" s="25">
        <f t="shared" si="60"/>
        <v>3540000</v>
      </c>
      <c r="Z85" s="24"/>
      <c r="AA85" s="24"/>
      <c r="AB85" s="24"/>
      <c r="AC85" s="25">
        <f t="shared" si="61"/>
        <v>0</v>
      </c>
      <c r="AD85" s="24"/>
      <c r="AE85" s="24">
        <v>0</v>
      </c>
      <c r="AF85" s="24">
        <v>0</v>
      </c>
      <c r="AG85" s="25">
        <f t="shared" si="62"/>
        <v>0</v>
      </c>
      <c r="AH85" s="25">
        <f t="shared" si="63"/>
        <v>3540000</v>
      </c>
      <c r="AI85" s="26">
        <f t="shared" si="64"/>
        <v>0</v>
      </c>
      <c r="AJ85" s="27">
        <f t="shared" si="58"/>
        <v>5.1790885356642607E-4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 x14ac:dyDescent="0.25">
      <c r="A86" s="19">
        <v>13</v>
      </c>
      <c r="B86" s="19"/>
      <c r="C86" s="28" t="s">
        <v>395</v>
      </c>
      <c r="D86" s="29">
        <v>45376</v>
      </c>
      <c r="E86" s="30" t="s">
        <v>396</v>
      </c>
      <c r="F86" s="22" t="s">
        <v>891</v>
      </c>
      <c r="G86" s="22" t="s">
        <v>892</v>
      </c>
      <c r="H86" s="29"/>
      <c r="I86" s="29"/>
      <c r="J86" s="199"/>
      <c r="K86" s="31">
        <v>4600000</v>
      </c>
      <c r="L86" s="22" t="s">
        <v>893</v>
      </c>
      <c r="M86" s="24"/>
      <c r="N86" s="24"/>
      <c r="O86" s="24"/>
      <c r="P86" s="30"/>
      <c r="Q86" s="30"/>
      <c r="R86" s="24"/>
      <c r="S86" s="24"/>
      <c r="T86" s="31"/>
      <c r="U86" s="25">
        <f t="shared" si="59"/>
        <v>0</v>
      </c>
      <c r="V86" s="24">
        <v>4600000</v>
      </c>
      <c r="W86" s="24"/>
      <c r="X86" s="24"/>
      <c r="Y86" s="25">
        <f t="shared" si="60"/>
        <v>4600000</v>
      </c>
      <c r="Z86" s="24"/>
      <c r="AA86" s="24"/>
      <c r="AB86" s="24"/>
      <c r="AC86" s="25">
        <f t="shared" si="61"/>
        <v>0</v>
      </c>
      <c r="AD86" s="24"/>
      <c r="AE86" s="24">
        <v>0</v>
      </c>
      <c r="AF86" s="24">
        <v>0</v>
      </c>
      <c r="AG86" s="25">
        <f t="shared" si="62"/>
        <v>0</v>
      </c>
      <c r="AH86" s="25">
        <f t="shared" si="63"/>
        <v>4600000</v>
      </c>
      <c r="AI86" s="26">
        <f t="shared" si="64"/>
        <v>0</v>
      </c>
      <c r="AJ86" s="27">
        <f t="shared" si="58"/>
        <v>6.7298890576428239E-4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 x14ac:dyDescent="0.25">
      <c r="A87" s="19">
        <v>14</v>
      </c>
      <c r="B87" s="19"/>
      <c r="C87" s="28" t="s">
        <v>397</v>
      </c>
      <c r="D87" s="29">
        <v>45369</v>
      </c>
      <c r="E87" s="30" t="s">
        <v>398</v>
      </c>
      <c r="F87" s="22" t="s">
        <v>891</v>
      </c>
      <c r="G87" s="22" t="s">
        <v>892</v>
      </c>
      <c r="H87" s="29"/>
      <c r="I87" s="29"/>
      <c r="J87" s="199"/>
      <c r="K87" s="31">
        <v>11880000</v>
      </c>
      <c r="L87" s="22" t="s">
        <v>893</v>
      </c>
      <c r="M87" s="24"/>
      <c r="N87" s="24"/>
      <c r="O87" s="24"/>
      <c r="P87" s="30"/>
      <c r="Q87" s="30"/>
      <c r="R87" s="24"/>
      <c r="S87" s="24"/>
      <c r="T87" s="31"/>
      <c r="U87" s="25">
        <f t="shared" si="59"/>
        <v>0</v>
      </c>
      <c r="V87" s="24">
        <v>11880000</v>
      </c>
      <c r="W87" s="24"/>
      <c r="X87" s="24"/>
      <c r="Y87" s="25">
        <f t="shared" si="60"/>
        <v>11880000</v>
      </c>
      <c r="Z87" s="24"/>
      <c r="AA87" s="24"/>
      <c r="AB87" s="24"/>
      <c r="AC87" s="25">
        <f t="shared" si="61"/>
        <v>0</v>
      </c>
      <c r="AD87" s="24"/>
      <c r="AE87" s="24">
        <v>0</v>
      </c>
      <c r="AF87" s="24">
        <v>0</v>
      </c>
      <c r="AG87" s="25">
        <f t="shared" si="62"/>
        <v>0</v>
      </c>
      <c r="AH87" s="25">
        <f t="shared" si="63"/>
        <v>11880000</v>
      </c>
      <c r="AI87" s="26">
        <f t="shared" si="64"/>
        <v>0</v>
      </c>
      <c r="AJ87" s="27">
        <f t="shared" si="58"/>
        <v>1.7380670001042771E-3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9">
        <v>15</v>
      </c>
      <c r="B88" s="19"/>
      <c r="C88" s="28" t="s">
        <v>399</v>
      </c>
      <c r="D88" s="29">
        <v>45362</v>
      </c>
      <c r="E88" s="30" t="s">
        <v>400</v>
      </c>
      <c r="F88" s="22" t="s">
        <v>891</v>
      </c>
      <c r="G88" s="22" t="s">
        <v>892</v>
      </c>
      <c r="H88" s="29"/>
      <c r="I88" s="29"/>
      <c r="J88" s="199"/>
      <c r="K88" s="31">
        <v>14920000</v>
      </c>
      <c r="L88" s="22" t="s">
        <v>893</v>
      </c>
      <c r="M88" s="24"/>
      <c r="N88" s="24"/>
      <c r="O88" s="24"/>
      <c r="P88" s="30"/>
      <c r="Q88" s="30"/>
      <c r="R88" s="24"/>
      <c r="S88" s="24"/>
      <c r="T88" s="31"/>
      <c r="U88" s="25">
        <f t="shared" si="59"/>
        <v>0</v>
      </c>
      <c r="V88" s="24">
        <v>14920000</v>
      </c>
      <c r="W88" s="24"/>
      <c r="X88" s="24"/>
      <c r="Y88" s="25">
        <f t="shared" si="60"/>
        <v>14920000</v>
      </c>
      <c r="Z88" s="24"/>
      <c r="AA88" s="24"/>
      <c r="AB88" s="24"/>
      <c r="AC88" s="25">
        <f t="shared" si="61"/>
        <v>0</v>
      </c>
      <c r="AD88" s="24"/>
      <c r="AE88" s="24">
        <v>0</v>
      </c>
      <c r="AF88" s="24">
        <v>0</v>
      </c>
      <c r="AG88" s="25">
        <f t="shared" si="62"/>
        <v>0</v>
      </c>
      <c r="AH88" s="25">
        <f t="shared" si="63"/>
        <v>14920000</v>
      </c>
      <c r="AI88" s="26">
        <f t="shared" si="64"/>
        <v>0</v>
      </c>
      <c r="AJ88" s="27">
        <f t="shared" si="58"/>
        <v>2.1828248856528465E-3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 x14ac:dyDescent="0.25">
      <c r="A89" s="19">
        <v>16</v>
      </c>
      <c r="B89" s="19"/>
      <c r="C89" s="28" t="s">
        <v>401</v>
      </c>
      <c r="D89" s="29">
        <v>45376</v>
      </c>
      <c r="E89" s="30" t="s">
        <v>402</v>
      </c>
      <c r="F89" s="22" t="s">
        <v>891</v>
      </c>
      <c r="G89" s="22" t="s">
        <v>892</v>
      </c>
      <c r="H89" s="29"/>
      <c r="I89" s="29"/>
      <c r="J89" s="199"/>
      <c r="K89" s="31">
        <v>10150000</v>
      </c>
      <c r="L89" s="22" t="s">
        <v>893</v>
      </c>
      <c r="M89" s="24"/>
      <c r="N89" s="24"/>
      <c r="O89" s="24"/>
      <c r="P89" s="30"/>
      <c r="Q89" s="30"/>
      <c r="R89" s="24"/>
      <c r="S89" s="24"/>
      <c r="T89" s="31"/>
      <c r="U89" s="25">
        <f t="shared" si="59"/>
        <v>0</v>
      </c>
      <c r="V89" s="24">
        <v>10150000</v>
      </c>
      <c r="W89" s="24"/>
      <c r="X89" s="24"/>
      <c r="Y89" s="25">
        <f t="shared" si="60"/>
        <v>10150000</v>
      </c>
      <c r="Z89" s="24"/>
      <c r="AA89" s="24"/>
      <c r="AB89" s="24"/>
      <c r="AC89" s="25">
        <f t="shared" si="61"/>
        <v>0</v>
      </c>
      <c r="AD89" s="24"/>
      <c r="AE89" s="24">
        <v>0</v>
      </c>
      <c r="AF89" s="24">
        <v>0</v>
      </c>
      <c r="AG89" s="25">
        <f t="shared" si="62"/>
        <v>0</v>
      </c>
      <c r="AH89" s="25">
        <f t="shared" si="63"/>
        <v>10150000</v>
      </c>
      <c r="AI89" s="26">
        <f t="shared" si="64"/>
        <v>0</v>
      </c>
      <c r="AJ89" s="27">
        <f t="shared" si="58"/>
        <v>1.4849646507624926E-3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 x14ac:dyDescent="0.25">
      <c r="A90" s="19">
        <v>17</v>
      </c>
      <c r="B90" s="19"/>
      <c r="C90" s="28" t="s">
        <v>257</v>
      </c>
      <c r="D90" s="29">
        <v>45362</v>
      </c>
      <c r="E90" s="30" t="s">
        <v>403</v>
      </c>
      <c r="F90" s="22" t="s">
        <v>891</v>
      </c>
      <c r="G90" s="22" t="s">
        <v>892</v>
      </c>
      <c r="H90" s="29"/>
      <c r="I90" s="29"/>
      <c r="J90" s="199"/>
      <c r="K90" s="31">
        <v>22330000</v>
      </c>
      <c r="L90" s="22" t="s">
        <v>893</v>
      </c>
      <c r="M90" s="24"/>
      <c r="N90" s="24"/>
      <c r="O90" s="24"/>
      <c r="P90" s="30"/>
      <c r="Q90" s="30"/>
      <c r="R90" s="24"/>
      <c r="S90" s="24"/>
      <c r="T90" s="31"/>
      <c r="U90" s="25">
        <f t="shared" si="59"/>
        <v>0</v>
      </c>
      <c r="V90" s="24">
        <v>22330000</v>
      </c>
      <c r="W90" s="24"/>
      <c r="X90" s="24"/>
      <c r="Y90" s="25">
        <f t="shared" si="60"/>
        <v>22330000</v>
      </c>
      <c r="Z90" s="24"/>
      <c r="AA90" s="24"/>
      <c r="AB90" s="24"/>
      <c r="AC90" s="25">
        <f t="shared" si="61"/>
        <v>0</v>
      </c>
      <c r="AD90" s="24"/>
      <c r="AE90" s="24">
        <v>0</v>
      </c>
      <c r="AF90" s="24">
        <v>0</v>
      </c>
      <c r="AG90" s="25">
        <f t="shared" si="62"/>
        <v>0</v>
      </c>
      <c r="AH90" s="25">
        <f t="shared" si="63"/>
        <v>22330000</v>
      </c>
      <c r="AI90" s="26">
        <f t="shared" si="64"/>
        <v>0</v>
      </c>
      <c r="AJ90" s="27">
        <f t="shared" si="58"/>
        <v>3.2669222316774838E-3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 x14ac:dyDescent="0.25">
      <c r="A91" s="19">
        <v>18</v>
      </c>
      <c r="B91" s="19"/>
      <c r="C91" s="28" t="s">
        <v>404</v>
      </c>
      <c r="D91" s="29">
        <v>45362</v>
      </c>
      <c r="E91" s="30" t="s">
        <v>405</v>
      </c>
      <c r="F91" s="22" t="s">
        <v>891</v>
      </c>
      <c r="G91" s="22" t="s">
        <v>892</v>
      </c>
      <c r="H91" s="29"/>
      <c r="I91" s="29"/>
      <c r="J91" s="199"/>
      <c r="K91" s="31">
        <v>8170000</v>
      </c>
      <c r="L91" s="22" t="s">
        <v>893</v>
      </c>
      <c r="M91" s="24"/>
      <c r="N91" s="24"/>
      <c r="O91" s="24"/>
      <c r="P91" s="30"/>
      <c r="Q91" s="30"/>
      <c r="R91" s="24"/>
      <c r="S91" s="24"/>
      <c r="T91" s="31"/>
      <c r="U91" s="25">
        <f t="shared" si="59"/>
        <v>0</v>
      </c>
      <c r="V91" s="24">
        <v>8170000</v>
      </c>
      <c r="W91" s="24"/>
      <c r="X91" s="24"/>
      <c r="Y91" s="25">
        <f t="shared" si="60"/>
        <v>8170000</v>
      </c>
      <c r="Z91" s="24"/>
      <c r="AA91" s="24"/>
      <c r="AB91" s="24"/>
      <c r="AC91" s="25">
        <f t="shared" si="61"/>
        <v>0</v>
      </c>
      <c r="AD91" s="24"/>
      <c r="AE91" s="24">
        <v>0</v>
      </c>
      <c r="AF91" s="24">
        <v>0</v>
      </c>
      <c r="AG91" s="25">
        <f t="shared" si="62"/>
        <v>0</v>
      </c>
      <c r="AH91" s="25">
        <f t="shared" si="63"/>
        <v>8170000</v>
      </c>
      <c r="AI91" s="26">
        <f t="shared" si="64"/>
        <v>0</v>
      </c>
      <c r="AJ91" s="27">
        <f t="shared" si="58"/>
        <v>1.1952868174117798E-3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 x14ac:dyDescent="0.25">
      <c r="A92" s="19">
        <v>19</v>
      </c>
      <c r="B92" s="19"/>
      <c r="C92" s="28" t="s">
        <v>406</v>
      </c>
      <c r="D92" s="29">
        <v>45376</v>
      </c>
      <c r="E92" s="30" t="s">
        <v>407</v>
      </c>
      <c r="F92" s="22" t="s">
        <v>891</v>
      </c>
      <c r="G92" s="22" t="s">
        <v>892</v>
      </c>
      <c r="H92" s="29"/>
      <c r="I92" s="29"/>
      <c r="J92" s="199"/>
      <c r="K92" s="31">
        <v>5900000</v>
      </c>
      <c r="L92" s="22" t="s">
        <v>893</v>
      </c>
      <c r="M92" s="24"/>
      <c r="N92" s="24"/>
      <c r="O92" s="24"/>
      <c r="P92" s="30"/>
      <c r="Q92" s="30"/>
      <c r="R92" s="24"/>
      <c r="S92" s="24"/>
      <c r="T92" s="31"/>
      <c r="U92" s="25">
        <f t="shared" si="59"/>
        <v>0</v>
      </c>
      <c r="V92" s="24">
        <v>5900000</v>
      </c>
      <c r="W92" s="24"/>
      <c r="X92" s="24"/>
      <c r="Y92" s="25">
        <f t="shared" si="60"/>
        <v>5900000</v>
      </c>
      <c r="Z92" s="24"/>
      <c r="AA92" s="24"/>
      <c r="AB92" s="24"/>
      <c r="AC92" s="25">
        <f t="shared" si="61"/>
        <v>0</v>
      </c>
      <c r="AD92" s="24"/>
      <c r="AE92" s="24">
        <v>0</v>
      </c>
      <c r="AF92" s="24">
        <v>0</v>
      </c>
      <c r="AG92" s="25">
        <f t="shared" si="62"/>
        <v>0</v>
      </c>
      <c r="AH92" s="25">
        <f t="shared" si="63"/>
        <v>5900000</v>
      </c>
      <c r="AI92" s="26">
        <f t="shared" si="64"/>
        <v>0</v>
      </c>
      <c r="AJ92" s="27">
        <f t="shared" si="58"/>
        <v>8.6318142261071007E-4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9">
        <v>20</v>
      </c>
      <c r="B93" s="19"/>
      <c r="C93" s="28" t="s">
        <v>408</v>
      </c>
      <c r="D93" s="29">
        <v>45373</v>
      </c>
      <c r="E93" s="30" t="s">
        <v>409</v>
      </c>
      <c r="F93" s="22" t="s">
        <v>891</v>
      </c>
      <c r="G93" s="22" t="s">
        <v>892</v>
      </c>
      <c r="H93" s="29"/>
      <c r="I93" s="29"/>
      <c r="J93" s="199"/>
      <c r="K93" s="31">
        <v>4100000</v>
      </c>
      <c r="L93" s="22" t="s">
        <v>893</v>
      </c>
      <c r="M93" s="24"/>
      <c r="N93" s="24"/>
      <c r="O93" s="24"/>
      <c r="P93" s="30"/>
      <c r="Q93" s="30"/>
      <c r="R93" s="24"/>
      <c r="S93" s="24"/>
      <c r="T93" s="31"/>
      <c r="U93" s="25">
        <f t="shared" si="59"/>
        <v>0</v>
      </c>
      <c r="V93" s="24">
        <v>4100000</v>
      </c>
      <c r="W93" s="24"/>
      <c r="X93" s="24"/>
      <c r="Y93" s="25">
        <f t="shared" si="60"/>
        <v>4100000</v>
      </c>
      <c r="Z93" s="24"/>
      <c r="AA93" s="24"/>
      <c r="AB93" s="24"/>
      <c r="AC93" s="25">
        <f t="shared" si="61"/>
        <v>0</v>
      </c>
      <c r="AD93" s="24"/>
      <c r="AE93" s="24">
        <v>0</v>
      </c>
      <c r="AF93" s="24">
        <v>0</v>
      </c>
      <c r="AG93" s="25">
        <f t="shared" si="62"/>
        <v>0</v>
      </c>
      <c r="AH93" s="25">
        <f t="shared" si="63"/>
        <v>4100000</v>
      </c>
      <c r="AI93" s="26">
        <f t="shared" si="64"/>
        <v>0</v>
      </c>
      <c r="AJ93" s="27">
        <f t="shared" si="58"/>
        <v>5.9983793774642563E-4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9">
        <v>21</v>
      </c>
      <c r="B94" s="19"/>
      <c r="C94" s="28" t="s">
        <v>410</v>
      </c>
      <c r="D94" s="29">
        <v>45362</v>
      </c>
      <c r="E94" s="30" t="s">
        <v>411</v>
      </c>
      <c r="F94" s="22" t="s">
        <v>891</v>
      </c>
      <c r="G94" s="22" t="s">
        <v>892</v>
      </c>
      <c r="H94" s="29"/>
      <c r="I94" s="29"/>
      <c r="J94" s="199"/>
      <c r="K94" s="31">
        <v>2480000</v>
      </c>
      <c r="L94" s="22" t="s">
        <v>893</v>
      </c>
      <c r="M94" s="24"/>
      <c r="N94" s="24"/>
      <c r="O94" s="24"/>
      <c r="P94" s="30"/>
      <c r="Q94" s="30"/>
      <c r="R94" s="24"/>
      <c r="S94" s="24"/>
      <c r="T94" s="31"/>
      <c r="U94" s="25">
        <f t="shared" si="59"/>
        <v>0</v>
      </c>
      <c r="V94" s="24">
        <v>2480000</v>
      </c>
      <c r="W94" s="24"/>
      <c r="X94" s="24"/>
      <c r="Y94" s="25">
        <f t="shared" si="60"/>
        <v>2480000</v>
      </c>
      <c r="Z94" s="24"/>
      <c r="AA94" s="24"/>
      <c r="AB94" s="24"/>
      <c r="AC94" s="25">
        <f t="shared" si="61"/>
        <v>0</v>
      </c>
      <c r="AD94" s="24"/>
      <c r="AE94" s="24">
        <v>0</v>
      </c>
      <c r="AF94" s="24">
        <v>0</v>
      </c>
      <c r="AG94" s="25">
        <f t="shared" si="62"/>
        <v>0</v>
      </c>
      <c r="AH94" s="25">
        <f t="shared" si="63"/>
        <v>2480000</v>
      </c>
      <c r="AI94" s="26">
        <f t="shared" si="64"/>
        <v>0</v>
      </c>
      <c r="AJ94" s="27">
        <f t="shared" si="58"/>
        <v>3.6282880136856964E-4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9">
        <v>22</v>
      </c>
      <c r="B95" s="19"/>
      <c r="C95" s="28" t="s">
        <v>412</v>
      </c>
      <c r="D95" s="29">
        <v>45369</v>
      </c>
      <c r="E95" s="30" t="s">
        <v>413</v>
      </c>
      <c r="F95" s="22" t="s">
        <v>891</v>
      </c>
      <c r="G95" s="22" t="s">
        <v>892</v>
      </c>
      <c r="H95" s="29"/>
      <c r="I95" s="29"/>
      <c r="J95" s="199"/>
      <c r="K95" s="31">
        <v>4100000</v>
      </c>
      <c r="L95" s="22" t="s">
        <v>893</v>
      </c>
      <c r="M95" s="24"/>
      <c r="N95" s="24"/>
      <c r="O95" s="24"/>
      <c r="P95" s="30"/>
      <c r="Q95" s="30"/>
      <c r="R95" s="24"/>
      <c r="S95" s="24"/>
      <c r="T95" s="31"/>
      <c r="U95" s="25">
        <f t="shared" si="59"/>
        <v>0</v>
      </c>
      <c r="V95" s="24">
        <v>4100000</v>
      </c>
      <c r="W95" s="24"/>
      <c r="X95" s="24"/>
      <c r="Y95" s="25">
        <f t="shared" si="60"/>
        <v>4100000</v>
      </c>
      <c r="Z95" s="24"/>
      <c r="AA95" s="24"/>
      <c r="AB95" s="24"/>
      <c r="AC95" s="25">
        <f t="shared" si="61"/>
        <v>0</v>
      </c>
      <c r="AD95" s="24"/>
      <c r="AE95" s="24">
        <v>0</v>
      </c>
      <c r="AF95" s="24">
        <v>0</v>
      </c>
      <c r="AG95" s="25">
        <f t="shared" si="62"/>
        <v>0</v>
      </c>
      <c r="AH95" s="25">
        <f t="shared" si="63"/>
        <v>4100000</v>
      </c>
      <c r="AI95" s="26">
        <f t="shared" si="64"/>
        <v>0</v>
      </c>
      <c r="AJ95" s="27">
        <f t="shared" si="58"/>
        <v>5.9983793774642563E-4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9">
        <v>23</v>
      </c>
      <c r="B96" s="19"/>
      <c r="C96" s="28" t="s">
        <v>414</v>
      </c>
      <c r="D96" s="29">
        <v>45356</v>
      </c>
      <c r="E96" s="30" t="s">
        <v>415</v>
      </c>
      <c r="F96" s="22" t="s">
        <v>891</v>
      </c>
      <c r="G96" s="22" t="s">
        <v>892</v>
      </c>
      <c r="H96" s="29"/>
      <c r="I96" s="29"/>
      <c r="J96" s="199"/>
      <c r="K96" s="31">
        <v>5630000</v>
      </c>
      <c r="L96" s="22" t="s">
        <v>893</v>
      </c>
      <c r="M96" s="24"/>
      <c r="N96" s="24"/>
      <c r="O96" s="24"/>
      <c r="P96" s="30"/>
      <c r="Q96" s="30"/>
      <c r="R96" s="24"/>
      <c r="S96" s="24"/>
      <c r="T96" s="31"/>
      <c r="U96" s="25">
        <f t="shared" si="59"/>
        <v>0</v>
      </c>
      <c r="V96" s="24">
        <v>5630000</v>
      </c>
      <c r="W96" s="24"/>
      <c r="X96" s="24"/>
      <c r="Y96" s="25">
        <f t="shared" si="60"/>
        <v>5630000</v>
      </c>
      <c r="Z96" s="24"/>
      <c r="AA96" s="24"/>
      <c r="AB96" s="24"/>
      <c r="AC96" s="25">
        <f t="shared" si="61"/>
        <v>0</v>
      </c>
      <c r="AD96" s="24"/>
      <c r="AE96" s="24">
        <v>0</v>
      </c>
      <c r="AF96" s="24">
        <v>0</v>
      </c>
      <c r="AG96" s="25">
        <f t="shared" si="62"/>
        <v>0</v>
      </c>
      <c r="AH96" s="25">
        <f t="shared" si="63"/>
        <v>5630000</v>
      </c>
      <c r="AI96" s="26">
        <f t="shared" si="64"/>
        <v>0</v>
      </c>
      <c r="AJ96" s="27">
        <f t="shared" si="58"/>
        <v>8.2367989988106735E-4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9">
        <v>24</v>
      </c>
      <c r="B97" s="19"/>
      <c r="C97" s="28" t="s">
        <v>416</v>
      </c>
      <c r="D97" s="29">
        <v>45356</v>
      </c>
      <c r="E97" s="30" t="s">
        <v>417</v>
      </c>
      <c r="F97" s="22" t="s">
        <v>891</v>
      </c>
      <c r="G97" s="22" t="s">
        <v>892</v>
      </c>
      <c r="H97" s="29"/>
      <c r="I97" s="29"/>
      <c r="J97" s="199"/>
      <c r="K97" s="31">
        <v>8190000</v>
      </c>
      <c r="L97" s="22" t="s">
        <v>893</v>
      </c>
      <c r="M97" s="24"/>
      <c r="N97" s="24"/>
      <c r="O97" s="24"/>
      <c r="P97" s="30"/>
      <c r="Q97" s="30"/>
      <c r="R97" s="24"/>
      <c r="S97" s="24"/>
      <c r="T97" s="31"/>
      <c r="U97" s="25">
        <f t="shared" si="59"/>
        <v>0</v>
      </c>
      <c r="V97" s="24">
        <v>8190000</v>
      </c>
      <c r="W97" s="24"/>
      <c r="X97" s="24"/>
      <c r="Y97" s="25">
        <f t="shared" si="60"/>
        <v>8190000</v>
      </c>
      <c r="Z97" s="24"/>
      <c r="AA97" s="24"/>
      <c r="AB97" s="24"/>
      <c r="AC97" s="25">
        <f t="shared" si="61"/>
        <v>0</v>
      </c>
      <c r="AD97" s="24"/>
      <c r="AE97" s="24">
        <v>0</v>
      </c>
      <c r="AF97" s="24">
        <v>0</v>
      </c>
      <c r="AG97" s="25">
        <f t="shared" si="62"/>
        <v>0</v>
      </c>
      <c r="AH97" s="25">
        <f t="shared" si="63"/>
        <v>8190000</v>
      </c>
      <c r="AI97" s="26">
        <f t="shared" si="64"/>
        <v>0</v>
      </c>
      <c r="AJ97" s="27">
        <f t="shared" si="58"/>
        <v>1.198212856132494E-3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 x14ac:dyDescent="0.25">
      <c r="A98" s="19">
        <v>25</v>
      </c>
      <c r="B98" s="19"/>
      <c r="C98" s="28" t="s">
        <v>418</v>
      </c>
      <c r="D98" s="29">
        <v>45355</v>
      </c>
      <c r="E98" s="30" t="s">
        <v>419</v>
      </c>
      <c r="F98" s="22" t="s">
        <v>891</v>
      </c>
      <c r="G98" s="22" t="s">
        <v>892</v>
      </c>
      <c r="H98" s="29"/>
      <c r="I98" s="29"/>
      <c r="J98" s="199"/>
      <c r="K98" s="31">
        <v>35340000</v>
      </c>
      <c r="L98" s="22" t="s">
        <v>893</v>
      </c>
      <c r="M98" s="24"/>
      <c r="N98" s="24"/>
      <c r="O98" s="24"/>
      <c r="P98" s="30"/>
      <c r="Q98" s="30"/>
      <c r="R98" s="24"/>
      <c r="S98" s="24"/>
      <c r="T98" s="31"/>
      <c r="U98" s="25">
        <f t="shared" si="59"/>
        <v>0</v>
      </c>
      <c r="V98" s="24">
        <v>35340000</v>
      </c>
      <c r="W98" s="24"/>
      <c r="X98" s="24"/>
      <c r="Y98" s="25">
        <f t="shared" si="60"/>
        <v>35340000</v>
      </c>
      <c r="Z98" s="24"/>
      <c r="AA98" s="24"/>
      <c r="AB98" s="24"/>
      <c r="AC98" s="25">
        <f t="shared" si="61"/>
        <v>0</v>
      </c>
      <c r="AD98" s="24"/>
      <c r="AE98" s="24">
        <v>0</v>
      </c>
      <c r="AF98" s="24">
        <v>0</v>
      </c>
      <c r="AG98" s="25">
        <f t="shared" si="62"/>
        <v>0</v>
      </c>
      <c r="AH98" s="25">
        <f t="shared" si="63"/>
        <v>35340000</v>
      </c>
      <c r="AI98" s="26">
        <f t="shared" si="64"/>
        <v>0</v>
      </c>
      <c r="AJ98" s="27">
        <f t="shared" si="58"/>
        <v>5.1703104195021171E-3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9">
        <v>26</v>
      </c>
      <c r="B99" s="19"/>
      <c r="C99" s="28" t="s">
        <v>420</v>
      </c>
      <c r="D99" s="29">
        <v>45400</v>
      </c>
      <c r="E99" s="30" t="s">
        <v>421</v>
      </c>
      <c r="F99" s="22" t="s">
        <v>891</v>
      </c>
      <c r="G99" s="22" t="s">
        <v>892</v>
      </c>
      <c r="H99" s="29"/>
      <c r="I99" s="29"/>
      <c r="J99" s="199"/>
      <c r="K99" s="31">
        <v>38700000</v>
      </c>
      <c r="L99" s="22" t="s">
        <v>893</v>
      </c>
      <c r="M99" s="24"/>
      <c r="N99" s="24"/>
      <c r="O99" s="24"/>
      <c r="P99" s="30"/>
      <c r="Q99" s="30"/>
      <c r="R99" s="24"/>
      <c r="S99" s="24"/>
      <c r="T99" s="31"/>
      <c r="U99" s="25">
        <f t="shared" si="59"/>
        <v>0</v>
      </c>
      <c r="V99" s="24"/>
      <c r="W99" s="24">
        <v>38700000</v>
      </c>
      <c r="X99" s="24"/>
      <c r="Y99" s="25">
        <f t="shared" si="60"/>
        <v>38700000</v>
      </c>
      <c r="Z99" s="24"/>
      <c r="AA99" s="24"/>
      <c r="AB99" s="24"/>
      <c r="AC99" s="25">
        <f t="shared" si="61"/>
        <v>0</v>
      </c>
      <c r="AD99" s="24"/>
      <c r="AE99" s="24">
        <v>0</v>
      </c>
      <c r="AF99" s="24">
        <v>0</v>
      </c>
      <c r="AG99" s="25">
        <f t="shared" si="62"/>
        <v>0</v>
      </c>
      <c r="AH99" s="25">
        <f t="shared" si="63"/>
        <v>38700000</v>
      </c>
      <c r="AI99" s="26">
        <f t="shared" si="64"/>
        <v>0</v>
      </c>
      <c r="AJ99" s="27">
        <f t="shared" si="58"/>
        <v>5.6618849245821147E-3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9">
        <v>27</v>
      </c>
      <c r="B100" s="19"/>
      <c r="C100" s="28" t="s">
        <v>422</v>
      </c>
      <c r="D100" s="29">
        <v>45362</v>
      </c>
      <c r="E100" s="30" t="s">
        <v>423</v>
      </c>
      <c r="F100" s="22" t="s">
        <v>891</v>
      </c>
      <c r="G100" s="22" t="s">
        <v>892</v>
      </c>
      <c r="H100" s="29"/>
      <c r="I100" s="29"/>
      <c r="J100" s="199"/>
      <c r="K100" s="31">
        <v>10370000</v>
      </c>
      <c r="L100" s="22" t="s">
        <v>893</v>
      </c>
      <c r="M100" s="24"/>
      <c r="N100" s="24"/>
      <c r="O100" s="24"/>
      <c r="P100" s="30"/>
      <c r="Q100" s="30"/>
      <c r="R100" s="24"/>
      <c r="S100" s="24"/>
      <c r="T100" s="31"/>
      <c r="U100" s="25">
        <f t="shared" si="59"/>
        <v>0</v>
      </c>
      <c r="V100" s="24">
        <v>10370000</v>
      </c>
      <c r="W100" s="24"/>
      <c r="X100" s="24"/>
      <c r="Y100" s="25">
        <f t="shared" si="60"/>
        <v>10370000</v>
      </c>
      <c r="Z100" s="24"/>
      <c r="AA100" s="24"/>
      <c r="AB100" s="24"/>
      <c r="AC100" s="25">
        <f t="shared" si="61"/>
        <v>0</v>
      </c>
      <c r="AD100" s="24"/>
      <c r="AE100" s="24">
        <v>0</v>
      </c>
      <c r="AF100" s="24">
        <v>0</v>
      </c>
      <c r="AG100" s="25">
        <f t="shared" si="62"/>
        <v>0</v>
      </c>
      <c r="AH100" s="25">
        <f t="shared" si="63"/>
        <v>10370000</v>
      </c>
      <c r="AI100" s="26">
        <f t="shared" si="64"/>
        <v>0</v>
      </c>
      <c r="AJ100" s="27">
        <f t="shared" si="58"/>
        <v>1.5171510766903496E-3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 x14ac:dyDescent="0.25">
      <c r="A101" s="19">
        <v>28</v>
      </c>
      <c r="B101" s="19"/>
      <c r="C101" s="28" t="s">
        <v>424</v>
      </c>
      <c r="D101" s="29">
        <v>45362</v>
      </c>
      <c r="E101" s="30" t="s">
        <v>425</v>
      </c>
      <c r="F101" s="22" t="s">
        <v>891</v>
      </c>
      <c r="G101" s="22" t="s">
        <v>892</v>
      </c>
      <c r="H101" s="29"/>
      <c r="I101" s="29"/>
      <c r="J101" s="199"/>
      <c r="K101" s="31">
        <v>2600000</v>
      </c>
      <c r="L101" s="22" t="s">
        <v>893</v>
      </c>
      <c r="M101" s="24"/>
      <c r="N101" s="24"/>
      <c r="O101" s="24"/>
      <c r="P101" s="30"/>
      <c r="Q101" s="30"/>
      <c r="R101" s="24"/>
      <c r="S101" s="24"/>
      <c r="T101" s="31"/>
      <c r="U101" s="25">
        <f t="shared" si="59"/>
        <v>0</v>
      </c>
      <c r="V101" s="24">
        <v>2600000</v>
      </c>
      <c r="W101" s="24"/>
      <c r="X101" s="24"/>
      <c r="Y101" s="25">
        <f t="shared" si="60"/>
        <v>2600000</v>
      </c>
      <c r="Z101" s="24"/>
      <c r="AA101" s="24"/>
      <c r="AB101" s="24"/>
      <c r="AC101" s="25">
        <f t="shared" si="61"/>
        <v>0</v>
      </c>
      <c r="AD101" s="24"/>
      <c r="AE101" s="24">
        <v>0</v>
      </c>
      <c r="AF101" s="24">
        <v>0</v>
      </c>
      <c r="AG101" s="25">
        <f t="shared" si="62"/>
        <v>0</v>
      </c>
      <c r="AH101" s="25">
        <f t="shared" si="63"/>
        <v>2600000</v>
      </c>
      <c r="AI101" s="26">
        <f t="shared" si="64"/>
        <v>0</v>
      </c>
      <c r="AJ101" s="27">
        <f t="shared" si="58"/>
        <v>3.8038503369285527E-4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 x14ac:dyDescent="0.25">
      <c r="A102" s="19">
        <v>29</v>
      </c>
      <c r="B102" s="19"/>
      <c r="C102" s="28" t="s">
        <v>426</v>
      </c>
      <c r="D102" s="29">
        <v>45369</v>
      </c>
      <c r="E102" s="30" t="s">
        <v>427</v>
      </c>
      <c r="F102" s="22" t="s">
        <v>891</v>
      </c>
      <c r="G102" s="22" t="s">
        <v>892</v>
      </c>
      <c r="H102" s="29"/>
      <c r="I102" s="29"/>
      <c r="J102" s="199"/>
      <c r="K102" s="31">
        <v>32600000</v>
      </c>
      <c r="L102" s="22" t="s">
        <v>893</v>
      </c>
      <c r="M102" s="24"/>
      <c r="N102" s="24"/>
      <c r="O102" s="24"/>
      <c r="P102" s="30"/>
      <c r="Q102" s="30"/>
      <c r="R102" s="24"/>
      <c r="S102" s="24"/>
      <c r="T102" s="31"/>
      <c r="U102" s="25">
        <f t="shared" si="59"/>
        <v>0</v>
      </c>
      <c r="V102" s="24">
        <v>32600000</v>
      </c>
      <c r="W102" s="24"/>
      <c r="X102" s="24"/>
      <c r="Y102" s="25">
        <f t="shared" si="60"/>
        <v>32600000</v>
      </c>
      <c r="Z102" s="24"/>
      <c r="AA102" s="24"/>
      <c r="AB102" s="24"/>
      <c r="AC102" s="25">
        <f t="shared" si="61"/>
        <v>0</v>
      </c>
      <c r="AD102" s="24"/>
      <c r="AE102" s="24">
        <v>0</v>
      </c>
      <c r="AF102" s="24">
        <v>0</v>
      </c>
      <c r="AG102" s="25">
        <f t="shared" si="62"/>
        <v>0</v>
      </c>
      <c r="AH102" s="25">
        <f t="shared" si="63"/>
        <v>32600000</v>
      </c>
      <c r="AI102" s="26">
        <f t="shared" si="64"/>
        <v>0</v>
      </c>
      <c r="AJ102" s="27">
        <f t="shared" si="58"/>
        <v>4.7694431147642623E-3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9">
        <v>30</v>
      </c>
      <c r="B103" s="19"/>
      <c r="C103" s="28" t="s">
        <v>428</v>
      </c>
      <c r="D103" s="29">
        <v>45355</v>
      </c>
      <c r="E103" s="30" t="s">
        <v>429</v>
      </c>
      <c r="F103" s="22" t="s">
        <v>891</v>
      </c>
      <c r="G103" s="22" t="s">
        <v>892</v>
      </c>
      <c r="H103" s="29"/>
      <c r="I103" s="29"/>
      <c r="J103" s="199"/>
      <c r="K103" s="31">
        <v>6930000</v>
      </c>
      <c r="L103" s="22" t="s">
        <v>893</v>
      </c>
      <c r="M103" s="24"/>
      <c r="N103" s="24"/>
      <c r="O103" s="24"/>
      <c r="P103" s="30"/>
      <c r="Q103" s="30"/>
      <c r="R103" s="24"/>
      <c r="S103" s="24"/>
      <c r="T103" s="31"/>
      <c r="U103" s="25">
        <f t="shared" si="59"/>
        <v>0</v>
      </c>
      <c r="V103" s="24">
        <v>6930000</v>
      </c>
      <c r="W103" s="24"/>
      <c r="X103" s="24"/>
      <c r="Y103" s="25">
        <f t="shared" si="60"/>
        <v>6930000</v>
      </c>
      <c r="Z103" s="24"/>
      <c r="AA103" s="24"/>
      <c r="AB103" s="24"/>
      <c r="AC103" s="25">
        <f t="shared" si="61"/>
        <v>0</v>
      </c>
      <c r="AD103" s="24"/>
      <c r="AE103" s="24">
        <v>0</v>
      </c>
      <c r="AF103" s="24">
        <v>0</v>
      </c>
      <c r="AG103" s="25">
        <f t="shared" si="62"/>
        <v>0</v>
      </c>
      <c r="AH103" s="25">
        <f t="shared" si="63"/>
        <v>6930000</v>
      </c>
      <c r="AI103" s="26">
        <f t="shared" si="64"/>
        <v>0</v>
      </c>
      <c r="AJ103" s="27">
        <f t="shared" si="58"/>
        <v>1.013872416727495E-3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9">
        <v>31</v>
      </c>
      <c r="B104" s="19"/>
      <c r="C104" s="28" t="s">
        <v>320</v>
      </c>
      <c r="D104" s="29">
        <v>45376</v>
      </c>
      <c r="E104" s="30" t="s">
        <v>430</v>
      </c>
      <c r="F104" s="22" t="s">
        <v>891</v>
      </c>
      <c r="G104" s="22" t="s">
        <v>892</v>
      </c>
      <c r="H104" s="29"/>
      <c r="I104" s="29"/>
      <c r="J104" s="199"/>
      <c r="K104" s="31">
        <v>30560000</v>
      </c>
      <c r="L104" s="22" t="s">
        <v>893</v>
      </c>
      <c r="M104" s="24"/>
      <c r="N104" s="24"/>
      <c r="O104" s="24"/>
      <c r="P104" s="30"/>
      <c r="Q104" s="30"/>
      <c r="R104" s="24"/>
      <c r="S104" s="24"/>
      <c r="T104" s="31"/>
      <c r="U104" s="25">
        <f t="shared" si="59"/>
        <v>0</v>
      </c>
      <c r="V104" s="24">
        <v>30560000</v>
      </c>
      <c r="W104" s="24"/>
      <c r="X104" s="24"/>
      <c r="Y104" s="25">
        <f t="shared" si="60"/>
        <v>30560000</v>
      </c>
      <c r="Z104" s="24"/>
      <c r="AA104" s="24"/>
      <c r="AB104" s="24"/>
      <c r="AC104" s="25">
        <f t="shared" si="61"/>
        <v>0</v>
      </c>
      <c r="AD104" s="24"/>
      <c r="AE104" s="24">
        <v>0</v>
      </c>
      <c r="AF104" s="24">
        <v>0</v>
      </c>
      <c r="AG104" s="25">
        <f t="shared" si="62"/>
        <v>0</v>
      </c>
      <c r="AH104" s="25">
        <f t="shared" si="63"/>
        <v>30560000</v>
      </c>
      <c r="AI104" s="26">
        <f t="shared" si="64"/>
        <v>0</v>
      </c>
      <c r="AJ104" s="27">
        <f t="shared" si="58"/>
        <v>4.4709871652514064E-3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9">
        <v>32</v>
      </c>
      <c r="B105" s="19"/>
      <c r="C105" s="28" t="s">
        <v>431</v>
      </c>
      <c r="D105" s="29">
        <v>45362</v>
      </c>
      <c r="E105" s="30" t="s">
        <v>432</v>
      </c>
      <c r="F105" s="22" t="s">
        <v>891</v>
      </c>
      <c r="G105" s="22" t="s">
        <v>892</v>
      </c>
      <c r="H105" s="29"/>
      <c r="I105" s="29"/>
      <c r="J105" s="199"/>
      <c r="K105" s="31">
        <v>7560000</v>
      </c>
      <c r="L105" s="22" t="s">
        <v>893</v>
      </c>
      <c r="M105" s="24"/>
      <c r="N105" s="24"/>
      <c r="O105" s="24"/>
      <c r="P105" s="30"/>
      <c r="Q105" s="30"/>
      <c r="R105" s="24"/>
      <c r="S105" s="24"/>
      <c r="T105" s="31"/>
      <c r="U105" s="25">
        <f t="shared" si="59"/>
        <v>0</v>
      </c>
      <c r="V105" s="24">
        <v>7560000</v>
      </c>
      <c r="W105" s="24"/>
      <c r="X105" s="24"/>
      <c r="Y105" s="25">
        <f t="shared" si="60"/>
        <v>7560000</v>
      </c>
      <c r="Z105" s="24"/>
      <c r="AA105" s="24"/>
      <c r="AB105" s="24"/>
      <c r="AC105" s="25">
        <f t="shared" si="61"/>
        <v>0</v>
      </c>
      <c r="AD105" s="24"/>
      <c r="AE105" s="24">
        <v>0</v>
      </c>
      <c r="AF105" s="24">
        <v>0</v>
      </c>
      <c r="AG105" s="25">
        <f t="shared" si="62"/>
        <v>0</v>
      </c>
      <c r="AH105" s="25">
        <f t="shared" si="63"/>
        <v>7560000</v>
      </c>
      <c r="AI105" s="26">
        <f t="shared" si="64"/>
        <v>0</v>
      </c>
      <c r="AJ105" s="27">
        <f t="shared" si="58"/>
        <v>1.1060426364299946E-3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9">
        <v>33</v>
      </c>
      <c r="B106" s="19"/>
      <c r="C106" s="28" t="s">
        <v>433</v>
      </c>
      <c r="D106" s="29">
        <v>45376</v>
      </c>
      <c r="E106" s="30" t="s">
        <v>434</v>
      </c>
      <c r="F106" s="22" t="s">
        <v>891</v>
      </c>
      <c r="G106" s="22" t="s">
        <v>892</v>
      </c>
      <c r="H106" s="29"/>
      <c r="I106" s="29"/>
      <c r="J106" s="199"/>
      <c r="K106" s="31">
        <v>2460000</v>
      </c>
      <c r="L106" s="22" t="s">
        <v>893</v>
      </c>
      <c r="M106" s="24"/>
      <c r="N106" s="24"/>
      <c r="O106" s="24"/>
      <c r="P106" s="30"/>
      <c r="Q106" s="30"/>
      <c r="R106" s="24"/>
      <c r="S106" s="24"/>
      <c r="T106" s="31"/>
      <c r="U106" s="25">
        <f t="shared" si="59"/>
        <v>0</v>
      </c>
      <c r="V106" s="24">
        <v>2460000</v>
      </c>
      <c r="W106" s="24"/>
      <c r="X106" s="24"/>
      <c r="Y106" s="25">
        <f t="shared" si="60"/>
        <v>2460000</v>
      </c>
      <c r="Z106" s="24"/>
      <c r="AA106" s="24"/>
      <c r="AB106" s="24"/>
      <c r="AC106" s="25">
        <f t="shared" si="61"/>
        <v>0</v>
      </c>
      <c r="AD106" s="24"/>
      <c r="AE106" s="24">
        <v>0</v>
      </c>
      <c r="AF106" s="24">
        <v>0</v>
      </c>
      <c r="AG106" s="25">
        <f t="shared" si="62"/>
        <v>0</v>
      </c>
      <c r="AH106" s="25">
        <f t="shared" si="63"/>
        <v>2460000</v>
      </c>
      <c r="AI106" s="26">
        <f t="shared" si="64"/>
        <v>0</v>
      </c>
      <c r="AJ106" s="27">
        <f t="shared" si="58"/>
        <v>3.5990276264785535E-4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9">
        <v>34</v>
      </c>
      <c r="B107" s="19"/>
      <c r="C107" s="28" t="s">
        <v>435</v>
      </c>
      <c r="D107" s="29">
        <v>45376</v>
      </c>
      <c r="E107" s="30" t="s">
        <v>436</v>
      </c>
      <c r="F107" s="22" t="s">
        <v>891</v>
      </c>
      <c r="G107" s="22" t="s">
        <v>892</v>
      </c>
      <c r="H107" s="29"/>
      <c r="I107" s="29"/>
      <c r="J107" s="199"/>
      <c r="K107" s="31">
        <v>58660000</v>
      </c>
      <c r="L107" s="22" t="s">
        <v>893</v>
      </c>
      <c r="M107" s="24"/>
      <c r="N107" s="24"/>
      <c r="O107" s="24"/>
      <c r="P107" s="30"/>
      <c r="Q107" s="30"/>
      <c r="R107" s="24"/>
      <c r="S107" s="24"/>
      <c r="T107" s="31"/>
      <c r="U107" s="25">
        <f t="shared" si="59"/>
        <v>0</v>
      </c>
      <c r="V107" s="24">
        <v>58660000</v>
      </c>
      <c r="W107" s="24"/>
      <c r="X107" s="24"/>
      <c r="Y107" s="25">
        <f t="shared" si="60"/>
        <v>58660000</v>
      </c>
      <c r="Z107" s="24"/>
      <c r="AA107" s="24"/>
      <c r="AB107" s="24"/>
      <c r="AC107" s="25">
        <f t="shared" si="61"/>
        <v>0</v>
      </c>
      <c r="AD107" s="24"/>
      <c r="AE107" s="24">
        <v>0</v>
      </c>
      <c r="AF107" s="24">
        <v>0</v>
      </c>
      <c r="AG107" s="25">
        <f t="shared" si="62"/>
        <v>0</v>
      </c>
      <c r="AH107" s="25">
        <f t="shared" si="63"/>
        <v>58660000</v>
      </c>
      <c r="AI107" s="26">
        <f t="shared" si="64"/>
        <v>0</v>
      </c>
      <c r="AJ107" s="27">
        <f t="shared" si="58"/>
        <v>8.5820715678549576E-3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9">
        <v>35</v>
      </c>
      <c r="B108" s="19"/>
      <c r="C108" s="28" t="s">
        <v>437</v>
      </c>
      <c r="D108" s="29">
        <v>45376</v>
      </c>
      <c r="E108" s="30" t="s">
        <v>438</v>
      </c>
      <c r="F108" s="22" t="s">
        <v>891</v>
      </c>
      <c r="G108" s="22" t="s">
        <v>892</v>
      </c>
      <c r="H108" s="29"/>
      <c r="I108" s="29"/>
      <c r="J108" s="199"/>
      <c r="K108" s="31">
        <v>30180000</v>
      </c>
      <c r="L108" s="22" t="s">
        <v>893</v>
      </c>
      <c r="M108" s="24"/>
      <c r="N108" s="24"/>
      <c r="O108" s="24"/>
      <c r="P108" s="30"/>
      <c r="Q108" s="30"/>
      <c r="R108" s="24"/>
      <c r="S108" s="24"/>
      <c r="T108" s="31"/>
      <c r="U108" s="25">
        <f t="shared" si="59"/>
        <v>0</v>
      </c>
      <c r="V108" s="24">
        <v>30180000</v>
      </c>
      <c r="W108" s="24"/>
      <c r="X108" s="24"/>
      <c r="Y108" s="25">
        <f t="shared" si="60"/>
        <v>30180000</v>
      </c>
      <c r="Z108" s="24"/>
      <c r="AA108" s="24"/>
      <c r="AB108" s="24"/>
      <c r="AC108" s="25">
        <f t="shared" si="61"/>
        <v>0</v>
      </c>
      <c r="AD108" s="24"/>
      <c r="AE108" s="24">
        <v>0</v>
      </c>
      <c r="AF108" s="24">
        <v>0</v>
      </c>
      <c r="AG108" s="25">
        <f t="shared" si="62"/>
        <v>0</v>
      </c>
      <c r="AH108" s="25">
        <f t="shared" si="63"/>
        <v>30180000</v>
      </c>
      <c r="AI108" s="26">
        <f t="shared" si="64"/>
        <v>0</v>
      </c>
      <c r="AJ108" s="27">
        <f t="shared" si="58"/>
        <v>4.4153924295578352E-3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9">
        <v>36</v>
      </c>
      <c r="B109" s="19"/>
      <c r="C109" s="28" t="s">
        <v>439</v>
      </c>
      <c r="D109" s="29">
        <v>45385</v>
      </c>
      <c r="E109" s="30" t="s">
        <v>440</v>
      </c>
      <c r="F109" s="22" t="s">
        <v>891</v>
      </c>
      <c r="G109" s="22" t="s">
        <v>892</v>
      </c>
      <c r="H109" s="29"/>
      <c r="I109" s="29"/>
      <c r="J109" s="199"/>
      <c r="K109" s="31">
        <v>60660000</v>
      </c>
      <c r="L109" s="22" t="s">
        <v>893</v>
      </c>
      <c r="M109" s="24"/>
      <c r="N109" s="24"/>
      <c r="O109" s="24"/>
      <c r="P109" s="30"/>
      <c r="Q109" s="30"/>
      <c r="R109" s="24"/>
      <c r="S109" s="24"/>
      <c r="T109" s="31"/>
      <c r="U109" s="25">
        <f t="shared" si="59"/>
        <v>0</v>
      </c>
      <c r="V109" s="24">
        <v>60660000</v>
      </c>
      <c r="W109" s="24"/>
      <c r="X109" s="24"/>
      <c r="Y109" s="25">
        <f t="shared" si="60"/>
        <v>60660000</v>
      </c>
      <c r="Z109" s="24"/>
      <c r="AA109" s="24"/>
      <c r="AB109" s="24"/>
      <c r="AC109" s="25">
        <f t="shared" si="61"/>
        <v>0</v>
      </c>
      <c r="AD109" s="24"/>
      <c r="AE109" s="24">
        <v>0</v>
      </c>
      <c r="AF109" s="24">
        <v>0</v>
      </c>
      <c r="AG109" s="25">
        <f t="shared" si="62"/>
        <v>0</v>
      </c>
      <c r="AH109" s="25">
        <f t="shared" si="63"/>
        <v>60660000</v>
      </c>
      <c r="AI109" s="26">
        <f t="shared" si="64"/>
        <v>0</v>
      </c>
      <c r="AJ109" s="27">
        <f t="shared" si="58"/>
        <v>8.8746754399263855E-3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9">
        <v>37</v>
      </c>
      <c r="B110" s="19"/>
      <c r="C110" s="28" t="s">
        <v>441</v>
      </c>
      <c r="D110" s="29">
        <v>45376</v>
      </c>
      <c r="E110" s="30" t="s">
        <v>442</v>
      </c>
      <c r="F110" s="134" t="s">
        <v>891</v>
      </c>
      <c r="G110" s="134" t="s">
        <v>892</v>
      </c>
      <c r="H110" s="29"/>
      <c r="I110" s="29"/>
      <c r="J110" s="199"/>
      <c r="K110" s="31">
        <v>2300000</v>
      </c>
      <c r="L110" s="134" t="s">
        <v>893</v>
      </c>
      <c r="M110" s="24"/>
      <c r="N110" s="24"/>
      <c r="O110" s="24"/>
      <c r="P110" s="30"/>
      <c r="Q110" s="30"/>
      <c r="R110" s="24"/>
      <c r="S110" s="24"/>
      <c r="T110" s="31"/>
      <c r="U110" s="25">
        <f t="shared" si="59"/>
        <v>0</v>
      </c>
      <c r="V110" s="24">
        <v>2300000</v>
      </c>
      <c r="W110" s="24"/>
      <c r="X110" s="24"/>
      <c r="Y110" s="25">
        <f t="shared" si="60"/>
        <v>2300000</v>
      </c>
      <c r="Z110" s="24"/>
      <c r="AA110" s="24"/>
      <c r="AB110" s="24"/>
      <c r="AC110" s="25">
        <f t="shared" si="61"/>
        <v>0</v>
      </c>
      <c r="AD110" s="24"/>
      <c r="AE110" s="24">
        <v>0</v>
      </c>
      <c r="AF110" s="24">
        <v>0</v>
      </c>
      <c r="AG110" s="25">
        <f t="shared" si="62"/>
        <v>0</v>
      </c>
      <c r="AH110" s="25">
        <f t="shared" si="63"/>
        <v>2300000</v>
      </c>
      <c r="AI110" s="26">
        <f t="shared" si="64"/>
        <v>0</v>
      </c>
      <c r="AJ110" s="27">
        <f t="shared" si="58"/>
        <v>3.3649445288214119E-4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9">
        <v>38</v>
      </c>
      <c r="B111" s="19"/>
      <c r="C111" s="133" t="s">
        <v>443</v>
      </c>
      <c r="D111" s="139">
        <v>45362</v>
      </c>
      <c r="E111" s="164" t="s">
        <v>444</v>
      </c>
      <c r="F111" s="64" t="s">
        <v>891</v>
      </c>
      <c r="G111" s="64" t="s">
        <v>892</v>
      </c>
      <c r="H111" s="139"/>
      <c r="I111" s="139"/>
      <c r="J111" s="199"/>
      <c r="K111" s="163">
        <v>25880000</v>
      </c>
      <c r="L111" s="64" t="s">
        <v>893</v>
      </c>
      <c r="M111" s="24"/>
      <c r="N111" s="24"/>
      <c r="O111" s="24"/>
      <c r="P111" s="30"/>
      <c r="Q111" s="30"/>
      <c r="R111" s="24"/>
      <c r="S111" s="24"/>
      <c r="T111" s="31"/>
      <c r="U111" s="25">
        <f t="shared" si="59"/>
        <v>0</v>
      </c>
      <c r="V111" s="24">
        <v>25880000</v>
      </c>
      <c r="W111" s="24"/>
      <c r="X111" s="24"/>
      <c r="Y111" s="25">
        <f t="shared" si="60"/>
        <v>25880000</v>
      </c>
      <c r="Z111" s="24"/>
      <c r="AA111" s="24"/>
      <c r="AB111" s="24"/>
      <c r="AC111" s="25">
        <f t="shared" si="61"/>
        <v>0</v>
      </c>
      <c r="AD111" s="24"/>
      <c r="AE111" s="24">
        <v>0</v>
      </c>
      <c r="AF111" s="24">
        <v>0</v>
      </c>
      <c r="AG111" s="25">
        <f t="shared" si="62"/>
        <v>0</v>
      </c>
      <c r="AH111" s="25">
        <f t="shared" si="63"/>
        <v>25880000</v>
      </c>
      <c r="AI111" s="26">
        <f t="shared" si="64"/>
        <v>0</v>
      </c>
      <c r="AJ111" s="27">
        <f t="shared" si="58"/>
        <v>3.786294104604267E-3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9">
        <v>39</v>
      </c>
      <c r="B112" s="125"/>
      <c r="C112" s="64" t="s">
        <v>1319</v>
      </c>
      <c r="D112" s="29">
        <v>45362</v>
      </c>
      <c r="E112" s="165" t="s">
        <v>1318</v>
      </c>
      <c r="F112" s="64" t="s">
        <v>891</v>
      </c>
      <c r="G112" s="64" t="s">
        <v>892</v>
      </c>
      <c r="H112" s="29"/>
      <c r="I112" s="29"/>
      <c r="J112" s="199"/>
      <c r="K112" s="163">
        <v>2000000</v>
      </c>
      <c r="L112" s="64" t="s">
        <v>893</v>
      </c>
      <c r="M112" s="24"/>
      <c r="N112" s="24"/>
      <c r="O112" s="24"/>
      <c r="P112" s="126"/>
      <c r="Q112" s="126"/>
      <c r="R112" s="24"/>
      <c r="S112" s="24"/>
      <c r="T112" s="130"/>
      <c r="U112" s="25">
        <f t="shared" si="59"/>
        <v>0</v>
      </c>
      <c r="V112" s="24"/>
      <c r="W112" s="24"/>
      <c r="X112" s="24"/>
      <c r="Y112" s="25"/>
      <c r="Z112" s="24"/>
      <c r="AA112" s="24"/>
      <c r="AB112" s="24"/>
      <c r="AC112" s="25">
        <f t="shared" si="61"/>
        <v>0</v>
      </c>
      <c r="AD112" s="24"/>
      <c r="AE112" s="24">
        <v>0</v>
      </c>
      <c r="AF112" s="163">
        <v>2000000</v>
      </c>
      <c r="AG112" s="25">
        <f t="shared" ref="AG112:AG114" si="65">SUM(AD112:AF112)</f>
        <v>2000000</v>
      </c>
      <c r="AH112" s="25">
        <f t="shared" ref="AH112:AH114" si="66">SUM(U112,Y112,AC112,AG112)</f>
        <v>2000000</v>
      </c>
      <c r="AI112" s="26">
        <f t="shared" ref="AI112:AI114" si="67">IF(ISERROR(AH112/J112),0,AH112/J112)</f>
        <v>0</v>
      </c>
      <c r="AJ112" s="27">
        <f t="shared" ref="AJ112:AJ114" si="68">IF(ISERROR(AH112/$AH$456),"-",AH112/$AH$456)</f>
        <v>2.9260387207142712E-4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9">
        <v>40</v>
      </c>
      <c r="B113" s="125"/>
      <c r="C113" s="64" t="s">
        <v>1320</v>
      </c>
      <c r="D113" s="139">
        <v>45355</v>
      </c>
      <c r="E113" s="168" t="s">
        <v>119</v>
      </c>
      <c r="F113" s="64" t="s">
        <v>891</v>
      </c>
      <c r="G113" s="64" t="s">
        <v>892</v>
      </c>
      <c r="H113" s="139"/>
      <c r="I113" s="139"/>
      <c r="J113" s="199"/>
      <c r="K113" s="163">
        <v>4000000</v>
      </c>
      <c r="L113" s="64" t="s">
        <v>893</v>
      </c>
      <c r="M113" s="24"/>
      <c r="N113" s="24"/>
      <c r="O113" s="24"/>
      <c r="P113" s="126"/>
      <c r="Q113" s="126"/>
      <c r="R113" s="24"/>
      <c r="S113" s="24"/>
      <c r="T113" s="130"/>
      <c r="U113" s="25">
        <f t="shared" si="59"/>
        <v>0</v>
      </c>
      <c r="V113" s="24"/>
      <c r="W113" s="24"/>
      <c r="X113" s="24"/>
      <c r="Y113" s="25"/>
      <c r="Z113" s="24"/>
      <c r="AA113" s="24"/>
      <c r="AB113" s="24"/>
      <c r="AC113" s="25">
        <f t="shared" si="61"/>
        <v>0</v>
      </c>
      <c r="AD113" s="24"/>
      <c r="AE113" s="24">
        <v>0</v>
      </c>
      <c r="AF113" s="163">
        <v>4000000</v>
      </c>
      <c r="AG113" s="25">
        <f t="shared" si="65"/>
        <v>4000000</v>
      </c>
      <c r="AH113" s="25">
        <f t="shared" si="66"/>
        <v>4000000</v>
      </c>
      <c r="AI113" s="26">
        <f t="shared" si="67"/>
        <v>0</v>
      </c>
      <c r="AJ113" s="27">
        <f t="shared" si="68"/>
        <v>5.8520774414285424E-4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9">
        <v>41</v>
      </c>
      <c r="B114" s="125"/>
      <c r="C114" s="64" t="s">
        <v>1322</v>
      </c>
      <c r="D114" s="29">
        <v>45400</v>
      </c>
      <c r="E114" s="165" t="s">
        <v>1321</v>
      </c>
      <c r="F114" s="64" t="s">
        <v>891</v>
      </c>
      <c r="G114" s="64" t="s">
        <v>892</v>
      </c>
      <c r="H114" s="29"/>
      <c r="I114" s="29"/>
      <c r="J114" s="195"/>
      <c r="K114" s="163">
        <v>6000000</v>
      </c>
      <c r="L114" s="64" t="s">
        <v>893</v>
      </c>
      <c r="M114" s="24"/>
      <c r="N114" s="24"/>
      <c r="O114" s="24"/>
      <c r="P114" s="126"/>
      <c r="Q114" s="126"/>
      <c r="R114" s="24"/>
      <c r="S114" s="24"/>
      <c r="T114" s="130"/>
      <c r="U114" s="25">
        <f t="shared" si="59"/>
        <v>0</v>
      </c>
      <c r="V114" s="24"/>
      <c r="W114" s="24"/>
      <c r="X114" s="24"/>
      <c r="Y114" s="25"/>
      <c r="Z114" s="24"/>
      <c r="AA114" s="24"/>
      <c r="AB114" s="24"/>
      <c r="AC114" s="25">
        <f t="shared" si="61"/>
        <v>0</v>
      </c>
      <c r="AD114" s="24"/>
      <c r="AE114" s="24">
        <v>0</v>
      </c>
      <c r="AF114" s="163">
        <v>6000000</v>
      </c>
      <c r="AG114" s="25">
        <f t="shared" si="65"/>
        <v>6000000</v>
      </c>
      <c r="AH114" s="25">
        <f t="shared" si="66"/>
        <v>6000000</v>
      </c>
      <c r="AI114" s="26">
        <f t="shared" si="67"/>
        <v>0</v>
      </c>
      <c r="AJ114" s="27">
        <f t="shared" si="68"/>
        <v>8.7781161621428136E-4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s="37" customFormat="1" ht="12.75" customHeight="1" x14ac:dyDescent="0.25">
      <c r="A115" s="196" t="s">
        <v>54</v>
      </c>
      <c r="B115" s="204"/>
      <c r="C115" s="197"/>
      <c r="D115" s="197"/>
      <c r="E115" s="197"/>
      <c r="F115" s="197"/>
      <c r="G115" s="197"/>
      <c r="H115" s="197"/>
      <c r="I115" s="198"/>
      <c r="J115" s="33">
        <f>SUM(J74:J111)</f>
        <v>531990000</v>
      </c>
      <c r="K115" s="33">
        <f>SUM(K74:K114)</f>
        <v>531990000</v>
      </c>
      <c r="L115" s="32"/>
      <c r="M115" s="33">
        <f>SUM(M74:M111)</f>
        <v>0</v>
      </c>
      <c r="N115" s="33">
        <f>SUM(N74:N111)</f>
        <v>0</v>
      </c>
      <c r="O115" s="33">
        <f>SUM(O74:O111)</f>
        <v>0</v>
      </c>
      <c r="P115" s="34"/>
      <c r="Q115" s="35"/>
      <c r="R115" s="33">
        <f t="shared" ref="R115:AD115" si="69">SUM(R74:R111)</f>
        <v>0</v>
      </c>
      <c r="S115" s="33">
        <f t="shared" si="69"/>
        <v>0</v>
      </c>
      <c r="T115" s="33">
        <f t="shared" si="69"/>
        <v>0</v>
      </c>
      <c r="U115" s="33">
        <f t="shared" si="69"/>
        <v>0</v>
      </c>
      <c r="V115" s="33">
        <f t="shared" si="69"/>
        <v>475110000</v>
      </c>
      <c r="W115" s="33">
        <f t="shared" si="69"/>
        <v>44880000</v>
      </c>
      <c r="X115" s="33">
        <f t="shared" si="69"/>
        <v>0</v>
      </c>
      <c r="Y115" s="33">
        <f t="shared" si="69"/>
        <v>519990000</v>
      </c>
      <c r="Z115" s="33">
        <f t="shared" si="69"/>
        <v>0</v>
      </c>
      <c r="AA115" s="33">
        <f t="shared" si="69"/>
        <v>0</v>
      </c>
      <c r="AB115" s="33">
        <f t="shared" si="69"/>
        <v>0</v>
      </c>
      <c r="AC115" s="33">
        <f t="shared" si="69"/>
        <v>0</v>
      </c>
      <c r="AD115" s="33">
        <f t="shared" si="69"/>
        <v>0</v>
      </c>
      <c r="AE115" s="33">
        <f>SUM(AE74:AE114)</f>
        <v>0</v>
      </c>
      <c r="AF115" s="33">
        <f t="shared" ref="AF115:AH115" si="70">SUM(AF74:AF114)</f>
        <v>12000000</v>
      </c>
      <c r="AG115" s="33">
        <f t="shared" si="70"/>
        <v>12000000</v>
      </c>
      <c r="AH115" s="33">
        <f t="shared" si="70"/>
        <v>531990000</v>
      </c>
      <c r="AI115" s="36">
        <f>IF(ISERROR(AH115/J115),0,AH115/J115)</f>
        <v>1</v>
      </c>
      <c r="AJ115" s="36">
        <f>IF(ISERROR(AH115/$AH$456),0,AH115/$AH$456)</f>
        <v>7.7831166951639261E-2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x14ac:dyDescent="0.25">
      <c r="A116" s="191" t="s">
        <v>55</v>
      </c>
      <c r="B116" s="192"/>
      <c r="C116" s="192"/>
      <c r="D116" s="192"/>
      <c r="E116" s="193"/>
      <c r="F116" s="9"/>
      <c r="G116" s="10"/>
      <c r="H116" s="11"/>
      <c r="I116" s="11"/>
      <c r="J116" s="12"/>
      <c r="K116" s="13"/>
      <c r="L116" s="14"/>
      <c r="M116" s="15"/>
      <c r="N116" s="15"/>
      <c r="O116" s="15"/>
      <c r="P116" s="10"/>
      <c r="Q116" s="16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7"/>
      <c r="AJ116" s="17"/>
    </row>
    <row r="117" spans="1:106" ht="12.75" customHeight="1" outlineLevel="1" x14ac:dyDescent="0.25">
      <c r="A117" s="18">
        <v>1</v>
      </c>
      <c r="B117" s="19"/>
      <c r="C117" s="20" t="s">
        <v>373</v>
      </c>
      <c r="D117" s="21">
        <v>45348</v>
      </c>
      <c r="E117" s="22" t="s">
        <v>445</v>
      </c>
      <c r="F117" s="22" t="s">
        <v>891</v>
      </c>
      <c r="G117" s="22" t="s">
        <v>892</v>
      </c>
      <c r="H117" s="21"/>
      <c r="I117" s="21"/>
      <c r="J117" s="194">
        <v>335980000</v>
      </c>
      <c r="K117" s="23">
        <v>12900000</v>
      </c>
      <c r="L117" s="22" t="s">
        <v>893</v>
      </c>
      <c r="M117" s="24"/>
      <c r="N117" s="24"/>
      <c r="O117" s="24"/>
      <c r="P117" s="22"/>
      <c r="Q117" s="22"/>
      <c r="R117" s="24"/>
      <c r="S117" s="24"/>
      <c r="T117" s="24">
        <v>12900000</v>
      </c>
      <c r="U117" s="25">
        <f>SUM(R117:T117)</f>
        <v>12900000</v>
      </c>
      <c r="V117" s="24"/>
      <c r="W117" s="24"/>
      <c r="X117" s="24"/>
      <c r="Y117" s="25">
        <f>SUM(V117:X117)</f>
        <v>0</v>
      </c>
      <c r="Z117" s="24"/>
      <c r="AA117" s="24"/>
      <c r="AB117" s="24"/>
      <c r="AC117" s="25">
        <f>SUM(Z117:AB117)</f>
        <v>0</v>
      </c>
      <c r="AD117" s="24"/>
      <c r="AE117" s="24"/>
      <c r="AF117" s="24"/>
      <c r="AG117" s="25">
        <f>SUM(AD117:AF117)</f>
        <v>0</v>
      </c>
      <c r="AH117" s="25">
        <f>SUM(U117,Y117,AC117,AG117)</f>
        <v>12900000</v>
      </c>
      <c r="AI117" s="26">
        <f>IF(ISERROR(AH117/J117),0,AH117/J117)</f>
        <v>3.839514256801E-2</v>
      </c>
      <c r="AJ117" s="27">
        <f t="shared" ref="AJ117:AJ150" si="71">IF(ISERROR(AH117/$AH$456),"-",AH117/$AH$456)</f>
        <v>1.887294974860705E-3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8">
        <v>2</v>
      </c>
      <c r="B118" s="19"/>
      <c r="C118" s="28" t="s">
        <v>446</v>
      </c>
      <c r="D118" s="29">
        <v>45341</v>
      </c>
      <c r="E118" s="30" t="s">
        <v>447</v>
      </c>
      <c r="F118" s="22" t="s">
        <v>891</v>
      </c>
      <c r="G118" s="22" t="s">
        <v>892</v>
      </c>
      <c r="H118" s="29"/>
      <c r="I118" s="29"/>
      <c r="J118" s="199"/>
      <c r="K118" s="31">
        <v>8400000</v>
      </c>
      <c r="L118" s="22" t="s">
        <v>893</v>
      </c>
      <c r="M118" s="24"/>
      <c r="N118" s="24"/>
      <c r="O118" s="24"/>
      <c r="P118" s="30"/>
      <c r="Q118" s="30"/>
      <c r="R118" s="24"/>
      <c r="S118" s="24"/>
      <c r="T118" s="24">
        <v>8400000</v>
      </c>
      <c r="U118" s="25">
        <f t="shared" ref="U118:U149" si="72">SUM(R118:T118)</f>
        <v>8400000</v>
      </c>
      <c r="V118" s="24"/>
      <c r="W118" s="24"/>
      <c r="X118" s="24"/>
      <c r="Y118" s="25">
        <f t="shared" ref="Y118:Y149" si="73">SUM(V118:X118)</f>
        <v>0</v>
      </c>
      <c r="Z118" s="24"/>
      <c r="AA118" s="24"/>
      <c r="AB118" s="24"/>
      <c r="AC118" s="25">
        <f t="shared" ref="AC118:AC149" si="74">SUM(Z118:AB118)</f>
        <v>0</v>
      </c>
      <c r="AD118" s="24"/>
      <c r="AE118" s="24"/>
      <c r="AF118" s="24"/>
      <c r="AG118" s="25">
        <f t="shared" ref="AG118:AG149" si="75">SUM(AD118:AF118)</f>
        <v>0</v>
      </c>
      <c r="AH118" s="25">
        <f t="shared" ref="AH118:AH149" si="76">SUM(U118,Y118,AC118,AG118)</f>
        <v>8400000</v>
      </c>
      <c r="AI118" s="26">
        <f t="shared" ref="AI118:AI149" si="77">IF(ISERROR(AH118/J118),0,AH118/J118)</f>
        <v>0</v>
      </c>
      <c r="AJ118" s="27">
        <f t="shared" si="71"/>
        <v>1.2289362626999938E-3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8">
        <v>3</v>
      </c>
      <c r="B119" s="19"/>
      <c r="C119" s="28" t="s">
        <v>448</v>
      </c>
      <c r="D119" s="29">
        <v>45363</v>
      </c>
      <c r="E119" s="30" t="s">
        <v>449</v>
      </c>
      <c r="F119" s="22" t="s">
        <v>891</v>
      </c>
      <c r="G119" s="22" t="s">
        <v>892</v>
      </c>
      <c r="H119" s="29"/>
      <c r="I119" s="29"/>
      <c r="J119" s="199"/>
      <c r="K119" s="31">
        <v>5350000</v>
      </c>
      <c r="L119" s="22" t="s">
        <v>893</v>
      </c>
      <c r="M119" s="24"/>
      <c r="N119" s="24"/>
      <c r="O119" s="24"/>
      <c r="P119" s="30"/>
      <c r="Q119" s="30"/>
      <c r="R119" s="24"/>
      <c r="S119" s="24"/>
      <c r="T119" s="24"/>
      <c r="U119" s="25">
        <f t="shared" si="72"/>
        <v>0</v>
      </c>
      <c r="V119" s="31">
        <v>5350000</v>
      </c>
      <c r="W119" s="24"/>
      <c r="X119" s="24"/>
      <c r="Y119" s="25">
        <f t="shared" si="73"/>
        <v>5350000</v>
      </c>
      <c r="Z119" s="24"/>
      <c r="AA119" s="24"/>
      <c r="AB119" s="24"/>
      <c r="AC119" s="25">
        <f t="shared" si="74"/>
        <v>0</v>
      </c>
      <c r="AD119" s="24"/>
      <c r="AE119" s="24"/>
      <c r="AF119" s="24"/>
      <c r="AG119" s="25">
        <f t="shared" si="75"/>
        <v>0</v>
      </c>
      <c r="AH119" s="25">
        <f t="shared" si="76"/>
        <v>5350000</v>
      </c>
      <c r="AI119" s="26">
        <f t="shared" si="77"/>
        <v>0</v>
      </c>
      <c r="AJ119" s="27">
        <f t="shared" si="71"/>
        <v>7.8271535779106751E-4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8">
        <v>4</v>
      </c>
      <c r="B120" s="19"/>
      <c r="C120" s="28" t="s">
        <v>325</v>
      </c>
      <c r="D120" s="29">
        <v>45411</v>
      </c>
      <c r="E120" s="30" t="s">
        <v>450</v>
      </c>
      <c r="F120" s="22" t="s">
        <v>891</v>
      </c>
      <c r="G120" s="22" t="s">
        <v>892</v>
      </c>
      <c r="H120" s="29"/>
      <c r="I120" s="29"/>
      <c r="J120" s="199"/>
      <c r="K120" s="31">
        <v>4570000</v>
      </c>
      <c r="L120" s="22" t="s">
        <v>893</v>
      </c>
      <c r="M120" s="24"/>
      <c r="N120" s="24"/>
      <c r="O120" s="24"/>
      <c r="P120" s="30"/>
      <c r="Q120" s="30"/>
      <c r="R120" s="24"/>
      <c r="S120" s="24"/>
      <c r="T120" s="24"/>
      <c r="U120" s="25">
        <f t="shared" si="72"/>
        <v>0</v>
      </c>
      <c r="V120" s="31">
        <v>4570000</v>
      </c>
      <c r="W120" s="24"/>
      <c r="X120" s="24"/>
      <c r="Y120" s="25">
        <f t="shared" si="73"/>
        <v>4570000</v>
      </c>
      <c r="Z120" s="24"/>
      <c r="AA120" s="24"/>
      <c r="AB120" s="24"/>
      <c r="AC120" s="25">
        <f t="shared" si="74"/>
        <v>0</v>
      </c>
      <c r="AD120" s="24"/>
      <c r="AE120" s="24"/>
      <c r="AF120" s="24"/>
      <c r="AG120" s="25">
        <f t="shared" si="75"/>
        <v>0</v>
      </c>
      <c r="AH120" s="25">
        <f t="shared" si="76"/>
        <v>4570000</v>
      </c>
      <c r="AI120" s="26">
        <f t="shared" si="77"/>
        <v>0</v>
      </c>
      <c r="AJ120" s="27">
        <f t="shared" si="71"/>
        <v>6.6859984768321103E-4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8">
        <v>5</v>
      </c>
      <c r="B121" s="19"/>
      <c r="C121" s="28" t="s">
        <v>451</v>
      </c>
      <c r="D121" s="29">
        <v>45350</v>
      </c>
      <c r="E121" s="30" t="s">
        <v>452</v>
      </c>
      <c r="F121" s="22" t="s">
        <v>891</v>
      </c>
      <c r="G121" s="22" t="s">
        <v>892</v>
      </c>
      <c r="H121" s="29"/>
      <c r="I121" s="29"/>
      <c r="J121" s="199"/>
      <c r="K121" s="31">
        <v>7810000</v>
      </c>
      <c r="L121" s="22" t="s">
        <v>893</v>
      </c>
      <c r="M121" s="24"/>
      <c r="N121" s="24"/>
      <c r="O121" s="24"/>
      <c r="P121" s="30"/>
      <c r="Q121" s="30"/>
      <c r="R121" s="24"/>
      <c r="S121" s="24"/>
      <c r="T121" s="24">
        <v>7810000</v>
      </c>
      <c r="U121" s="25">
        <f t="shared" si="72"/>
        <v>7810000</v>
      </c>
      <c r="V121" s="31"/>
      <c r="W121" s="24"/>
      <c r="X121" s="24"/>
      <c r="Y121" s="25">
        <f t="shared" si="73"/>
        <v>0</v>
      </c>
      <c r="Z121" s="24"/>
      <c r="AA121" s="24"/>
      <c r="AB121" s="24"/>
      <c r="AC121" s="25">
        <f t="shared" si="74"/>
        <v>0</v>
      </c>
      <c r="AD121" s="24"/>
      <c r="AE121" s="24"/>
      <c r="AF121" s="24"/>
      <c r="AG121" s="25">
        <f t="shared" si="75"/>
        <v>0</v>
      </c>
      <c r="AH121" s="25">
        <f t="shared" si="76"/>
        <v>7810000</v>
      </c>
      <c r="AI121" s="26">
        <f t="shared" si="77"/>
        <v>0</v>
      </c>
      <c r="AJ121" s="27">
        <f t="shared" si="71"/>
        <v>1.1426181204389229E-3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8">
        <v>6</v>
      </c>
      <c r="B122" s="19"/>
      <c r="C122" s="28" t="s">
        <v>453</v>
      </c>
      <c r="D122" s="29">
        <v>45341</v>
      </c>
      <c r="E122" s="30" t="s">
        <v>454</v>
      </c>
      <c r="F122" s="22" t="s">
        <v>891</v>
      </c>
      <c r="G122" s="22" t="s">
        <v>892</v>
      </c>
      <c r="H122" s="29"/>
      <c r="I122" s="29"/>
      <c r="J122" s="199"/>
      <c r="K122" s="31">
        <v>7460000</v>
      </c>
      <c r="L122" s="22" t="s">
        <v>893</v>
      </c>
      <c r="M122" s="24"/>
      <c r="N122" s="24"/>
      <c r="O122" s="24"/>
      <c r="P122" s="30"/>
      <c r="Q122" s="30"/>
      <c r="R122" s="24"/>
      <c r="S122" s="24"/>
      <c r="T122" s="24">
        <v>7460000</v>
      </c>
      <c r="U122" s="25">
        <f t="shared" si="72"/>
        <v>7460000</v>
      </c>
      <c r="V122" s="31"/>
      <c r="W122" s="24"/>
      <c r="X122" s="24"/>
      <c r="Y122" s="25">
        <f t="shared" si="73"/>
        <v>0</v>
      </c>
      <c r="Z122" s="24"/>
      <c r="AA122" s="24"/>
      <c r="AB122" s="24"/>
      <c r="AC122" s="25">
        <f t="shared" si="74"/>
        <v>0</v>
      </c>
      <c r="AD122" s="24"/>
      <c r="AE122" s="24"/>
      <c r="AF122" s="24"/>
      <c r="AG122" s="25">
        <f t="shared" si="75"/>
        <v>0</v>
      </c>
      <c r="AH122" s="25">
        <f t="shared" si="76"/>
        <v>7460000</v>
      </c>
      <c r="AI122" s="26">
        <f t="shared" si="77"/>
        <v>0</v>
      </c>
      <c r="AJ122" s="27">
        <f t="shared" si="71"/>
        <v>1.0914124428264233E-3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8">
        <v>7</v>
      </c>
      <c r="B123" s="19"/>
      <c r="C123" s="28" t="s">
        <v>455</v>
      </c>
      <c r="D123" s="29">
        <v>45341</v>
      </c>
      <c r="E123" s="30" t="s">
        <v>456</v>
      </c>
      <c r="F123" s="22" t="s">
        <v>891</v>
      </c>
      <c r="G123" s="22" t="s">
        <v>892</v>
      </c>
      <c r="H123" s="29"/>
      <c r="I123" s="29"/>
      <c r="J123" s="199"/>
      <c r="K123" s="31">
        <v>11580000</v>
      </c>
      <c r="L123" s="22" t="s">
        <v>893</v>
      </c>
      <c r="M123" s="24"/>
      <c r="N123" s="24"/>
      <c r="O123" s="24"/>
      <c r="P123" s="30"/>
      <c r="Q123" s="30"/>
      <c r="R123" s="24"/>
      <c r="S123" s="24"/>
      <c r="T123" s="24">
        <v>11580000</v>
      </c>
      <c r="U123" s="25">
        <f t="shared" si="72"/>
        <v>11580000</v>
      </c>
      <c r="V123" s="31"/>
      <c r="W123" s="24"/>
      <c r="X123" s="24"/>
      <c r="Y123" s="25">
        <f t="shared" si="73"/>
        <v>0</v>
      </c>
      <c r="Z123" s="24"/>
      <c r="AA123" s="24"/>
      <c r="AB123" s="24"/>
      <c r="AC123" s="25">
        <f t="shared" si="74"/>
        <v>0</v>
      </c>
      <c r="AD123" s="24"/>
      <c r="AE123" s="24"/>
      <c r="AF123" s="24"/>
      <c r="AG123" s="25">
        <f t="shared" si="75"/>
        <v>0</v>
      </c>
      <c r="AH123" s="25">
        <f t="shared" si="76"/>
        <v>11580000</v>
      </c>
      <c r="AI123" s="26">
        <f t="shared" si="77"/>
        <v>0</v>
      </c>
      <c r="AJ123" s="27">
        <f t="shared" si="71"/>
        <v>1.6941764192935631E-3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8">
        <v>8</v>
      </c>
      <c r="B124" s="19"/>
      <c r="C124" s="28" t="s">
        <v>416</v>
      </c>
      <c r="D124" s="29">
        <v>45341</v>
      </c>
      <c r="E124" s="30" t="s">
        <v>457</v>
      </c>
      <c r="F124" s="22" t="s">
        <v>891</v>
      </c>
      <c r="G124" s="22" t="s">
        <v>892</v>
      </c>
      <c r="H124" s="29"/>
      <c r="I124" s="29"/>
      <c r="J124" s="199"/>
      <c r="K124" s="31">
        <v>4190000</v>
      </c>
      <c r="L124" s="22" t="s">
        <v>893</v>
      </c>
      <c r="M124" s="24"/>
      <c r="N124" s="24"/>
      <c r="O124" s="24"/>
      <c r="P124" s="30"/>
      <c r="Q124" s="30"/>
      <c r="R124" s="24"/>
      <c r="S124" s="24"/>
      <c r="T124" s="24">
        <v>4190000</v>
      </c>
      <c r="U124" s="25">
        <f t="shared" si="72"/>
        <v>4190000</v>
      </c>
      <c r="V124" s="31"/>
      <c r="W124" s="24"/>
      <c r="X124" s="24"/>
      <c r="Y124" s="25">
        <f t="shared" si="73"/>
        <v>0</v>
      </c>
      <c r="Z124" s="24"/>
      <c r="AA124" s="24"/>
      <c r="AB124" s="24"/>
      <c r="AC124" s="25">
        <f t="shared" si="74"/>
        <v>0</v>
      </c>
      <c r="AD124" s="24"/>
      <c r="AE124" s="24"/>
      <c r="AF124" s="24"/>
      <c r="AG124" s="25">
        <f t="shared" si="75"/>
        <v>0</v>
      </c>
      <c r="AH124" s="25">
        <f t="shared" si="76"/>
        <v>4190000</v>
      </c>
      <c r="AI124" s="26">
        <f t="shared" si="77"/>
        <v>0</v>
      </c>
      <c r="AJ124" s="27">
        <f t="shared" si="71"/>
        <v>6.130051119896398E-4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8">
        <v>9</v>
      </c>
      <c r="B125" s="19"/>
      <c r="C125" s="28" t="s">
        <v>331</v>
      </c>
      <c r="D125" s="29">
        <v>45341</v>
      </c>
      <c r="E125" s="30" t="s">
        <v>458</v>
      </c>
      <c r="F125" s="22" t="s">
        <v>891</v>
      </c>
      <c r="G125" s="22" t="s">
        <v>892</v>
      </c>
      <c r="H125" s="29"/>
      <c r="I125" s="29"/>
      <c r="J125" s="199"/>
      <c r="K125" s="31">
        <v>7930000</v>
      </c>
      <c r="L125" s="22" t="s">
        <v>893</v>
      </c>
      <c r="M125" s="24"/>
      <c r="N125" s="24"/>
      <c r="O125" s="24"/>
      <c r="P125" s="30"/>
      <c r="Q125" s="30"/>
      <c r="R125" s="24"/>
      <c r="S125" s="24"/>
      <c r="T125" s="24">
        <v>7930000</v>
      </c>
      <c r="U125" s="25">
        <f t="shared" si="72"/>
        <v>7930000</v>
      </c>
      <c r="V125" s="31"/>
      <c r="W125" s="24"/>
      <c r="X125" s="24"/>
      <c r="Y125" s="25">
        <f t="shared" si="73"/>
        <v>0</v>
      </c>
      <c r="Z125" s="24"/>
      <c r="AA125" s="24"/>
      <c r="AB125" s="24"/>
      <c r="AC125" s="25">
        <f t="shared" si="74"/>
        <v>0</v>
      </c>
      <c r="AD125" s="24"/>
      <c r="AE125" s="24"/>
      <c r="AF125" s="24"/>
      <c r="AG125" s="25">
        <f t="shared" si="75"/>
        <v>0</v>
      </c>
      <c r="AH125" s="25">
        <f t="shared" si="76"/>
        <v>7930000</v>
      </c>
      <c r="AI125" s="26">
        <f t="shared" si="77"/>
        <v>0</v>
      </c>
      <c r="AJ125" s="27">
        <f t="shared" si="71"/>
        <v>1.1601743527632085E-3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8">
        <v>10</v>
      </c>
      <c r="B126" s="19"/>
      <c r="C126" s="28" t="s">
        <v>379</v>
      </c>
      <c r="D126" s="21">
        <v>45348</v>
      </c>
      <c r="E126" s="30" t="s">
        <v>459</v>
      </c>
      <c r="F126" s="22" t="s">
        <v>891</v>
      </c>
      <c r="G126" s="22" t="s">
        <v>892</v>
      </c>
      <c r="H126" s="29"/>
      <c r="I126" s="29"/>
      <c r="J126" s="199"/>
      <c r="K126" s="31">
        <v>4480000</v>
      </c>
      <c r="L126" s="22" t="s">
        <v>893</v>
      </c>
      <c r="M126" s="24"/>
      <c r="N126" s="24"/>
      <c r="O126" s="24"/>
      <c r="P126" s="30"/>
      <c r="Q126" s="30"/>
      <c r="R126" s="24"/>
      <c r="S126" s="24"/>
      <c r="T126" s="24">
        <v>4480000</v>
      </c>
      <c r="U126" s="25">
        <f t="shared" si="72"/>
        <v>4480000</v>
      </c>
      <c r="V126" s="31"/>
      <c r="W126" s="24"/>
      <c r="X126" s="24"/>
      <c r="Y126" s="25">
        <f t="shared" si="73"/>
        <v>0</v>
      </c>
      <c r="Z126" s="24"/>
      <c r="AA126" s="24"/>
      <c r="AB126" s="24"/>
      <c r="AC126" s="25">
        <f t="shared" si="74"/>
        <v>0</v>
      </c>
      <c r="AD126" s="24"/>
      <c r="AE126" s="24"/>
      <c r="AF126" s="24"/>
      <c r="AG126" s="25">
        <f t="shared" si="75"/>
        <v>0</v>
      </c>
      <c r="AH126" s="25">
        <f t="shared" si="76"/>
        <v>4480000</v>
      </c>
      <c r="AI126" s="26">
        <f t="shared" si="77"/>
        <v>0</v>
      </c>
      <c r="AJ126" s="27">
        <f t="shared" si="71"/>
        <v>6.5543267343999676E-4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8">
        <v>11</v>
      </c>
      <c r="B127" s="19"/>
      <c r="C127" s="28" t="s">
        <v>460</v>
      </c>
      <c r="D127" s="29">
        <v>45341</v>
      </c>
      <c r="E127" s="30" t="s">
        <v>461</v>
      </c>
      <c r="F127" s="22" t="s">
        <v>891</v>
      </c>
      <c r="G127" s="22" t="s">
        <v>892</v>
      </c>
      <c r="H127" s="29"/>
      <c r="I127" s="29"/>
      <c r="J127" s="199"/>
      <c r="K127" s="31">
        <v>5070000</v>
      </c>
      <c r="L127" s="22" t="s">
        <v>893</v>
      </c>
      <c r="M127" s="24"/>
      <c r="N127" s="24"/>
      <c r="O127" s="24"/>
      <c r="P127" s="30"/>
      <c r="Q127" s="30"/>
      <c r="R127" s="24"/>
      <c r="S127" s="24"/>
      <c r="T127" s="24">
        <v>5070000</v>
      </c>
      <c r="U127" s="25">
        <f t="shared" si="72"/>
        <v>5070000</v>
      </c>
      <c r="V127" s="31"/>
      <c r="W127" s="24"/>
      <c r="X127" s="24"/>
      <c r="Y127" s="25">
        <f t="shared" si="73"/>
        <v>0</v>
      </c>
      <c r="Z127" s="24"/>
      <c r="AA127" s="24"/>
      <c r="AB127" s="24"/>
      <c r="AC127" s="25">
        <f t="shared" si="74"/>
        <v>0</v>
      </c>
      <c r="AD127" s="24"/>
      <c r="AE127" s="24"/>
      <c r="AF127" s="24"/>
      <c r="AG127" s="25">
        <f t="shared" si="75"/>
        <v>0</v>
      </c>
      <c r="AH127" s="25">
        <f t="shared" si="76"/>
        <v>5070000</v>
      </c>
      <c r="AI127" s="26">
        <f t="shared" si="77"/>
        <v>0</v>
      </c>
      <c r="AJ127" s="27">
        <f t="shared" si="71"/>
        <v>7.4175081570106779E-4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8">
        <v>12</v>
      </c>
      <c r="B128" s="19"/>
      <c r="C128" s="28" t="s">
        <v>103</v>
      </c>
      <c r="D128" s="29">
        <v>45341</v>
      </c>
      <c r="E128" s="30" t="s">
        <v>462</v>
      </c>
      <c r="F128" s="22" t="s">
        <v>891</v>
      </c>
      <c r="G128" s="22" t="s">
        <v>892</v>
      </c>
      <c r="H128" s="29"/>
      <c r="I128" s="29"/>
      <c r="J128" s="199"/>
      <c r="K128" s="31">
        <v>9820000</v>
      </c>
      <c r="L128" s="22" t="s">
        <v>893</v>
      </c>
      <c r="M128" s="24"/>
      <c r="N128" s="24"/>
      <c r="O128" s="24"/>
      <c r="P128" s="30"/>
      <c r="Q128" s="30"/>
      <c r="R128" s="24"/>
      <c r="S128" s="24"/>
      <c r="T128" s="24">
        <v>9820000</v>
      </c>
      <c r="U128" s="25">
        <f t="shared" si="72"/>
        <v>9820000</v>
      </c>
      <c r="V128" s="31"/>
      <c r="W128" s="24"/>
      <c r="X128" s="24"/>
      <c r="Y128" s="25">
        <f t="shared" si="73"/>
        <v>0</v>
      </c>
      <c r="Z128" s="24"/>
      <c r="AA128" s="24"/>
      <c r="AB128" s="24"/>
      <c r="AC128" s="25">
        <f t="shared" si="74"/>
        <v>0</v>
      </c>
      <c r="AD128" s="24"/>
      <c r="AE128" s="24"/>
      <c r="AF128" s="24"/>
      <c r="AG128" s="25">
        <f t="shared" si="75"/>
        <v>0</v>
      </c>
      <c r="AH128" s="25">
        <f t="shared" si="76"/>
        <v>9820000</v>
      </c>
      <c r="AI128" s="26">
        <f t="shared" si="77"/>
        <v>0</v>
      </c>
      <c r="AJ128" s="27">
        <f t="shared" si="71"/>
        <v>1.4366850118707072E-3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8">
        <v>13</v>
      </c>
      <c r="B129" s="19"/>
      <c r="C129" s="28" t="s">
        <v>463</v>
      </c>
      <c r="D129" s="29">
        <v>45341</v>
      </c>
      <c r="E129" s="30" t="s">
        <v>464</v>
      </c>
      <c r="F129" s="22" t="s">
        <v>891</v>
      </c>
      <c r="G129" s="22" t="s">
        <v>892</v>
      </c>
      <c r="H129" s="29"/>
      <c r="I129" s="29"/>
      <c r="J129" s="199"/>
      <c r="K129" s="31">
        <v>6520000</v>
      </c>
      <c r="L129" s="22" t="s">
        <v>893</v>
      </c>
      <c r="M129" s="24"/>
      <c r="N129" s="24"/>
      <c r="O129" s="24"/>
      <c r="P129" s="30"/>
      <c r="Q129" s="30"/>
      <c r="R129" s="24"/>
      <c r="S129" s="24"/>
      <c r="T129" s="24">
        <v>6520000</v>
      </c>
      <c r="U129" s="25">
        <f t="shared" si="72"/>
        <v>6520000</v>
      </c>
      <c r="V129" s="31"/>
      <c r="W129" s="24"/>
      <c r="X129" s="24"/>
      <c r="Y129" s="25">
        <f t="shared" si="73"/>
        <v>0</v>
      </c>
      <c r="Z129" s="24"/>
      <c r="AA129" s="24"/>
      <c r="AB129" s="24"/>
      <c r="AC129" s="25">
        <f t="shared" si="74"/>
        <v>0</v>
      </c>
      <c r="AD129" s="24"/>
      <c r="AE129" s="24"/>
      <c r="AF129" s="24"/>
      <c r="AG129" s="25">
        <f t="shared" si="75"/>
        <v>0</v>
      </c>
      <c r="AH129" s="25">
        <f t="shared" si="76"/>
        <v>6520000</v>
      </c>
      <c r="AI129" s="26">
        <f t="shared" si="77"/>
        <v>0</v>
      </c>
      <c r="AJ129" s="27">
        <f t="shared" si="71"/>
        <v>9.5388862295285246E-4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8">
        <v>14</v>
      </c>
      <c r="B130" s="19"/>
      <c r="C130" s="28" t="s">
        <v>414</v>
      </c>
      <c r="D130" s="29">
        <v>45341</v>
      </c>
      <c r="E130" s="30" t="s">
        <v>465</v>
      </c>
      <c r="F130" s="22" t="s">
        <v>891</v>
      </c>
      <c r="G130" s="22" t="s">
        <v>892</v>
      </c>
      <c r="H130" s="29"/>
      <c r="I130" s="29"/>
      <c r="J130" s="199"/>
      <c r="K130" s="31">
        <v>4570000</v>
      </c>
      <c r="L130" s="22" t="s">
        <v>893</v>
      </c>
      <c r="M130" s="24"/>
      <c r="N130" s="24"/>
      <c r="O130" s="24"/>
      <c r="P130" s="30"/>
      <c r="Q130" s="30"/>
      <c r="R130" s="24"/>
      <c r="S130" s="24"/>
      <c r="T130" s="24">
        <v>4570000</v>
      </c>
      <c r="U130" s="25">
        <f t="shared" si="72"/>
        <v>4570000</v>
      </c>
      <c r="V130" s="31"/>
      <c r="W130" s="24"/>
      <c r="X130" s="24"/>
      <c r="Y130" s="25">
        <f t="shared" si="73"/>
        <v>0</v>
      </c>
      <c r="Z130" s="24"/>
      <c r="AA130" s="24"/>
      <c r="AB130" s="24"/>
      <c r="AC130" s="25">
        <f t="shared" si="74"/>
        <v>0</v>
      </c>
      <c r="AD130" s="24"/>
      <c r="AE130" s="24"/>
      <c r="AF130" s="24"/>
      <c r="AG130" s="25">
        <f t="shared" si="75"/>
        <v>0</v>
      </c>
      <c r="AH130" s="25">
        <f t="shared" si="76"/>
        <v>4570000</v>
      </c>
      <c r="AI130" s="26">
        <f t="shared" si="77"/>
        <v>0</v>
      </c>
      <c r="AJ130" s="27">
        <f t="shared" si="71"/>
        <v>6.6859984768321103E-4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8">
        <v>15</v>
      </c>
      <c r="B131" s="19"/>
      <c r="C131" s="28" t="s">
        <v>466</v>
      </c>
      <c r="D131" s="29">
        <v>45341</v>
      </c>
      <c r="E131" s="30" t="s">
        <v>467</v>
      </c>
      <c r="F131" s="22" t="s">
        <v>891</v>
      </c>
      <c r="G131" s="22" t="s">
        <v>892</v>
      </c>
      <c r="H131" s="29"/>
      <c r="I131" s="29"/>
      <c r="J131" s="199"/>
      <c r="K131" s="31">
        <v>6850000</v>
      </c>
      <c r="L131" s="22" t="s">
        <v>893</v>
      </c>
      <c r="M131" s="24"/>
      <c r="N131" s="24"/>
      <c r="O131" s="24"/>
      <c r="P131" s="30"/>
      <c r="Q131" s="30"/>
      <c r="R131" s="24"/>
      <c r="S131" s="24"/>
      <c r="T131" s="24">
        <v>6850000</v>
      </c>
      <c r="U131" s="25">
        <f t="shared" si="72"/>
        <v>6850000</v>
      </c>
      <c r="V131" s="31"/>
      <c r="W131" s="24"/>
      <c r="X131" s="24"/>
      <c r="Y131" s="25">
        <f t="shared" si="73"/>
        <v>0</v>
      </c>
      <c r="Z131" s="24"/>
      <c r="AA131" s="24"/>
      <c r="AB131" s="24"/>
      <c r="AC131" s="25">
        <f t="shared" si="74"/>
        <v>0</v>
      </c>
      <c r="AD131" s="24"/>
      <c r="AE131" s="24"/>
      <c r="AF131" s="24"/>
      <c r="AG131" s="25">
        <f t="shared" si="75"/>
        <v>0</v>
      </c>
      <c r="AH131" s="25">
        <f t="shared" si="76"/>
        <v>6850000</v>
      </c>
      <c r="AI131" s="26">
        <f t="shared" si="77"/>
        <v>0</v>
      </c>
      <c r="AJ131" s="27">
        <f t="shared" si="71"/>
        <v>1.0021682618446379E-3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8">
        <v>16</v>
      </c>
      <c r="B132" s="19"/>
      <c r="C132" s="28" t="s">
        <v>468</v>
      </c>
      <c r="D132" s="29">
        <v>45341</v>
      </c>
      <c r="E132" s="30" t="s">
        <v>469</v>
      </c>
      <c r="F132" s="22" t="s">
        <v>891</v>
      </c>
      <c r="G132" s="22" t="s">
        <v>892</v>
      </c>
      <c r="H132" s="29"/>
      <c r="I132" s="29"/>
      <c r="J132" s="199"/>
      <c r="K132" s="31">
        <v>6010000</v>
      </c>
      <c r="L132" s="22" t="s">
        <v>893</v>
      </c>
      <c r="M132" s="24"/>
      <c r="N132" s="24"/>
      <c r="O132" s="24"/>
      <c r="P132" s="30"/>
      <c r="Q132" s="30"/>
      <c r="R132" s="24"/>
      <c r="S132" s="24"/>
      <c r="T132" s="24">
        <v>6010000</v>
      </c>
      <c r="U132" s="25">
        <f t="shared" si="72"/>
        <v>6010000</v>
      </c>
      <c r="V132" s="31"/>
      <c r="W132" s="24"/>
      <c r="X132" s="24"/>
      <c r="Y132" s="25">
        <f t="shared" si="73"/>
        <v>0</v>
      </c>
      <c r="Z132" s="24"/>
      <c r="AA132" s="24"/>
      <c r="AB132" s="24"/>
      <c r="AC132" s="25">
        <f t="shared" si="74"/>
        <v>0</v>
      </c>
      <c r="AD132" s="24"/>
      <c r="AE132" s="24"/>
      <c r="AF132" s="24"/>
      <c r="AG132" s="25">
        <f t="shared" si="75"/>
        <v>0</v>
      </c>
      <c r="AH132" s="25">
        <f t="shared" si="76"/>
        <v>6010000</v>
      </c>
      <c r="AI132" s="26">
        <f t="shared" si="77"/>
        <v>0</v>
      </c>
      <c r="AJ132" s="27">
        <f t="shared" si="71"/>
        <v>8.7927463557463848E-4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8">
        <v>17</v>
      </c>
      <c r="B133" s="19"/>
      <c r="C133" s="28" t="s">
        <v>470</v>
      </c>
      <c r="D133" s="29">
        <v>45341</v>
      </c>
      <c r="E133" s="30" t="s">
        <v>471</v>
      </c>
      <c r="F133" s="22" t="s">
        <v>891</v>
      </c>
      <c r="G133" s="22" t="s">
        <v>892</v>
      </c>
      <c r="H133" s="29"/>
      <c r="I133" s="29"/>
      <c r="J133" s="199"/>
      <c r="K133" s="31">
        <v>4000000</v>
      </c>
      <c r="L133" s="22" t="s">
        <v>893</v>
      </c>
      <c r="M133" s="24"/>
      <c r="N133" s="24"/>
      <c r="O133" s="24"/>
      <c r="P133" s="30"/>
      <c r="Q133" s="30"/>
      <c r="R133" s="24"/>
      <c r="S133" s="24"/>
      <c r="T133" s="24">
        <v>4000000</v>
      </c>
      <c r="U133" s="25">
        <f t="shared" si="72"/>
        <v>4000000</v>
      </c>
      <c r="V133" s="31"/>
      <c r="W133" s="24"/>
      <c r="X133" s="24"/>
      <c r="Y133" s="25">
        <f t="shared" si="73"/>
        <v>0</v>
      </c>
      <c r="Z133" s="24"/>
      <c r="AA133" s="24"/>
      <c r="AB133" s="24"/>
      <c r="AC133" s="25">
        <f t="shared" si="74"/>
        <v>0</v>
      </c>
      <c r="AD133" s="24"/>
      <c r="AE133" s="24"/>
      <c r="AF133" s="24"/>
      <c r="AG133" s="25">
        <f t="shared" si="75"/>
        <v>0</v>
      </c>
      <c r="AH133" s="25">
        <f t="shared" si="76"/>
        <v>4000000</v>
      </c>
      <c r="AI133" s="26">
        <f t="shared" si="77"/>
        <v>0</v>
      </c>
      <c r="AJ133" s="27">
        <f t="shared" si="71"/>
        <v>5.8520774414285424E-4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8">
        <v>18</v>
      </c>
      <c r="B134" s="19"/>
      <c r="C134" s="28" t="s">
        <v>377</v>
      </c>
      <c r="D134" s="29">
        <v>45359</v>
      </c>
      <c r="E134" s="30" t="s">
        <v>472</v>
      </c>
      <c r="F134" s="22" t="s">
        <v>891</v>
      </c>
      <c r="G134" s="22" t="s">
        <v>892</v>
      </c>
      <c r="H134" s="29"/>
      <c r="I134" s="29"/>
      <c r="J134" s="199"/>
      <c r="K134" s="31">
        <v>8360000</v>
      </c>
      <c r="L134" s="22" t="s">
        <v>893</v>
      </c>
      <c r="M134" s="24"/>
      <c r="N134" s="24"/>
      <c r="O134" s="24"/>
      <c r="P134" s="30"/>
      <c r="Q134" s="30"/>
      <c r="R134" s="24"/>
      <c r="S134" s="24"/>
      <c r="T134" s="24">
        <v>8360000</v>
      </c>
      <c r="U134" s="25">
        <f t="shared" si="72"/>
        <v>8360000</v>
      </c>
      <c r="V134" s="31"/>
      <c r="W134" s="24"/>
      <c r="X134" s="24"/>
      <c r="Y134" s="25">
        <f t="shared" si="73"/>
        <v>0</v>
      </c>
      <c r="Z134" s="24"/>
      <c r="AA134" s="24"/>
      <c r="AB134" s="24"/>
      <c r="AC134" s="25">
        <f t="shared" si="74"/>
        <v>0</v>
      </c>
      <c r="AD134" s="24"/>
      <c r="AE134" s="24"/>
      <c r="AF134" s="24"/>
      <c r="AG134" s="25">
        <f t="shared" si="75"/>
        <v>0</v>
      </c>
      <c r="AH134" s="25">
        <f t="shared" si="76"/>
        <v>8360000</v>
      </c>
      <c r="AI134" s="26">
        <f t="shared" si="77"/>
        <v>0</v>
      </c>
      <c r="AJ134" s="27">
        <f t="shared" si="71"/>
        <v>1.2230841852585654E-3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8">
        <v>19</v>
      </c>
      <c r="B135" s="19"/>
      <c r="C135" s="28" t="s">
        <v>473</v>
      </c>
      <c r="D135" s="29">
        <v>45341</v>
      </c>
      <c r="E135" s="30" t="s">
        <v>474</v>
      </c>
      <c r="F135" s="22" t="s">
        <v>891</v>
      </c>
      <c r="G135" s="22" t="s">
        <v>892</v>
      </c>
      <c r="H135" s="29"/>
      <c r="I135" s="29"/>
      <c r="J135" s="199"/>
      <c r="K135" s="31">
        <v>6470000</v>
      </c>
      <c r="L135" s="22" t="s">
        <v>893</v>
      </c>
      <c r="M135" s="24"/>
      <c r="N135" s="24"/>
      <c r="O135" s="24"/>
      <c r="P135" s="30"/>
      <c r="Q135" s="30"/>
      <c r="R135" s="24"/>
      <c r="S135" s="24"/>
      <c r="T135" s="24"/>
      <c r="U135" s="25">
        <f t="shared" si="72"/>
        <v>0</v>
      </c>
      <c r="V135" s="31">
        <v>6470000</v>
      </c>
      <c r="W135" s="24"/>
      <c r="X135" s="24"/>
      <c r="Y135" s="25">
        <f t="shared" si="73"/>
        <v>6470000</v>
      </c>
      <c r="Z135" s="24"/>
      <c r="AA135" s="24"/>
      <c r="AB135" s="24"/>
      <c r="AC135" s="25">
        <f t="shared" si="74"/>
        <v>0</v>
      </c>
      <c r="AD135" s="24"/>
      <c r="AE135" s="24"/>
      <c r="AF135" s="24"/>
      <c r="AG135" s="25">
        <f t="shared" si="75"/>
        <v>0</v>
      </c>
      <c r="AH135" s="25">
        <f t="shared" si="76"/>
        <v>6470000</v>
      </c>
      <c r="AI135" s="26">
        <f t="shared" si="77"/>
        <v>0</v>
      </c>
      <c r="AJ135" s="27">
        <f t="shared" si="71"/>
        <v>9.4657352615106676E-4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8">
        <v>20</v>
      </c>
      <c r="B136" s="19"/>
      <c r="C136" s="28" t="s">
        <v>475</v>
      </c>
      <c r="D136" s="29">
        <v>45341</v>
      </c>
      <c r="E136" s="30" t="s">
        <v>476</v>
      </c>
      <c r="F136" s="22" t="s">
        <v>891</v>
      </c>
      <c r="G136" s="22" t="s">
        <v>892</v>
      </c>
      <c r="H136" s="29"/>
      <c r="I136" s="29"/>
      <c r="J136" s="199"/>
      <c r="K136" s="31">
        <v>4380000</v>
      </c>
      <c r="L136" s="22" t="s">
        <v>893</v>
      </c>
      <c r="M136" s="24"/>
      <c r="N136" s="24"/>
      <c r="O136" s="24"/>
      <c r="P136" s="30"/>
      <c r="Q136" s="30"/>
      <c r="R136" s="24"/>
      <c r="S136" s="24"/>
      <c r="T136" s="24">
        <v>4380000</v>
      </c>
      <c r="U136" s="25">
        <f t="shared" si="72"/>
        <v>4380000</v>
      </c>
      <c r="V136" s="31"/>
      <c r="W136" s="24"/>
      <c r="X136" s="24"/>
      <c r="Y136" s="25">
        <f t="shared" si="73"/>
        <v>0</v>
      </c>
      <c r="Z136" s="24"/>
      <c r="AA136" s="24"/>
      <c r="AB136" s="24"/>
      <c r="AC136" s="25">
        <f t="shared" si="74"/>
        <v>0</v>
      </c>
      <c r="AD136" s="24"/>
      <c r="AE136" s="24"/>
      <c r="AF136" s="24"/>
      <c r="AG136" s="25">
        <f t="shared" si="75"/>
        <v>0</v>
      </c>
      <c r="AH136" s="25">
        <f t="shared" si="76"/>
        <v>4380000</v>
      </c>
      <c r="AI136" s="26">
        <f t="shared" si="77"/>
        <v>0</v>
      </c>
      <c r="AJ136" s="27">
        <f t="shared" si="71"/>
        <v>6.4080247983642536E-4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8">
        <v>21</v>
      </c>
      <c r="B137" s="19"/>
      <c r="C137" s="28" t="s">
        <v>333</v>
      </c>
      <c r="D137" s="29">
        <v>45341</v>
      </c>
      <c r="E137" s="30" t="s">
        <v>477</v>
      </c>
      <c r="F137" s="22" t="s">
        <v>891</v>
      </c>
      <c r="G137" s="22" t="s">
        <v>892</v>
      </c>
      <c r="H137" s="29"/>
      <c r="I137" s="29"/>
      <c r="J137" s="199"/>
      <c r="K137" s="31">
        <v>4970000</v>
      </c>
      <c r="L137" s="22" t="s">
        <v>893</v>
      </c>
      <c r="M137" s="24"/>
      <c r="N137" s="24"/>
      <c r="O137" s="24"/>
      <c r="P137" s="30"/>
      <c r="Q137" s="30"/>
      <c r="R137" s="24"/>
      <c r="S137" s="24"/>
      <c r="T137" s="24">
        <v>4970000</v>
      </c>
      <c r="U137" s="25">
        <f t="shared" si="72"/>
        <v>4970000</v>
      </c>
      <c r="V137" s="31"/>
      <c r="W137" s="24"/>
      <c r="X137" s="24"/>
      <c r="Y137" s="25">
        <f t="shared" si="73"/>
        <v>0</v>
      </c>
      <c r="Z137" s="24"/>
      <c r="AA137" s="24"/>
      <c r="AB137" s="24"/>
      <c r="AC137" s="25">
        <f t="shared" si="74"/>
        <v>0</v>
      </c>
      <c r="AD137" s="24"/>
      <c r="AE137" s="24"/>
      <c r="AF137" s="24"/>
      <c r="AG137" s="25">
        <f t="shared" si="75"/>
        <v>0</v>
      </c>
      <c r="AH137" s="25">
        <f t="shared" si="76"/>
        <v>4970000</v>
      </c>
      <c r="AI137" s="26">
        <f t="shared" si="77"/>
        <v>0</v>
      </c>
      <c r="AJ137" s="27">
        <f t="shared" si="71"/>
        <v>7.2712062209749639E-4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8">
        <v>22</v>
      </c>
      <c r="B138" s="19"/>
      <c r="C138" s="28" t="s">
        <v>478</v>
      </c>
      <c r="D138" s="29">
        <v>45344</v>
      </c>
      <c r="E138" s="30" t="s">
        <v>479</v>
      </c>
      <c r="F138" s="22" t="s">
        <v>891</v>
      </c>
      <c r="G138" s="22" t="s">
        <v>892</v>
      </c>
      <c r="H138" s="29"/>
      <c r="I138" s="29"/>
      <c r="J138" s="199"/>
      <c r="K138" s="31">
        <v>4740000</v>
      </c>
      <c r="L138" s="22" t="s">
        <v>893</v>
      </c>
      <c r="M138" s="24"/>
      <c r="N138" s="24"/>
      <c r="O138" s="24"/>
      <c r="P138" s="30"/>
      <c r="Q138" s="30"/>
      <c r="R138" s="24"/>
      <c r="S138" s="24"/>
      <c r="T138" s="24"/>
      <c r="U138" s="25">
        <f t="shared" si="72"/>
        <v>0</v>
      </c>
      <c r="V138" s="31">
        <v>4740000</v>
      </c>
      <c r="W138" s="24"/>
      <c r="X138" s="24"/>
      <c r="Y138" s="25">
        <f t="shared" si="73"/>
        <v>4740000</v>
      </c>
      <c r="Z138" s="24"/>
      <c r="AA138" s="24"/>
      <c r="AB138" s="24"/>
      <c r="AC138" s="25">
        <f t="shared" si="74"/>
        <v>0</v>
      </c>
      <c r="AD138" s="24"/>
      <c r="AE138" s="24"/>
      <c r="AF138" s="24"/>
      <c r="AG138" s="25">
        <f t="shared" si="75"/>
        <v>0</v>
      </c>
      <c r="AH138" s="25">
        <f t="shared" si="76"/>
        <v>4740000</v>
      </c>
      <c r="AI138" s="26">
        <f t="shared" si="77"/>
        <v>0</v>
      </c>
      <c r="AJ138" s="27">
        <f t="shared" si="71"/>
        <v>6.9347117680928225E-4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8">
        <v>23</v>
      </c>
      <c r="B139" s="19"/>
      <c r="C139" s="28" t="s">
        <v>480</v>
      </c>
      <c r="D139" s="29">
        <v>45341</v>
      </c>
      <c r="E139" s="30" t="s">
        <v>481</v>
      </c>
      <c r="F139" s="22" t="s">
        <v>891</v>
      </c>
      <c r="G139" s="22" t="s">
        <v>892</v>
      </c>
      <c r="H139" s="29"/>
      <c r="I139" s="29"/>
      <c r="J139" s="199"/>
      <c r="K139" s="31">
        <v>8770000</v>
      </c>
      <c r="L139" s="22" t="s">
        <v>893</v>
      </c>
      <c r="M139" s="24"/>
      <c r="N139" s="24"/>
      <c r="O139" s="24"/>
      <c r="P139" s="30"/>
      <c r="Q139" s="30"/>
      <c r="R139" s="24"/>
      <c r="S139" s="24"/>
      <c r="T139" s="24">
        <v>8770000</v>
      </c>
      <c r="U139" s="25">
        <f t="shared" si="72"/>
        <v>8770000</v>
      </c>
      <c r="V139" s="31"/>
      <c r="W139" s="24"/>
      <c r="X139" s="24"/>
      <c r="Y139" s="25">
        <f t="shared" si="73"/>
        <v>0</v>
      </c>
      <c r="Z139" s="24"/>
      <c r="AA139" s="24"/>
      <c r="AB139" s="24"/>
      <c r="AC139" s="25">
        <f t="shared" si="74"/>
        <v>0</v>
      </c>
      <c r="AD139" s="24"/>
      <c r="AE139" s="24"/>
      <c r="AF139" s="24"/>
      <c r="AG139" s="25">
        <f t="shared" si="75"/>
        <v>0</v>
      </c>
      <c r="AH139" s="25">
        <f t="shared" si="76"/>
        <v>8770000</v>
      </c>
      <c r="AI139" s="26">
        <f t="shared" si="77"/>
        <v>0</v>
      </c>
      <c r="AJ139" s="27">
        <f t="shared" si="71"/>
        <v>1.283067979033208E-3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8">
        <v>24</v>
      </c>
      <c r="B140" s="19"/>
      <c r="C140" s="28" t="s">
        <v>321</v>
      </c>
      <c r="D140" s="29">
        <v>45341</v>
      </c>
      <c r="E140" s="30" t="s">
        <v>482</v>
      </c>
      <c r="F140" s="22" t="s">
        <v>891</v>
      </c>
      <c r="G140" s="22" t="s">
        <v>892</v>
      </c>
      <c r="H140" s="29"/>
      <c r="I140" s="29"/>
      <c r="J140" s="199"/>
      <c r="K140" s="31">
        <v>8140000</v>
      </c>
      <c r="L140" s="22" t="s">
        <v>893</v>
      </c>
      <c r="M140" s="24"/>
      <c r="N140" s="24"/>
      <c r="O140" s="24"/>
      <c r="P140" s="30"/>
      <c r="Q140" s="30"/>
      <c r="R140" s="24"/>
      <c r="S140" s="24"/>
      <c r="T140" s="24">
        <v>8140000</v>
      </c>
      <c r="U140" s="25">
        <f t="shared" si="72"/>
        <v>8140000</v>
      </c>
      <c r="V140" s="31"/>
      <c r="W140" s="24"/>
      <c r="X140" s="24"/>
      <c r="Y140" s="25">
        <f t="shared" si="73"/>
        <v>0</v>
      </c>
      <c r="Z140" s="24"/>
      <c r="AA140" s="24"/>
      <c r="AB140" s="24"/>
      <c r="AC140" s="25">
        <f t="shared" si="74"/>
        <v>0</v>
      </c>
      <c r="AD140" s="24"/>
      <c r="AE140" s="24"/>
      <c r="AF140" s="24"/>
      <c r="AG140" s="25">
        <f t="shared" si="75"/>
        <v>0</v>
      </c>
      <c r="AH140" s="25">
        <f t="shared" si="76"/>
        <v>8140000</v>
      </c>
      <c r="AI140" s="26">
        <f t="shared" si="77"/>
        <v>0</v>
      </c>
      <c r="AJ140" s="27">
        <f t="shared" si="71"/>
        <v>1.1908977593307083E-3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8">
        <v>25</v>
      </c>
      <c r="B141" s="19"/>
      <c r="C141" s="28" t="s">
        <v>424</v>
      </c>
      <c r="D141" s="29">
        <v>45342</v>
      </c>
      <c r="E141" s="30" t="s">
        <v>483</v>
      </c>
      <c r="F141" s="22" t="s">
        <v>891</v>
      </c>
      <c r="G141" s="22" t="s">
        <v>892</v>
      </c>
      <c r="H141" s="29"/>
      <c r="I141" s="29"/>
      <c r="J141" s="199"/>
      <c r="K141" s="31">
        <v>4430000</v>
      </c>
      <c r="L141" s="22" t="s">
        <v>893</v>
      </c>
      <c r="M141" s="24"/>
      <c r="N141" s="24"/>
      <c r="O141" s="24"/>
      <c r="P141" s="30"/>
      <c r="Q141" s="30"/>
      <c r="R141" s="24"/>
      <c r="S141" s="24"/>
      <c r="T141" s="24">
        <v>4430000</v>
      </c>
      <c r="U141" s="25">
        <f t="shared" si="72"/>
        <v>4430000</v>
      </c>
      <c r="V141" s="31"/>
      <c r="W141" s="24"/>
      <c r="X141" s="24"/>
      <c r="Y141" s="25">
        <f t="shared" si="73"/>
        <v>0</v>
      </c>
      <c r="Z141" s="24"/>
      <c r="AA141" s="24"/>
      <c r="AB141" s="24"/>
      <c r="AC141" s="25">
        <f t="shared" si="74"/>
        <v>0</v>
      </c>
      <c r="AD141" s="24"/>
      <c r="AE141" s="24"/>
      <c r="AF141" s="24"/>
      <c r="AG141" s="25">
        <f t="shared" si="75"/>
        <v>0</v>
      </c>
      <c r="AH141" s="25">
        <f t="shared" si="76"/>
        <v>4430000</v>
      </c>
      <c r="AI141" s="26">
        <f t="shared" si="77"/>
        <v>0</v>
      </c>
      <c r="AJ141" s="27">
        <f t="shared" si="71"/>
        <v>6.4811757663821106E-4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8">
        <v>26</v>
      </c>
      <c r="B142" s="19"/>
      <c r="C142" s="28" t="s">
        <v>484</v>
      </c>
      <c r="D142" s="29">
        <v>45363</v>
      </c>
      <c r="E142" s="30" t="s">
        <v>485</v>
      </c>
      <c r="F142" s="22" t="s">
        <v>891</v>
      </c>
      <c r="G142" s="22" t="s">
        <v>892</v>
      </c>
      <c r="H142" s="29"/>
      <c r="I142" s="29"/>
      <c r="J142" s="199"/>
      <c r="K142" s="31">
        <v>4420000</v>
      </c>
      <c r="L142" s="22" t="s">
        <v>893</v>
      </c>
      <c r="M142" s="24"/>
      <c r="N142" s="24"/>
      <c r="O142" s="24"/>
      <c r="P142" s="30"/>
      <c r="Q142" s="30"/>
      <c r="R142" s="24"/>
      <c r="S142" s="24"/>
      <c r="T142" s="24"/>
      <c r="U142" s="25">
        <f t="shared" si="72"/>
        <v>0</v>
      </c>
      <c r="V142" s="31">
        <v>4420000</v>
      </c>
      <c r="W142" s="24"/>
      <c r="X142" s="24"/>
      <c r="Y142" s="25">
        <f t="shared" si="73"/>
        <v>4420000</v>
      </c>
      <c r="Z142" s="24"/>
      <c r="AA142" s="24"/>
      <c r="AB142" s="24"/>
      <c r="AC142" s="25">
        <f t="shared" si="74"/>
        <v>0</v>
      </c>
      <c r="AD142" s="24"/>
      <c r="AE142" s="24"/>
      <c r="AF142" s="24"/>
      <c r="AG142" s="25">
        <f t="shared" si="75"/>
        <v>0</v>
      </c>
      <c r="AH142" s="25">
        <f t="shared" si="76"/>
        <v>4420000</v>
      </c>
      <c r="AI142" s="26">
        <f t="shared" si="77"/>
        <v>0</v>
      </c>
      <c r="AJ142" s="27">
        <f t="shared" si="71"/>
        <v>6.4665455727785394E-4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8">
        <v>27</v>
      </c>
      <c r="B143" s="19"/>
      <c r="C143" s="28" t="s">
        <v>486</v>
      </c>
      <c r="D143" s="29">
        <v>45341</v>
      </c>
      <c r="E143" s="30" t="s">
        <v>487</v>
      </c>
      <c r="F143" s="22" t="s">
        <v>891</v>
      </c>
      <c r="G143" s="22" t="s">
        <v>892</v>
      </c>
      <c r="H143" s="29"/>
      <c r="I143" s="29"/>
      <c r="J143" s="199"/>
      <c r="K143" s="31">
        <v>7510000</v>
      </c>
      <c r="L143" s="22" t="s">
        <v>893</v>
      </c>
      <c r="M143" s="24"/>
      <c r="N143" s="24"/>
      <c r="O143" s="24"/>
      <c r="P143" s="30"/>
      <c r="Q143" s="30"/>
      <c r="R143" s="24"/>
      <c r="S143" s="24"/>
      <c r="T143" s="24">
        <v>7510000</v>
      </c>
      <c r="U143" s="25">
        <f t="shared" si="72"/>
        <v>7510000</v>
      </c>
      <c r="V143" s="31"/>
      <c r="W143" s="24"/>
      <c r="X143" s="24"/>
      <c r="Y143" s="25">
        <f t="shared" si="73"/>
        <v>0</v>
      </c>
      <c r="Z143" s="24"/>
      <c r="AA143" s="24"/>
      <c r="AB143" s="24"/>
      <c r="AC143" s="25">
        <f t="shared" si="74"/>
        <v>0</v>
      </c>
      <c r="AD143" s="24"/>
      <c r="AE143" s="24"/>
      <c r="AF143" s="24"/>
      <c r="AG143" s="25">
        <f t="shared" si="75"/>
        <v>0</v>
      </c>
      <c r="AH143" s="25">
        <f t="shared" si="76"/>
        <v>7510000</v>
      </c>
      <c r="AI143" s="26">
        <f t="shared" si="77"/>
        <v>0</v>
      </c>
      <c r="AJ143" s="27">
        <f t="shared" si="71"/>
        <v>1.098727539628209E-3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8">
        <v>28</v>
      </c>
      <c r="B144" s="19"/>
      <c r="C144" s="28" t="s">
        <v>107</v>
      </c>
      <c r="D144" s="29">
        <v>45392</v>
      </c>
      <c r="E144" s="30" t="s">
        <v>488</v>
      </c>
      <c r="F144" s="22" t="s">
        <v>891</v>
      </c>
      <c r="G144" s="22" t="s">
        <v>892</v>
      </c>
      <c r="H144" s="29"/>
      <c r="I144" s="29"/>
      <c r="J144" s="199"/>
      <c r="K144" s="31">
        <v>66260000</v>
      </c>
      <c r="L144" s="22" t="s">
        <v>893</v>
      </c>
      <c r="M144" s="24"/>
      <c r="N144" s="24"/>
      <c r="O144" s="24"/>
      <c r="P144" s="30"/>
      <c r="Q144" s="30"/>
      <c r="R144" s="24"/>
      <c r="S144" s="24"/>
      <c r="T144" s="24"/>
      <c r="U144" s="25">
        <f t="shared" si="72"/>
        <v>0</v>
      </c>
      <c r="V144" s="31">
        <v>66260000</v>
      </c>
      <c r="W144" s="24"/>
      <c r="X144" s="24"/>
      <c r="Y144" s="25">
        <f t="shared" si="73"/>
        <v>66260000</v>
      </c>
      <c r="Z144" s="24"/>
      <c r="AA144" s="24"/>
      <c r="AB144" s="24"/>
      <c r="AC144" s="25">
        <f t="shared" si="74"/>
        <v>0</v>
      </c>
      <c r="AD144" s="24"/>
      <c r="AE144" s="24"/>
      <c r="AF144" s="24"/>
      <c r="AG144" s="25">
        <f t="shared" si="75"/>
        <v>0</v>
      </c>
      <c r="AH144" s="25">
        <f t="shared" si="76"/>
        <v>66260000</v>
      </c>
      <c r="AI144" s="26">
        <f t="shared" si="77"/>
        <v>0</v>
      </c>
      <c r="AJ144" s="27">
        <f t="shared" si="71"/>
        <v>9.6939662817263801E-3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8">
        <v>29</v>
      </c>
      <c r="B145" s="19"/>
      <c r="C145" s="28" t="s">
        <v>399</v>
      </c>
      <c r="D145" s="29">
        <v>45344</v>
      </c>
      <c r="E145" s="30" t="s">
        <v>489</v>
      </c>
      <c r="F145" s="22" t="s">
        <v>891</v>
      </c>
      <c r="G145" s="22" t="s">
        <v>892</v>
      </c>
      <c r="H145" s="29"/>
      <c r="I145" s="29"/>
      <c r="J145" s="199"/>
      <c r="K145" s="31">
        <v>20370000</v>
      </c>
      <c r="L145" s="22" t="s">
        <v>893</v>
      </c>
      <c r="M145" s="24"/>
      <c r="N145" s="24"/>
      <c r="O145" s="24"/>
      <c r="P145" s="30"/>
      <c r="Q145" s="30"/>
      <c r="R145" s="24"/>
      <c r="S145" s="24"/>
      <c r="T145" s="24"/>
      <c r="U145" s="25">
        <f t="shared" si="72"/>
        <v>0</v>
      </c>
      <c r="V145" s="31">
        <v>20370000</v>
      </c>
      <c r="W145" s="24"/>
      <c r="X145" s="24"/>
      <c r="Y145" s="25">
        <f t="shared" si="73"/>
        <v>20370000</v>
      </c>
      <c r="Z145" s="24"/>
      <c r="AA145" s="24"/>
      <c r="AB145" s="24"/>
      <c r="AC145" s="25">
        <f t="shared" si="74"/>
        <v>0</v>
      </c>
      <c r="AD145" s="24"/>
      <c r="AE145" s="24"/>
      <c r="AF145" s="24"/>
      <c r="AG145" s="25">
        <f t="shared" si="75"/>
        <v>0</v>
      </c>
      <c r="AH145" s="25">
        <f t="shared" si="76"/>
        <v>20370000</v>
      </c>
      <c r="AI145" s="26">
        <f t="shared" si="77"/>
        <v>0</v>
      </c>
      <c r="AJ145" s="27">
        <f t="shared" si="71"/>
        <v>2.9801704370474853E-3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8">
        <v>30</v>
      </c>
      <c r="B146" s="19"/>
      <c r="C146" s="28" t="s">
        <v>383</v>
      </c>
      <c r="D146" s="29">
        <v>45344</v>
      </c>
      <c r="E146" s="30" t="s">
        <v>490</v>
      </c>
      <c r="F146" s="22" t="s">
        <v>891</v>
      </c>
      <c r="G146" s="22" t="s">
        <v>892</v>
      </c>
      <c r="H146" s="29"/>
      <c r="I146" s="29"/>
      <c r="J146" s="199"/>
      <c r="K146" s="31">
        <v>7520000</v>
      </c>
      <c r="L146" s="22" t="s">
        <v>893</v>
      </c>
      <c r="M146" s="24"/>
      <c r="N146" s="24"/>
      <c r="O146" s="24"/>
      <c r="P146" s="30"/>
      <c r="Q146" s="30"/>
      <c r="R146" s="24"/>
      <c r="S146" s="24"/>
      <c r="T146" s="24">
        <v>7520000</v>
      </c>
      <c r="U146" s="25">
        <f t="shared" si="72"/>
        <v>7520000</v>
      </c>
      <c r="V146" s="31"/>
      <c r="W146" s="24"/>
      <c r="X146" s="24"/>
      <c r="Y146" s="25">
        <f t="shared" si="73"/>
        <v>0</v>
      </c>
      <c r="Z146" s="24"/>
      <c r="AA146" s="24"/>
      <c r="AB146" s="24"/>
      <c r="AC146" s="25">
        <f t="shared" si="74"/>
        <v>0</v>
      </c>
      <c r="AD146" s="24"/>
      <c r="AE146" s="24"/>
      <c r="AF146" s="24"/>
      <c r="AG146" s="25">
        <f t="shared" si="75"/>
        <v>0</v>
      </c>
      <c r="AH146" s="25">
        <f t="shared" si="76"/>
        <v>7520000</v>
      </c>
      <c r="AI146" s="26">
        <f t="shared" si="77"/>
        <v>0</v>
      </c>
      <c r="AJ146" s="27">
        <f t="shared" si="71"/>
        <v>1.100190558988566E-3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8">
        <v>31</v>
      </c>
      <c r="B147" s="19"/>
      <c r="C147" s="28" t="s">
        <v>323</v>
      </c>
      <c r="D147" s="29">
        <v>45341</v>
      </c>
      <c r="E147" s="30" t="s">
        <v>491</v>
      </c>
      <c r="F147" s="22" t="s">
        <v>891</v>
      </c>
      <c r="G147" s="22" t="s">
        <v>892</v>
      </c>
      <c r="H147" s="29"/>
      <c r="I147" s="29"/>
      <c r="J147" s="199"/>
      <c r="K147" s="31">
        <v>21500000</v>
      </c>
      <c r="L147" s="22" t="s">
        <v>893</v>
      </c>
      <c r="M147" s="24"/>
      <c r="N147" s="24"/>
      <c r="O147" s="24"/>
      <c r="P147" s="30"/>
      <c r="Q147" s="30"/>
      <c r="R147" s="24"/>
      <c r="S147" s="24"/>
      <c r="T147" s="24">
        <v>21500000</v>
      </c>
      <c r="U147" s="25">
        <f t="shared" si="72"/>
        <v>21500000</v>
      </c>
      <c r="V147" s="31"/>
      <c r="W147" s="24"/>
      <c r="X147" s="24"/>
      <c r="Y147" s="25">
        <f t="shared" si="73"/>
        <v>0</v>
      </c>
      <c r="Z147" s="24"/>
      <c r="AA147" s="24"/>
      <c r="AB147" s="24"/>
      <c r="AC147" s="25">
        <f t="shared" si="74"/>
        <v>0</v>
      </c>
      <c r="AD147" s="24"/>
      <c r="AE147" s="24"/>
      <c r="AF147" s="24"/>
      <c r="AG147" s="25">
        <f t="shared" si="75"/>
        <v>0</v>
      </c>
      <c r="AH147" s="25">
        <f t="shared" si="76"/>
        <v>21500000</v>
      </c>
      <c r="AI147" s="26">
        <f t="shared" si="77"/>
        <v>0</v>
      </c>
      <c r="AJ147" s="27">
        <f t="shared" si="71"/>
        <v>3.1454916247678415E-3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8">
        <v>32</v>
      </c>
      <c r="B148" s="19"/>
      <c r="C148" s="28" t="s">
        <v>492</v>
      </c>
      <c r="D148" s="29">
        <v>45341</v>
      </c>
      <c r="E148" s="30" t="s">
        <v>493</v>
      </c>
      <c r="F148" s="134" t="s">
        <v>891</v>
      </c>
      <c r="G148" s="22" t="s">
        <v>892</v>
      </c>
      <c r="H148" s="29"/>
      <c r="I148" s="29"/>
      <c r="J148" s="199"/>
      <c r="K148" s="31">
        <v>18330000</v>
      </c>
      <c r="L148" s="134" t="s">
        <v>893</v>
      </c>
      <c r="M148" s="24"/>
      <c r="N148" s="24"/>
      <c r="O148" s="24"/>
      <c r="P148" s="30"/>
      <c r="Q148" s="30"/>
      <c r="R148" s="24"/>
      <c r="S148" s="24"/>
      <c r="T148" s="24">
        <v>18330000</v>
      </c>
      <c r="U148" s="25">
        <f t="shared" si="72"/>
        <v>18330000</v>
      </c>
      <c r="V148" s="31"/>
      <c r="W148" s="24"/>
      <c r="X148" s="24"/>
      <c r="Y148" s="25">
        <f t="shared" si="73"/>
        <v>0</v>
      </c>
      <c r="Z148" s="24"/>
      <c r="AA148" s="24"/>
      <c r="AB148" s="24"/>
      <c r="AC148" s="25">
        <f t="shared" si="74"/>
        <v>0</v>
      </c>
      <c r="AD148" s="24"/>
      <c r="AE148" s="24"/>
      <c r="AF148" s="24"/>
      <c r="AG148" s="25">
        <f t="shared" si="75"/>
        <v>0</v>
      </c>
      <c r="AH148" s="25">
        <f t="shared" si="76"/>
        <v>18330000</v>
      </c>
      <c r="AI148" s="26">
        <f t="shared" si="77"/>
        <v>0</v>
      </c>
      <c r="AJ148" s="27">
        <f t="shared" si="71"/>
        <v>2.6817144875346298E-3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8">
        <v>33</v>
      </c>
      <c r="B149" s="19"/>
      <c r="C149" s="133" t="s">
        <v>494</v>
      </c>
      <c r="D149" s="139">
        <v>45341</v>
      </c>
      <c r="E149" s="164" t="s">
        <v>495</v>
      </c>
      <c r="F149" s="64" t="s">
        <v>891</v>
      </c>
      <c r="G149" s="136" t="s">
        <v>892</v>
      </c>
      <c r="H149" s="29"/>
      <c r="I149" s="29"/>
      <c r="J149" s="199"/>
      <c r="K149" s="163">
        <v>13300000</v>
      </c>
      <c r="L149" s="64" t="s">
        <v>893</v>
      </c>
      <c r="M149" s="24"/>
      <c r="N149" s="24"/>
      <c r="O149" s="24"/>
      <c r="P149" s="30"/>
      <c r="Q149" s="30"/>
      <c r="R149" s="24"/>
      <c r="S149" s="24"/>
      <c r="T149" s="24">
        <v>13300000</v>
      </c>
      <c r="U149" s="25">
        <f t="shared" si="72"/>
        <v>13300000</v>
      </c>
      <c r="V149" s="31"/>
      <c r="W149" s="24"/>
      <c r="X149" s="24"/>
      <c r="Y149" s="25">
        <f t="shared" si="73"/>
        <v>0</v>
      </c>
      <c r="Z149" s="24"/>
      <c r="AA149" s="24"/>
      <c r="AB149" s="24"/>
      <c r="AC149" s="25">
        <f t="shared" si="74"/>
        <v>0</v>
      </c>
      <c r="AD149" s="24"/>
      <c r="AE149" s="24"/>
      <c r="AF149" s="24"/>
      <c r="AG149" s="25">
        <f t="shared" si="75"/>
        <v>0</v>
      </c>
      <c r="AH149" s="25">
        <f t="shared" si="76"/>
        <v>13300000</v>
      </c>
      <c r="AI149" s="26">
        <f t="shared" si="77"/>
        <v>0</v>
      </c>
      <c r="AJ149" s="27">
        <f t="shared" si="71"/>
        <v>1.9458157492749904E-3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8">
        <v>34</v>
      </c>
      <c r="B150" s="18"/>
      <c r="C150" s="64" t="s">
        <v>1323</v>
      </c>
      <c r="D150" s="29">
        <v>45593</v>
      </c>
      <c r="E150" s="165" t="s">
        <v>491</v>
      </c>
      <c r="F150" s="64" t="s">
        <v>891</v>
      </c>
      <c r="G150" s="136" t="s">
        <v>892</v>
      </c>
      <c r="H150" s="131"/>
      <c r="I150" s="29"/>
      <c r="J150" s="199"/>
      <c r="K150" s="163">
        <v>2500000</v>
      </c>
      <c r="L150" s="64" t="s">
        <v>893</v>
      </c>
      <c r="M150" s="24"/>
      <c r="N150" s="24"/>
      <c r="O150" s="24"/>
      <c r="P150" s="30"/>
      <c r="Q150" s="30"/>
      <c r="R150" s="24"/>
      <c r="S150" s="24"/>
      <c r="T150" s="24"/>
      <c r="U150" s="25">
        <f>SUM(R150:T150)</f>
        <v>0</v>
      </c>
      <c r="V150" s="24"/>
      <c r="W150" s="24"/>
      <c r="X150" s="24"/>
      <c r="Y150" s="25">
        <f>SUM(V150:X150)</f>
        <v>0</v>
      </c>
      <c r="Z150" s="24"/>
      <c r="AA150" s="24"/>
      <c r="AB150" s="24"/>
      <c r="AC150" s="25">
        <f>SUM(Z150:AB150)</f>
        <v>0</v>
      </c>
      <c r="AD150" s="24"/>
      <c r="AE150" s="24"/>
      <c r="AF150" s="163">
        <v>2500000</v>
      </c>
      <c r="AG150" s="25">
        <f>SUM(AD150:AF150)</f>
        <v>2500000</v>
      </c>
      <c r="AH150" s="25">
        <f>SUM(U150,Y150,AC150,AG150)</f>
        <v>2500000</v>
      </c>
      <c r="AI150" s="26">
        <f>IF(ISERROR(AH150/J150),0,AH150/J150)</f>
        <v>0</v>
      </c>
      <c r="AJ150" s="27">
        <f t="shared" si="71"/>
        <v>3.6575484008928393E-4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8">
        <v>35</v>
      </c>
      <c r="B151" s="125"/>
      <c r="C151" s="64" t="s">
        <v>1324</v>
      </c>
      <c r="D151" s="29">
        <v>45593</v>
      </c>
      <c r="E151" s="165" t="s">
        <v>495</v>
      </c>
      <c r="F151" s="64" t="s">
        <v>891</v>
      </c>
      <c r="G151" s="136" t="s">
        <v>892</v>
      </c>
      <c r="H151" s="127"/>
      <c r="I151" s="131"/>
      <c r="J151" s="199"/>
      <c r="K151" s="163">
        <v>1500000</v>
      </c>
      <c r="L151" s="64" t="s">
        <v>893</v>
      </c>
      <c r="M151" s="24"/>
      <c r="N151" s="24"/>
      <c r="O151" s="24"/>
      <c r="P151" s="126"/>
      <c r="Q151" s="126"/>
      <c r="R151" s="24"/>
      <c r="S151" s="24"/>
      <c r="T151" s="24"/>
      <c r="U151" s="25">
        <f t="shared" ref="U151:U153" si="78">SUM(R151:T151)</f>
        <v>0</v>
      </c>
      <c r="V151" s="24"/>
      <c r="W151" s="24"/>
      <c r="X151" s="24"/>
      <c r="Y151" s="25">
        <f t="shared" ref="Y151:Y153" si="79">SUM(V151:X151)</f>
        <v>0</v>
      </c>
      <c r="Z151" s="24"/>
      <c r="AA151" s="24"/>
      <c r="AB151" s="24"/>
      <c r="AC151" s="25">
        <f t="shared" ref="AC151:AC153" si="80">SUM(Z151:AB151)</f>
        <v>0</v>
      </c>
      <c r="AD151" s="24"/>
      <c r="AE151" s="24"/>
      <c r="AF151" s="163">
        <v>1500000</v>
      </c>
      <c r="AG151" s="25">
        <f t="shared" ref="AG151:AG153" si="81">SUM(AD151:AF151)</f>
        <v>1500000</v>
      </c>
      <c r="AH151" s="25">
        <f t="shared" ref="AH151:AH153" si="82">SUM(U151,Y151,AC151,AG151)</f>
        <v>1500000</v>
      </c>
      <c r="AI151" s="26">
        <f t="shared" ref="AI151:AI153" si="83">IF(ISERROR(AH151/J151),0,AH151/J151)</f>
        <v>0</v>
      </c>
      <c r="AJ151" s="27">
        <f t="shared" ref="AJ151:AJ153" si="84">IF(ISERROR(AH151/$AH$456),"-",AH151/$AH$456)</f>
        <v>2.1945290405357034E-4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8">
        <v>36</v>
      </c>
      <c r="B152" s="125"/>
      <c r="C152" s="64" t="s">
        <v>1325</v>
      </c>
      <c r="D152" s="29">
        <v>45609</v>
      </c>
      <c r="E152" s="165" t="s">
        <v>462</v>
      </c>
      <c r="F152" s="64" t="s">
        <v>891</v>
      </c>
      <c r="G152" s="136" t="s">
        <v>892</v>
      </c>
      <c r="H152" s="127"/>
      <c r="I152" s="131"/>
      <c r="J152" s="199"/>
      <c r="K152" s="163">
        <v>1500000</v>
      </c>
      <c r="L152" s="64" t="s">
        <v>893</v>
      </c>
      <c r="M152" s="24"/>
      <c r="N152" s="24"/>
      <c r="O152" s="24"/>
      <c r="P152" s="126"/>
      <c r="Q152" s="126"/>
      <c r="R152" s="24"/>
      <c r="S152" s="24"/>
      <c r="T152" s="24"/>
      <c r="U152" s="25">
        <f t="shared" si="78"/>
        <v>0</v>
      </c>
      <c r="V152" s="24"/>
      <c r="W152" s="24"/>
      <c r="X152" s="24"/>
      <c r="Y152" s="25">
        <f t="shared" si="79"/>
        <v>0</v>
      </c>
      <c r="Z152" s="24"/>
      <c r="AA152" s="24"/>
      <c r="AB152" s="24"/>
      <c r="AC152" s="25">
        <f t="shared" si="80"/>
        <v>0</v>
      </c>
      <c r="AD152" s="24"/>
      <c r="AE152" s="24"/>
      <c r="AF152" s="163">
        <v>1500000</v>
      </c>
      <c r="AG152" s="25">
        <f t="shared" si="81"/>
        <v>1500000</v>
      </c>
      <c r="AH152" s="25">
        <f t="shared" si="82"/>
        <v>1500000</v>
      </c>
      <c r="AI152" s="26">
        <f t="shared" si="83"/>
        <v>0</v>
      </c>
      <c r="AJ152" s="27">
        <f t="shared" si="84"/>
        <v>2.1945290405357034E-4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8">
        <v>37</v>
      </c>
      <c r="B153" s="125"/>
      <c r="C153" s="64" t="s">
        <v>1326</v>
      </c>
      <c r="D153" s="29">
        <v>45601</v>
      </c>
      <c r="E153" s="165" t="s">
        <v>488</v>
      </c>
      <c r="F153" s="64" t="s">
        <v>891</v>
      </c>
      <c r="G153" s="136" t="s">
        <v>892</v>
      </c>
      <c r="H153" s="127"/>
      <c r="I153" s="131"/>
      <c r="J153" s="195"/>
      <c r="K153" s="163">
        <v>3500000</v>
      </c>
      <c r="L153" s="64" t="s">
        <v>893</v>
      </c>
      <c r="M153" s="24"/>
      <c r="N153" s="24"/>
      <c r="O153" s="24"/>
      <c r="P153" s="126"/>
      <c r="Q153" s="126"/>
      <c r="R153" s="24"/>
      <c r="S153" s="24"/>
      <c r="T153" s="24"/>
      <c r="U153" s="25">
        <f t="shared" si="78"/>
        <v>0</v>
      </c>
      <c r="V153" s="24"/>
      <c r="W153" s="24"/>
      <c r="X153" s="24"/>
      <c r="Y153" s="25">
        <f t="shared" si="79"/>
        <v>0</v>
      </c>
      <c r="Z153" s="24"/>
      <c r="AA153" s="24"/>
      <c r="AB153" s="24"/>
      <c r="AC153" s="25">
        <f t="shared" si="80"/>
        <v>0</v>
      </c>
      <c r="AD153" s="24"/>
      <c r="AE153" s="24"/>
      <c r="AF153" s="163">
        <v>3500000</v>
      </c>
      <c r="AG153" s="25">
        <f t="shared" si="81"/>
        <v>3500000</v>
      </c>
      <c r="AH153" s="25">
        <f t="shared" si="82"/>
        <v>3500000</v>
      </c>
      <c r="AI153" s="26">
        <f t="shared" si="83"/>
        <v>0</v>
      </c>
      <c r="AJ153" s="27">
        <f t="shared" si="84"/>
        <v>5.1205677612499749E-4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s="37" customFormat="1" ht="12.75" customHeight="1" x14ac:dyDescent="0.25">
      <c r="A154" s="196" t="s">
        <v>56</v>
      </c>
      <c r="B154" s="204"/>
      <c r="C154" s="197"/>
      <c r="D154" s="197"/>
      <c r="E154" s="197"/>
      <c r="F154" s="197"/>
      <c r="G154" s="197"/>
      <c r="H154" s="197"/>
      <c r="I154" s="198"/>
      <c r="J154" s="33">
        <f>SUM(J117:J150)</f>
        <v>335980000</v>
      </c>
      <c r="K154" s="33">
        <f>SUM(K117:K153)</f>
        <v>335980000</v>
      </c>
      <c r="L154" s="32"/>
      <c r="M154" s="33">
        <f>SUM(M117:M150)</f>
        <v>0</v>
      </c>
      <c r="N154" s="33">
        <f>SUM(N117:N150)</f>
        <v>0</v>
      </c>
      <c r="O154" s="33">
        <f>SUM(O117:O150)</f>
        <v>0</v>
      </c>
      <c r="P154" s="34"/>
      <c r="Q154" s="35"/>
      <c r="R154" s="33">
        <f t="shared" ref="R154:AE154" si="85">SUM(R117:R150)</f>
        <v>0</v>
      </c>
      <c r="S154" s="33">
        <f t="shared" si="85"/>
        <v>0</v>
      </c>
      <c r="T154" s="33">
        <f t="shared" si="85"/>
        <v>214800000</v>
      </c>
      <c r="U154" s="33">
        <f>SUM(U117:U150)</f>
        <v>214800000</v>
      </c>
      <c r="V154" s="33">
        <f t="shared" si="85"/>
        <v>112180000</v>
      </c>
      <c r="W154" s="33">
        <f t="shared" si="85"/>
        <v>0</v>
      </c>
      <c r="X154" s="33">
        <f t="shared" si="85"/>
        <v>0</v>
      </c>
      <c r="Y154" s="33">
        <f t="shared" si="85"/>
        <v>112180000</v>
      </c>
      <c r="Z154" s="33">
        <f t="shared" si="85"/>
        <v>0</v>
      </c>
      <c r="AA154" s="33">
        <f t="shared" si="85"/>
        <v>0</v>
      </c>
      <c r="AB154" s="33">
        <f t="shared" si="85"/>
        <v>0</v>
      </c>
      <c r="AC154" s="33">
        <f t="shared" si="85"/>
        <v>0</v>
      </c>
      <c r="AD154" s="33">
        <f t="shared" si="85"/>
        <v>0</v>
      </c>
      <c r="AE154" s="33">
        <f t="shared" si="85"/>
        <v>0</v>
      </c>
      <c r="AF154" s="33">
        <f>SUM(AF117:AF153)</f>
        <v>9000000</v>
      </c>
      <c r="AG154" s="33">
        <f t="shared" ref="AG154:AH154" si="86">SUM(AG117:AG153)</f>
        <v>9000000</v>
      </c>
      <c r="AH154" s="33">
        <f t="shared" si="86"/>
        <v>335980000</v>
      </c>
      <c r="AI154" s="36">
        <f>IF(ISERROR(AH154/J154),0,AH154/J154)</f>
        <v>1</v>
      </c>
      <c r="AJ154" s="36">
        <f>IF(ISERROR(AH154/$AH$456),0,AH154/$AH$456)</f>
        <v>4.9154524469279044E-2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x14ac:dyDescent="0.25">
      <c r="A155" s="191" t="s">
        <v>57</v>
      </c>
      <c r="B155" s="192"/>
      <c r="C155" s="192"/>
      <c r="D155" s="192"/>
      <c r="E155" s="193"/>
      <c r="F155" s="9"/>
      <c r="G155" s="10"/>
      <c r="H155" s="11"/>
      <c r="I155" s="11"/>
      <c r="J155" s="12"/>
      <c r="K155" s="13"/>
      <c r="L155" s="14"/>
      <c r="M155" s="15"/>
      <c r="N155" s="15"/>
      <c r="O155" s="15"/>
      <c r="P155" s="10"/>
      <c r="Q155" s="16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7"/>
      <c r="AJ155" s="17"/>
    </row>
    <row r="156" spans="1:106" ht="12.75" customHeight="1" outlineLevel="1" x14ac:dyDescent="0.25">
      <c r="A156" s="18">
        <v>1</v>
      </c>
      <c r="B156" s="19"/>
      <c r="C156" s="20" t="s">
        <v>105</v>
      </c>
      <c r="D156" s="21">
        <v>45358</v>
      </c>
      <c r="E156" s="22" t="s">
        <v>496</v>
      </c>
      <c r="F156" s="22" t="s">
        <v>891</v>
      </c>
      <c r="G156" s="22" t="s">
        <v>892</v>
      </c>
      <c r="H156" s="21"/>
      <c r="I156" s="21"/>
      <c r="J156" s="194">
        <v>418071196</v>
      </c>
      <c r="K156" s="23">
        <v>24360000</v>
      </c>
      <c r="L156" s="22" t="s">
        <v>893</v>
      </c>
      <c r="M156" s="24"/>
      <c r="N156" s="24"/>
      <c r="O156" s="24"/>
      <c r="P156" s="22"/>
      <c r="Q156" s="22"/>
      <c r="R156" s="24"/>
      <c r="S156" s="24"/>
      <c r="T156" s="24"/>
      <c r="U156" s="25">
        <f>SUM(R156:T156)</f>
        <v>0</v>
      </c>
      <c r="V156" s="24">
        <v>24360000</v>
      </c>
      <c r="W156" s="24"/>
      <c r="X156" s="24"/>
      <c r="Y156" s="25">
        <f>SUM(V156:X156)</f>
        <v>24360000</v>
      </c>
      <c r="Z156" s="24"/>
      <c r="AA156" s="24"/>
      <c r="AB156" s="24"/>
      <c r="AC156" s="25">
        <f>SUM(Z156:AB156)</f>
        <v>0</v>
      </c>
      <c r="AD156" s="24"/>
      <c r="AE156" s="24"/>
      <c r="AF156" s="24"/>
      <c r="AG156" s="25">
        <f>SUM(AD156:AF156)</f>
        <v>0</v>
      </c>
      <c r="AH156" s="25">
        <f>SUM(U156,Y156,AC156,AG156)</f>
        <v>24360000</v>
      </c>
      <c r="AI156" s="26">
        <f>IF(ISERROR(AH156/J156),0,AH156/J156)</f>
        <v>5.8267587513969751E-2</v>
      </c>
      <c r="AJ156" s="27">
        <f t="shared" ref="AJ156:AJ187" si="87">IF(ISERROR(AH156/$AH$456),"-",AH156/$AH$456)</f>
        <v>3.5639151618299825E-3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8">
        <v>2</v>
      </c>
      <c r="B157" s="19"/>
      <c r="C157" s="20" t="s">
        <v>356</v>
      </c>
      <c r="D157" s="21">
        <v>45358</v>
      </c>
      <c r="E157" s="22" t="s">
        <v>497</v>
      </c>
      <c r="F157" s="22" t="s">
        <v>891</v>
      </c>
      <c r="G157" s="22" t="s">
        <v>892</v>
      </c>
      <c r="H157" s="21"/>
      <c r="I157" s="21"/>
      <c r="J157" s="199"/>
      <c r="K157" s="23">
        <v>7200000</v>
      </c>
      <c r="L157" s="22" t="s">
        <v>893</v>
      </c>
      <c r="M157" s="24"/>
      <c r="N157" s="24"/>
      <c r="O157" s="24"/>
      <c r="P157" s="22"/>
      <c r="Q157" s="22"/>
      <c r="R157" s="24"/>
      <c r="S157" s="24"/>
      <c r="T157" s="24"/>
      <c r="U157" s="25">
        <f t="shared" ref="U157:U185" si="88">SUM(R157:T157)</f>
        <v>0</v>
      </c>
      <c r="V157" s="24">
        <v>7200000</v>
      </c>
      <c r="W157" s="24"/>
      <c r="X157" s="24"/>
      <c r="Y157" s="25">
        <f t="shared" ref="Y157:Y185" si="89">SUM(V157:X157)</f>
        <v>7200000</v>
      </c>
      <c r="Z157" s="24"/>
      <c r="AA157" s="24"/>
      <c r="AB157" s="24"/>
      <c r="AC157" s="25">
        <f t="shared" ref="AC157:AC185" si="90">SUM(Z157:AB157)</f>
        <v>0</v>
      </c>
      <c r="AD157" s="24"/>
      <c r="AE157" s="24"/>
      <c r="AF157" s="24"/>
      <c r="AG157" s="25">
        <f t="shared" ref="AG157:AG185" si="91">SUM(AD157:AF157)</f>
        <v>0</v>
      </c>
      <c r="AH157" s="25">
        <f t="shared" ref="AH157:AH185" si="92">SUM(U157,Y157,AC157,AG157)</f>
        <v>7200000</v>
      </c>
      <c r="AI157" s="26">
        <f t="shared" ref="AI157:AI185" si="93">IF(ISERROR(AH157/J157),0,AH157/J157)</f>
        <v>0</v>
      </c>
      <c r="AJ157" s="27">
        <f t="shared" si="87"/>
        <v>1.0533739394571378E-3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8">
        <v>3</v>
      </c>
      <c r="B158" s="19"/>
      <c r="C158" s="20" t="s">
        <v>498</v>
      </c>
      <c r="D158" s="21">
        <v>45364</v>
      </c>
      <c r="E158" s="22" t="s">
        <v>499</v>
      </c>
      <c r="F158" s="22" t="s">
        <v>891</v>
      </c>
      <c r="G158" s="22" t="s">
        <v>892</v>
      </c>
      <c r="H158" s="21"/>
      <c r="I158" s="21"/>
      <c r="J158" s="199"/>
      <c r="K158" s="23">
        <v>8450000</v>
      </c>
      <c r="L158" s="22" t="s">
        <v>893</v>
      </c>
      <c r="M158" s="24"/>
      <c r="N158" s="24"/>
      <c r="O158" s="24"/>
      <c r="P158" s="22"/>
      <c r="Q158" s="22"/>
      <c r="R158" s="24"/>
      <c r="S158" s="24"/>
      <c r="T158" s="24"/>
      <c r="U158" s="25">
        <f t="shared" si="88"/>
        <v>0</v>
      </c>
      <c r="V158" s="24">
        <v>8450000</v>
      </c>
      <c r="W158" s="24"/>
      <c r="X158" s="24"/>
      <c r="Y158" s="25">
        <f t="shared" si="89"/>
        <v>8450000</v>
      </c>
      <c r="Z158" s="24"/>
      <c r="AA158" s="24"/>
      <c r="AB158" s="24"/>
      <c r="AC158" s="25">
        <f t="shared" si="90"/>
        <v>0</v>
      </c>
      <c r="AD158" s="24"/>
      <c r="AE158" s="24"/>
      <c r="AF158" s="24"/>
      <c r="AG158" s="25">
        <f t="shared" si="91"/>
        <v>0</v>
      </c>
      <c r="AH158" s="25">
        <f t="shared" si="92"/>
        <v>8450000</v>
      </c>
      <c r="AI158" s="26">
        <f t="shared" si="93"/>
        <v>0</v>
      </c>
      <c r="AJ158" s="27">
        <f t="shared" si="87"/>
        <v>1.2362513595017795E-3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8">
        <v>4</v>
      </c>
      <c r="B159" s="19"/>
      <c r="C159" s="20" t="s">
        <v>500</v>
      </c>
      <c r="D159" s="21">
        <v>45358</v>
      </c>
      <c r="E159" s="22" t="s">
        <v>501</v>
      </c>
      <c r="F159" s="22" t="s">
        <v>891</v>
      </c>
      <c r="G159" s="22" t="s">
        <v>892</v>
      </c>
      <c r="H159" s="21"/>
      <c r="I159" s="21"/>
      <c r="J159" s="199"/>
      <c r="K159" s="23">
        <v>17650000</v>
      </c>
      <c r="L159" s="22" t="s">
        <v>893</v>
      </c>
      <c r="M159" s="24"/>
      <c r="N159" s="24"/>
      <c r="O159" s="24"/>
      <c r="P159" s="22"/>
      <c r="Q159" s="22"/>
      <c r="R159" s="24"/>
      <c r="S159" s="24"/>
      <c r="T159" s="24"/>
      <c r="U159" s="25">
        <f t="shared" si="88"/>
        <v>0</v>
      </c>
      <c r="V159" s="24">
        <v>17650000</v>
      </c>
      <c r="W159" s="24"/>
      <c r="X159" s="24"/>
      <c r="Y159" s="25">
        <f t="shared" si="89"/>
        <v>17650000</v>
      </c>
      <c r="Z159" s="24"/>
      <c r="AA159" s="24"/>
      <c r="AB159" s="24"/>
      <c r="AC159" s="25">
        <f t="shared" si="90"/>
        <v>0</v>
      </c>
      <c r="AD159" s="24"/>
      <c r="AE159" s="24"/>
      <c r="AF159" s="24"/>
      <c r="AG159" s="25">
        <f t="shared" si="91"/>
        <v>0</v>
      </c>
      <c r="AH159" s="25">
        <f t="shared" si="92"/>
        <v>17650000</v>
      </c>
      <c r="AI159" s="26">
        <f t="shared" si="93"/>
        <v>0</v>
      </c>
      <c r="AJ159" s="27">
        <f t="shared" si="87"/>
        <v>2.5822291710303445E-3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8">
        <v>5</v>
      </c>
      <c r="B160" s="19"/>
      <c r="C160" s="20" t="s">
        <v>113</v>
      </c>
      <c r="D160" s="21">
        <v>45358</v>
      </c>
      <c r="E160" s="22" t="s">
        <v>502</v>
      </c>
      <c r="F160" s="22" t="s">
        <v>891</v>
      </c>
      <c r="G160" s="22" t="s">
        <v>892</v>
      </c>
      <c r="H160" s="21"/>
      <c r="I160" s="21"/>
      <c r="J160" s="199"/>
      <c r="K160" s="23">
        <v>6880000</v>
      </c>
      <c r="L160" s="22" t="s">
        <v>893</v>
      </c>
      <c r="M160" s="24"/>
      <c r="N160" s="24"/>
      <c r="O160" s="24"/>
      <c r="P160" s="22"/>
      <c r="Q160" s="22"/>
      <c r="R160" s="24"/>
      <c r="S160" s="24"/>
      <c r="T160" s="24"/>
      <c r="U160" s="25">
        <f t="shared" si="88"/>
        <v>0</v>
      </c>
      <c r="V160" s="24">
        <v>6880000</v>
      </c>
      <c r="W160" s="24"/>
      <c r="X160" s="24"/>
      <c r="Y160" s="25">
        <f t="shared" si="89"/>
        <v>6880000</v>
      </c>
      <c r="Z160" s="24"/>
      <c r="AA160" s="24"/>
      <c r="AB160" s="24"/>
      <c r="AC160" s="25">
        <f t="shared" si="90"/>
        <v>0</v>
      </c>
      <c r="AD160" s="24"/>
      <c r="AE160" s="24"/>
      <c r="AF160" s="24"/>
      <c r="AG160" s="25">
        <f t="shared" si="91"/>
        <v>0</v>
      </c>
      <c r="AH160" s="25">
        <f t="shared" si="92"/>
        <v>6880000</v>
      </c>
      <c r="AI160" s="26">
        <f t="shared" si="93"/>
        <v>0</v>
      </c>
      <c r="AJ160" s="27">
        <f t="shared" si="87"/>
        <v>1.0065573199257093E-3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8">
        <v>6</v>
      </c>
      <c r="B161" s="19"/>
      <c r="C161" s="20" t="s">
        <v>503</v>
      </c>
      <c r="D161" s="21">
        <v>45364</v>
      </c>
      <c r="E161" s="22" t="s">
        <v>504</v>
      </c>
      <c r="F161" s="22" t="s">
        <v>891</v>
      </c>
      <c r="G161" s="22" t="s">
        <v>892</v>
      </c>
      <c r="H161" s="21"/>
      <c r="I161" s="21"/>
      <c r="J161" s="199"/>
      <c r="K161" s="23">
        <v>43880000</v>
      </c>
      <c r="L161" s="22" t="s">
        <v>893</v>
      </c>
      <c r="M161" s="24"/>
      <c r="N161" s="24"/>
      <c r="O161" s="24"/>
      <c r="P161" s="22"/>
      <c r="Q161" s="22"/>
      <c r="R161" s="24"/>
      <c r="S161" s="24"/>
      <c r="T161" s="24"/>
      <c r="U161" s="25">
        <f t="shared" si="88"/>
        <v>0</v>
      </c>
      <c r="V161" s="24">
        <v>43880000</v>
      </c>
      <c r="W161" s="24"/>
      <c r="X161" s="24"/>
      <c r="Y161" s="25">
        <f t="shared" si="89"/>
        <v>43880000</v>
      </c>
      <c r="Z161" s="24"/>
      <c r="AA161" s="24"/>
      <c r="AB161" s="24"/>
      <c r="AC161" s="25">
        <f t="shared" si="90"/>
        <v>0</v>
      </c>
      <c r="AD161" s="24"/>
      <c r="AE161" s="24"/>
      <c r="AF161" s="24"/>
      <c r="AG161" s="25">
        <f t="shared" si="91"/>
        <v>0</v>
      </c>
      <c r="AH161" s="25">
        <f t="shared" si="92"/>
        <v>43880000</v>
      </c>
      <c r="AI161" s="26">
        <f t="shared" si="93"/>
        <v>0</v>
      </c>
      <c r="AJ161" s="27">
        <f t="shared" si="87"/>
        <v>6.419728953247111E-3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8">
        <v>7</v>
      </c>
      <c r="B162" s="19"/>
      <c r="C162" s="20" t="s">
        <v>505</v>
      </c>
      <c r="D162" s="21">
        <v>45358</v>
      </c>
      <c r="E162" s="22" t="s">
        <v>506</v>
      </c>
      <c r="F162" s="22" t="s">
        <v>891</v>
      </c>
      <c r="G162" s="22" t="s">
        <v>892</v>
      </c>
      <c r="H162" s="21"/>
      <c r="I162" s="21"/>
      <c r="J162" s="199"/>
      <c r="K162" s="23">
        <v>5800000</v>
      </c>
      <c r="L162" s="22" t="s">
        <v>893</v>
      </c>
      <c r="M162" s="24"/>
      <c r="N162" s="24"/>
      <c r="O162" s="24"/>
      <c r="P162" s="22"/>
      <c r="Q162" s="22"/>
      <c r="R162" s="24"/>
      <c r="S162" s="24"/>
      <c r="T162" s="24"/>
      <c r="U162" s="25">
        <f t="shared" si="88"/>
        <v>0</v>
      </c>
      <c r="V162" s="24">
        <v>5800000</v>
      </c>
      <c r="W162" s="24"/>
      <c r="X162" s="24"/>
      <c r="Y162" s="25">
        <f t="shared" si="89"/>
        <v>5800000</v>
      </c>
      <c r="Z162" s="24"/>
      <c r="AA162" s="24"/>
      <c r="AB162" s="24"/>
      <c r="AC162" s="25">
        <f t="shared" si="90"/>
        <v>0</v>
      </c>
      <c r="AD162" s="24"/>
      <c r="AE162" s="24"/>
      <c r="AF162" s="24"/>
      <c r="AG162" s="25">
        <f t="shared" si="91"/>
        <v>0</v>
      </c>
      <c r="AH162" s="25">
        <f t="shared" si="92"/>
        <v>5800000</v>
      </c>
      <c r="AI162" s="26">
        <f t="shared" si="93"/>
        <v>0</v>
      </c>
      <c r="AJ162" s="27">
        <f t="shared" si="87"/>
        <v>8.4855122900713868E-4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8">
        <v>8</v>
      </c>
      <c r="B163" s="19"/>
      <c r="C163" s="20" t="s">
        <v>507</v>
      </c>
      <c r="D163" s="21">
        <v>45364</v>
      </c>
      <c r="E163" s="22" t="s">
        <v>508</v>
      </c>
      <c r="F163" s="22" t="s">
        <v>891</v>
      </c>
      <c r="G163" s="22" t="s">
        <v>892</v>
      </c>
      <c r="H163" s="21"/>
      <c r="I163" s="21"/>
      <c r="J163" s="199"/>
      <c r="K163" s="23">
        <v>7060000</v>
      </c>
      <c r="L163" s="22" t="s">
        <v>893</v>
      </c>
      <c r="M163" s="24"/>
      <c r="N163" s="24"/>
      <c r="O163" s="24"/>
      <c r="P163" s="22"/>
      <c r="Q163" s="22"/>
      <c r="R163" s="24"/>
      <c r="S163" s="24"/>
      <c r="T163" s="24"/>
      <c r="U163" s="25">
        <f t="shared" si="88"/>
        <v>0</v>
      </c>
      <c r="V163" s="24">
        <v>7060000</v>
      </c>
      <c r="W163" s="24"/>
      <c r="X163" s="24"/>
      <c r="Y163" s="25">
        <f t="shared" si="89"/>
        <v>7060000</v>
      </c>
      <c r="Z163" s="24"/>
      <c r="AA163" s="24"/>
      <c r="AB163" s="24"/>
      <c r="AC163" s="25">
        <f t="shared" si="90"/>
        <v>0</v>
      </c>
      <c r="AD163" s="24"/>
      <c r="AE163" s="24"/>
      <c r="AF163" s="24"/>
      <c r="AG163" s="25">
        <f t="shared" si="91"/>
        <v>0</v>
      </c>
      <c r="AH163" s="25">
        <f t="shared" si="92"/>
        <v>7060000</v>
      </c>
      <c r="AI163" s="26">
        <f t="shared" si="93"/>
        <v>0</v>
      </c>
      <c r="AJ163" s="27">
        <f t="shared" si="87"/>
        <v>1.0328916684121377E-3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8">
        <v>9</v>
      </c>
      <c r="B164" s="19"/>
      <c r="C164" s="20" t="s">
        <v>360</v>
      </c>
      <c r="D164" s="21">
        <v>45358</v>
      </c>
      <c r="E164" s="22" t="s">
        <v>509</v>
      </c>
      <c r="F164" s="22" t="s">
        <v>891</v>
      </c>
      <c r="G164" s="22" t="s">
        <v>892</v>
      </c>
      <c r="H164" s="21"/>
      <c r="I164" s="21"/>
      <c r="J164" s="199"/>
      <c r="K164" s="23">
        <v>6400000</v>
      </c>
      <c r="L164" s="22" t="s">
        <v>893</v>
      </c>
      <c r="M164" s="24"/>
      <c r="N164" s="24"/>
      <c r="O164" s="24"/>
      <c r="P164" s="22"/>
      <c r="Q164" s="22"/>
      <c r="R164" s="24"/>
      <c r="S164" s="24"/>
      <c r="T164" s="24"/>
      <c r="U164" s="25">
        <f t="shared" si="88"/>
        <v>0</v>
      </c>
      <c r="V164" s="24">
        <v>6400000</v>
      </c>
      <c r="W164" s="24"/>
      <c r="X164" s="24"/>
      <c r="Y164" s="25">
        <f t="shared" si="89"/>
        <v>6400000</v>
      </c>
      <c r="Z164" s="24"/>
      <c r="AA164" s="24"/>
      <c r="AB164" s="24"/>
      <c r="AC164" s="25">
        <f t="shared" si="90"/>
        <v>0</v>
      </c>
      <c r="AD164" s="24"/>
      <c r="AE164" s="24"/>
      <c r="AF164" s="24"/>
      <c r="AG164" s="25">
        <f t="shared" si="91"/>
        <v>0</v>
      </c>
      <c r="AH164" s="25">
        <f t="shared" si="92"/>
        <v>6400000</v>
      </c>
      <c r="AI164" s="26">
        <f t="shared" si="93"/>
        <v>0</v>
      </c>
      <c r="AJ164" s="27">
        <f t="shared" si="87"/>
        <v>9.3633239062856683E-4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8">
        <v>10</v>
      </c>
      <c r="B165" s="19"/>
      <c r="C165" s="20" t="s">
        <v>510</v>
      </c>
      <c r="D165" s="21">
        <v>45358</v>
      </c>
      <c r="E165" s="22" t="s">
        <v>148</v>
      </c>
      <c r="F165" s="22" t="s">
        <v>891</v>
      </c>
      <c r="G165" s="22" t="s">
        <v>892</v>
      </c>
      <c r="H165" s="21"/>
      <c r="I165" s="21"/>
      <c r="J165" s="199"/>
      <c r="K165" s="23">
        <v>37590000</v>
      </c>
      <c r="L165" s="22" t="s">
        <v>893</v>
      </c>
      <c r="M165" s="24"/>
      <c r="N165" s="24"/>
      <c r="O165" s="24"/>
      <c r="P165" s="22"/>
      <c r="Q165" s="22"/>
      <c r="R165" s="24"/>
      <c r="S165" s="24"/>
      <c r="T165" s="24"/>
      <c r="U165" s="25">
        <f t="shared" si="88"/>
        <v>0</v>
      </c>
      <c r="V165" s="24">
        <v>37590000</v>
      </c>
      <c r="W165" s="24"/>
      <c r="X165" s="24"/>
      <c r="Y165" s="25">
        <f t="shared" si="89"/>
        <v>37590000</v>
      </c>
      <c r="Z165" s="24"/>
      <c r="AA165" s="24"/>
      <c r="AB165" s="24"/>
      <c r="AC165" s="25">
        <f t="shared" si="90"/>
        <v>0</v>
      </c>
      <c r="AD165" s="24"/>
      <c r="AE165" s="24"/>
      <c r="AF165" s="24"/>
      <c r="AG165" s="25">
        <f t="shared" si="91"/>
        <v>0</v>
      </c>
      <c r="AH165" s="25">
        <f t="shared" si="92"/>
        <v>37590000</v>
      </c>
      <c r="AI165" s="26">
        <f t="shared" si="93"/>
        <v>0</v>
      </c>
      <c r="AJ165" s="27">
        <f t="shared" si="87"/>
        <v>5.499489775582473E-3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8">
        <v>11</v>
      </c>
      <c r="B166" s="19"/>
      <c r="C166" s="20" t="s">
        <v>511</v>
      </c>
      <c r="D166" s="21">
        <v>45364</v>
      </c>
      <c r="E166" s="22" t="s">
        <v>512</v>
      </c>
      <c r="F166" s="22" t="s">
        <v>891</v>
      </c>
      <c r="G166" s="22" t="s">
        <v>892</v>
      </c>
      <c r="H166" s="21"/>
      <c r="I166" s="21"/>
      <c r="J166" s="199"/>
      <c r="K166" s="23">
        <v>14580000</v>
      </c>
      <c r="L166" s="22" t="s">
        <v>893</v>
      </c>
      <c r="M166" s="24"/>
      <c r="N166" s="24"/>
      <c r="O166" s="24"/>
      <c r="P166" s="22"/>
      <c r="Q166" s="22"/>
      <c r="R166" s="24"/>
      <c r="S166" s="24"/>
      <c r="T166" s="24"/>
      <c r="U166" s="25">
        <f t="shared" si="88"/>
        <v>0</v>
      </c>
      <c r="V166" s="24">
        <v>14580000</v>
      </c>
      <c r="W166" s="24"/>
      <c r="X166" s="24"/>
      <c r="Y166" s="25">
        <f t="shared" si="89"/>
        <v>14580000</v>
      </c>
      <c r="Z166" s="24"/>
      <c r="AA166" s="24"/>
      <c r="AB166" s="24"/>
      <c r="AC166" s="25">
        <f t="shared" si="90"/>
        <v>0</v>
      </c>
      <c r="AD166" s="24"/>
      <c r="AE166" s="24"/>
      <c r="AF166" s="24"/>
      <c r="AG166" s="25">
        <f t="shared" si="91"/>
        <v>0</v>
      </c>
      <c r="AH166" s="25">
        <f t="shared" si="92"/>
        <v>14580000</v>
      </c>
      <c r="AI166" s="26">
        <f t="shared" si="93"/>
        <v>0</v>
      </c>
      <c r="AJ166" s="27">
        <f t="shared" si="87"/>
        <v>2.1330822274007039E-3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8">
        <v>12</v>
      </c>
      <c r="B167" s="19"/>
      <c r="C167" s="20" t="s">
        <v>365</v>
      </c>
      <c r="D167" s="21">
        <v>45358</v>
      </c>
      <c r="E167" s="22" t="s">
        <v>513</v>
      </c>
      <c r="F167" s="22" t="s">
        <v>891</v>
      </c>
      <c r="G167" s="22" t="s">
        <v>892</v>
      </c>
      <c r="H167" s="21"/>
      <c r="I167" s="21"/>
      <c r="J167" s="199"/>
      <c r="K167" s="23">
        <v>13600000</v>
      </c>
      <c r="L167" s="22" t="s">
        <v>893</v>
      </c>
      <c r="M167" s="24"/>
      <c r="N167" s="24"/>
      <c r="O167" s="24"/>
      <c r="P167" s="22"/>
      <c r="Q167" s="22"/>
      <c r="R167" s="24"/>
      <c r="S167" s="24"/>
      <c r="T167" s="24"/>
      <c r="U167" s="25">
        <f t="shared" si="88"/>
        <v>0</v>
      </c>
      <c r="V167" s="24">
        <v>13600000</v>
      </c>
      <c r="W167" s="24"/>
      <c r="X167" s="24"/>
      <c r="Y167" s="25">
        <f t="shared" si="89"/>
        <v>13600000</v>
      </c>
      <c r="Z167" s="24"/>
      <c r="AA167" s="24"/>
      <c r="AB167" s="24"/>
      <c r="AC167" s="25">
        <f t="shared" si="90"/>
        <v>0</v>
      </c>
      <c r="AD167" s="24"/>
      <c r="AE167" s="24"/>
      <c r="AF167" s="24"/>
      <c r="AG167" s="25">
        <f t="shared" si="91"/>
        <v>0</v>
      </c>
      <c r="AH167" s="25">
        <f t="shared" si="92"/>
        <v>13600000</v>
      </c>
      <c r="AI167" s="26">
        <f t="shared" si="93"/>
        <v>0</v>
      </c>
      <c r="AJ167" s="27">
        <f t="shared" si="87"/>
        <v>1.9897063300857044E-3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8">
        <v>13</v>
      </c>
      <c r="B168" s="19"/>
      <c r="C168" s="20" t="s">
        <v>514</v>
      </c>
      <c r="D168" s="21">
        <v>45358</v>
      </c>
      <c r="E168" s="22" t="s">
        <v>150</v>
      </c>
      <c r="F168" s="22" t="s">
        <v>891</v>
      </c>
      <c r="G168" s="22" t="s">
        <v>892</v>
      </c>
      <c r="H168" s="21"/>
      <c r="I168" s="21"/>
      <c r="J168" s="199"/>
      <c r="K168" s="23">
        <v>18000000</v>
      </c>
      <c r="L168" s="22" t="s">
        <v>893</v>
      </c>
      <c r="M168" s="24"/>
      <c r="N168" s="24"/>
      <c r="O168" s="24"/>
      <c r="P168" s="22"/>
      <c r="Q168" s="22"/>
      <c r="R168" s="24"/>
      <c r="S168" s="24"/>
      <c r="T168" s="24"/>
      <c r="U168" s="25">
        <f t="shared" si="88"/>
        <v>0</v>
      </c>
      <c r="V168" s="24">
        <v>18000000</v>
      </c>
      <c r="W168" s="24"/>
      <c r="X168" s="24"/>
      <c r="Y168" s="25">
        <f t="shared" si="89"/>
        <v>18000000</v>
      </c>
      <c r="Z168" s="24"/>
      <c r="AA168" s="24"/>
      <c r="AB168" s="24"/>
      <c r="AC168" s="25">
        <f t="shared" si="90"/>
        <v>0</v>
      </c>
      <c r="AD168" s="24"/>
      <c r="AE168" s="24"/>
      <c r="AF168" s="24"/>
      <c r="AG168" s="25">
        <f t="shared" si="91"/>
        <v>0</v>
      </c>
      <c r="AH168" s="25">
        <f t="shared" si="92"/>
        <v>18000000</v>
      </c>
      <c r="AI168" s="26">
        <f t="shared" si="93"/>
        <v>0</v>
      </c>
      <c r="AJ168" s="27">
        <f t="shared" si="87"/>
        <v>2.633434848642844E-3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8">
        <v>14</v>
      </c>
      <c r="B169" s="19"/>
      <c r="C169" s="20" t="s">
        <v>298</v>
      </c>
      <c r="D169" s="21">
        <v>45358</v>
      </c>
      <c r="E169" s="22" t="s">
        <v>515</v>
      </c>
      <c r="F169" s="22" t="s">
        <v>891</v>
      </c>
      <c r="G169" s="22" t="s">
        <v>892</v>
      </c>
      <c r="H169" s="21"/>
      <c r="I169" s="21"/>
      <c r="J169" s="199"/>
      <c r="K169" s="23">
        <v>16200000</v>
      </c>
      <c r="L169" s="22" t="s">
        <v>893</v>
      </c>
      <c r="M169" s="24"/>
      <c r="N169" s="24"/>
      <c r="O169" s="24"/>
      <c r="P169" s="22"/>
      <c r="Q169" s="22"/>
      <c r="R169" s="24"/>
      <c r="S169" s="24"/>
      <c r="T169" s="24"/>
      <c r="U169" s="25">
        <f t="shared" si="88"/>
        <v>0</v>
      </c>
      <c r="V169" s="24">
        <v>16200000</v>
      </c>
      <c r="W169" s="24"/>
      <c r="X169" s="24"/>
      <c r="Y169" s="25">
        <f t="shared" si="89"/>
        <v>16200000</v>
      </c>
      <c r="Z169" s="24"/>
      <c r="AA169" s="24"/>
      <c r="AB169" s="24"/>
      <c r="AC169" s="25">
        <f t="shared" si="90"/>
        <v>0</v>
      </c>
      <c r="AD169" s="24"/>
      <c r="AE169" s="24"/>
      <c r="AF169" s="24"/>
      <c r="AG169" s="25">
        <f t="shared" si="91"/>
        <v>0</v>
      </c>
      <c r="AH169" s="25">
        <f t="shared" si="92"/>
        <v>16200000</v>
      </c>
      <c r="AI169" s="26">
        <f t="shared" si="93"/>
        <v>0</v>
      </c>
      <c r="AJ169" s="27">
        <f t="shared" si="87"/>
        <v>2.3700913637785597E-3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8">
        <v>15</v>
      </c>
      <c r="B170" s="19"/>
      <c r="C170" s="20" t="s">
        <v>516</v>
      </c>
      <c r="D170" s="21">
        <v>45364</v>
      </c>
      <c r="E170" s="22" t="s">
        <v>517</v>
      </c>
      <c r="F170" s="22" t="s">
        <v>891</v>
      </c>
      <c r="G170" s="22" t="s">
        <v>892</v>
      </c>
      <c r="H170" s="21"/>
      <c r="I170" s="21"/>
      <c r="J170" s="199"/>
      <c r="K170" s="23">
        <v>5900000</v>
      </c>
      <c r="L170" s="22" t="s">
        <v>893</v>
      </c>
      <c r="M170" s="24"/>
      <c r="N170" s="24"/>
      <c r="O170" s="24"/>
      <c r="P170" s="22"/>
      <c r="Q170" s="22"/>
      <c r="R170" s="24"/>
      <c r="S170" s="24"/>
      <c r="T170" s="24"/>
      <c r="U170" s="25">
        <f t="shared" si="88"/>
        <v>0</v>
      </c>
      <c r="V170" s="24">
        <v>5900000</v>
      </c>
      <c r="W170" s="24"/>
      <c r="X170" s="24"/>
      <c r="Y170" s="25">
        <f t="shared" si="89"/>
        <v>5900000</v>
      </c>
      <c r="Z170" s="24"/>
      <c r="AA170" s="24"/>
      <c r="AB170" s="24"/>
      <c r="AC170" s="25">
        <f t="shared" si="90"/>
        <v>0</v>
      </c>
      <c r="AD170" s="24"/>
      <c r="AE170" s="24"/>
      <c r="AF170" s="24"/>
      <c r="AG170" s="25">
        <f t="shared" si="91"/>
        <v>0</v>
      </c>
      <c r="AH170" s="25">
        <f t="shared" si="92"/>
        <v>5900000</v>
      </c>
      <c r="AI170" s="26">
        <f t="shared" si="93"/>
        <v>0</v>
      </c>
      <c r="AJ170" s="27">
        <f t="shared" si="87"/>
        <v>8.6318142261071007E-4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8">
        <v>16</v>
      </c>
      <c r="B171" s="19"/>
      <c r="C171" s="20" t="s">
        <v>518</v>
      </c>
      <c r="D171" s="21">
        <v>45358</v>
      </c>
      <c r="E171" s="22" t="s">
        <v>519</v>
      </c>
      <c r="F171" s="22" t="s">
        <v>891</v>
      </c>
      <c r="G171" s="22" t="s">
        <v>892</v>
      </c>
      <c r="H171" s="21"/>
      <c r="I171" s="21"/>
      <c r="J171" s="199"/>
      <c r="K171" s="23">
        <v>6000000</v>
      </c>
      <c r="L171" s="22" t="s">
        <v>893</v>
      </c>
      <c r="M171" s="24"/>
      <c r="N171" s="24"/>
      <c r="O171" s="24"/>
      <c r="P171" s="22"/>
      <c r="Q171" s="22"/>
      <c r="R171" s="24"/>
      <c r="S171" s="24"/>
      <c r="T171" s="24"/>
      <c r="U171" s="25">
        <f t="shared" si="88"/>
        <v>0</v>
      </c>
      <c r="V171" s="24">
        <v>6000000</v>
      </c>
      <c r="W171" s="24"/>
      <c r="X171" s="24"/>
      <c r="Y171" s="25">
        <f t="shared" si="89"/>
        <v>6000000</v>
      </c>
      <c r="Z171" s="24"/>
      <c r="AA171" s="24"/>
      <c r="AB171" s="24"/>
      <c r="AC171" s="25">
        <f t="shared" si="90"/>
        <v>0</v>
      </c>
      <c r="AD171" s="24"/>
      <c r="AE171" s="24"/>
      <c r="AF171" s="24"/>
      <c r="AG171" s="25">
        <f t="shared" si="91"/>
        <v>0</v>
      </c>
      <c r="AH171" s="25">
        <f t="shared" si="92"/>
        <v>6000000</v>
      </c>
      <c r="AI171" s="26">
        <f t="shared" si="93"/>
        <v>0</v>
      </c>
      <c r="AJ171" s="27">
        <f t="shared" si="87"/>
        <v>8.7781161621428136E-4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8">
        <v>17</v>
      </c>
      <c r="B172" s="19"/>
      <c r="C172" s="20" t="s">
        <v>363</v>
      </c>
      <c r="D172" s="21">
        <v>45358</v>
      </c>
      <c r="E172" s="22" t="s">
        <v>520</v>
      </c>
      <c r="F172" s="22" t="s">
        <v>891</v>
      </c>
      <c r="G172" s="22" t="s">
        <v>892</v>
      </c>
      <c r="H172" s="21"/>
      <c r="I172" s="21"/>
      <c r="J172" s="199"/>
      <c r="K172" s="23">
        <v>6000000</v>
      </c>
      <c r="L172" s="22" t="s">
        <v>893</v>
      </c>
      <c r="M172" s="24"/>
      <c r="N172" s="24"/>
      <c r="O172" s="24"/>
      <c r="P172" s="22"/>
      <c r="Q172" s="22"/>
      <c r="R172" s="24"/>
      <c r="S172" s="24"/>
      <c r="T172" s="24"/>
      <c r="U172" s="25">
        <f t="shared" si="88"/>
        <v>0</v>
      </c>
      <c r="V172" s="24">
        <v>6000000</v>
      </c>
      <c r="W172" s="24"/>
      <c r="X172" s="24"/>
      <c r="Y172" s="25">
        <f t="shared" si="89"/>
        <v>6000000</v>
      </c>
      <c r="Z172" s="24"/>
      <c r="AA172" s="24"/>
      <c r="AB172" s="24"/>
      <c r="AC172" s="25">
        <f t="shared" si="90"/>
        <v>0</v>
      </c>
      <c r="AD172" s="24"/>
      <c r="AE172" s="24"/>
      <c r="AF172" s="24"/>
      <c r="AG172" s="25">
        <f t="shared" si="91"/>
        <v>0</v>
      </c>
      <c r="AH172" s="25">
        <f t="shared" si="92"/>
        <v>6000000</v>
      </c>
      <c r="AI172" s="26">
        <f t="shared" si="93"/>
        <v>0</v>
      </c>
      <c r="AJ172" s="27">
        <f t="shared" si="87"/>
        <v>8.7781161621428136E-4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8">
        <v>18</v>
      </c>
      <c r="B173" s="19"/>
      <c r="C173" s="20" t="s">
        <v>139</v>
      </c>
      <c r="D173" s="21">
        <v>45358</v>
      </c>
      <c r="E173" s="22" t="s">
        <v>521</v>
      </c>
      <c r="F173" s="22" t="s">
        <v>891</v>
      </c>
      <c r="G173" s="22" t="s">
        <v>892</v>
      </c>
      <c r="H173" s="21"/>
      <c r="I173" s="21"/>
      <c r="J173" s="199"/>
      <c r="K173" s="23">
        <v>6800000</v>
      </c>
      <c r="L173" s="22" t="s">
        <v>893</v>
      </c>
      <c r="M173" s="24"/>
      <c r="N173" s="24"/>
      <c r="O173" s="24"/>
      <c r="P173" s="22"/>
      <c r="Q173" s="22"/>
      <c r="R173" s="24"/>
      <c r="S173" s="24"/>
      <c r="T173" s="24"/>
      <c r="U173" s="25">
        <f t="shared" si="88"/>
        <v>0</v>
      </c>
      <c r="V173" s="24">
        <v>6800000</v>
      </c>
      <c r="W173" s="24"/>
      <c r="X173" s="24"/>
      <c r="Y173" s="25">
        <f t="shared" si="89"/>
        <v>6800000</v>
      </c>
      <c r="Z173" s="24"/>
      <c r="AA173" s="24"/>
      <c r="AB173" s="24"/>
      <c r="AC173" s="25">
        <f t="shared" si="90"/>
        <v>0</v>
      </c>
      <c r="AD173" s="24"/>
      <c r="AE173" s="24"/>
      <c r="AF173" s="24"/>
      <c r="AG173" s="25">
        <f t="shared" si="91"/>
        <v>0</v>
      </c>
      <c r="AH173" s="25">
        <f t="shared" si="92"/>
        <v>6800000</v>
      </c>
      <c r="AI173" s="26">
        <f t="shared" si="93"/>
        <v>0</v>
      </c>
      <c r="AJ173" s="27">
        <f t="shared" si="87"/>
        <v>9.9485316504285218E-4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8">
        <v>19</v>
      </c>
      <c r="B174" s="19"/>
      <c r="C174" s="20" t="s">
        <v>109</v>
      </c>
      <c r="D174" s="21">
        <v>45358</v>
      </c>
      <c r="E174" s="22" t="s">
        <v>522</v>
      </c>
      <c r="F174" s="22" t="s">
        <v>891</v>
      </c>
      <c r="G174" s="22" t="s">
        <v>892</v>
      </c>
      <c r="H174" s="21"/>
      <c r="I174" s="21"/>
      <c r="J174" s="199"/>
      <c r="K174" s="23">
        <v>9480000</v>
      </c>
      <c r="L174" s="22" t="s">
        <v>893</v>
      </c>
      <c r="M174" s="24"/>
      <c r="N174" s="24"/>
      <c r="O174" s="24"/>
      <c r="P174" s="22"/>
      <c r="Q174" s="22"/>
      <c r="R174" s="24"/>
      <c r="S174" s="24"/>
      <c r="T174" s="24"/>
      <c r="U174" s="25">
        <f t="shared" si="88"/>
        <v>0</v>
      </c>
      <c r="V174" s="24">
        <v>9480000</v>
      </c>
      <c r="W174" s="24"/>
      <c r="X174" s="24"/>
      <c r="Y174" s="25">
        <f t="shared" si="89"/>
        <v>9480000</v>
      </c>
      <c r="Z174" s="24"/>
      <c r="AA174" s="24"/>
      <c r="AB174" s="24"/>
      <c r="AC174" s="25">
        <f t="shared" si="90"/>
        <v>0</v>
      </c>
      <c r="AD174" s="24"/>
      <c r="AE174" s="24"/>
      <c r="AF174" s="24"/>
      <c r="AG174" s="25">
        <f t="shared" si="91"/>
        <v>0</v>
      </c>
      <c r="AH174" s="25">
        <f t="shared" si="92"/>
        <v>9480000</v>
      </c>
      <c r="AI174" s="26">
        <f t="shared" si="93"/>
        <v>0</v>
      </c>
      <c r="AJ174" s="27">
        <f t="shared" si="87"/>
        <v>1.3869423536185645E-3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8">
        <v>20</v>
      </c>
      <c r="B175" s="19"/>
      <c r="C175" s="20" t="s">
        <v>122</v>
      </c>
      <c r="D175" s="21">
        <v>45358</v>
      </c>
      <c r="E175" s="22" t="s">
        <v>523</v>
      </c>
      <c r="F175" s="22" t="s">
        <v>891</v>
      </c>
      <c r="G175" s="22" t="s">
        <v>892</v>
      </c>
      <c r="H175" s="21"/>
      <c r="I175" s="21"/>
      <c r="J175" s="199"/>
      <c r="K175" s="23">
        <v>7740000</v>
      </c>
      <c r="L175" s="22" t="s">
        <v>893</v>
      </c>
      <c r="M175" s="24"/>
      <c r="N175" s="24"/>
      <c r="O175" s="24"/>
      <c r="P175" s="22"/>
      <c r="Q175" s="22"/>
      <c r="R175" s="24"/>
      <c r="S175" s="24"/>
      <c r="T175" s="24"/>
      <c r="U175" s="25">
        <f t="shared" si="88"/>
        <v>0</v>
      </c>
      <c r="V175" s="24">
        <v>7740000</v>
      </c>
      <c r="W175" s="24"/>
      <c r="X175" s="24"/>
      <c r="Y175" s="25">
        <f t="shared" si="89"/>
        <v>7740000</v>
      </c>
      <c r="Z175" s="24"/>
      <c r="AA175" s="24"/>
      <c r="AB175" s="24"/>
      <c r="AC175" s="25">
        <f t="shared" si="90"/>
        <v>0</v>
      </c>
      <c r="AD175" s="24"/>
      <c r="AE175" s="24"/>
      <c r="AF175" s="24"/>
      <c r="AG175" s="25">
        <f t="shared" si="91"/>
        <v>0</v>
      </c>
      <c r="AH175" s="25">
        <f t="shared" si="92"/>
        <v>7740000</v>
      </c>
      <c r="AI175" s="26">
        <f t="shared" si="93"/>
        <v>0</v>
      </c>
      <c r="AJ175" s="27">
        <f t="shared" si="87"/>
        <v>1.132376984916423E-3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8">
        <v>21</v>
      </c>
      <c r="B176" s="19"/>
      <c r="C176" s="20" t="s">
        <v>524</v>
      </c>
      <c r="D176" s="21">
        <v>45358</v>
      </c>
      <c r="E176" s="22" t="s">
        <v>525</v>
      </c>
      <c r="F176" s="22" t="s">
        <v>891</v>
      </c>
      <c r="G176" s="22" t="s">
        <v>892</v>
      </c>
      <c r="H176" s="21"/>
      <c r="I176" s="21"/>
      <c r="J176" s="199"/>
      <c r="K176" s="23">
        <v>7000000</v>
      </c>
      <c r="L176" s="22" t="s">
        <v>893</v>
      </c>
      <c r="M176" s="24"/>
      <c r="N176" s="24"/>
      <c r="O176" s="24"/>
      <c r="P176" s="22"/>
      <c r="Q176" s="22"/>
      <c r="R176" s="24"/>
      <c r="S176" s="24"/>
      <c r="T176" s="24"/>
      <c r="U176" s="25">
        <f t="shared" si="88"/>
        <v>0</v>
      </c>
      <c r="V176" s="24">
        <v>7000000</v>
      </c>
      <c r="W176" s="24"/>
      <c r="X176" s="24"/>
      <c r="Y176" s="25">
        <f t="shared" si="89"/>
        <v>7000000</v>
      </c>
      <c r="Z176" s="24"/>
      <c r="AA176" s="24"/>
      <c r="AB176" s="24"/>
      <c r="AC176" s="25">
        <f t="shared" si="90"/>
        <v>0</v>
      </c>
      <c r="AD176" s="24"/>
      <c r="AE176" s="24"/>
      <c r="AF176" s="24"/>
      <c r="AG176" s="25">
        <f t="shared" si="91"/>
        <v>0</v>
      </c>
      <c r="AH176" s="25">
        <f t="shared" si="92"/>
        <v>7000000</v>
      </c>
      <c r="AI176" s="26">
        <f t="shared" si="93"/>
        <v>0</v>
      </c>
      <c r="AJ176" s="27">
        <f t="shared" si="87"/>
        <v>1.024113552249995E-3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customHeight="1" outlineLevel="1" x14ac:dyDescent="0.25">
      <c r="A177" s="18">
        <v>22</v>
      </c>
      <c r="B177" s="19"/>
      <c r="C177" s="20" t="s">
        <v>526</v>
      </c>
      <c r="D177" s="21">
        <v>45366</v>
      </c>
      <c r="E177" s="22" t="s">
        <v>527</v>
      </c>
      <c r="F177" s="22" t="s">
        <v>891</v>
      </c>
      <c r="G177" s="22" t="s">
        <v>892</v>
      </c>
      <c r="H177" s="21"/>
      <c r="I177" s="21"/>
      <c r="J177" s="199"/>
      <c r="K177" s="23">
        <v>7400000</v>
      </c>
      <c r="L177" s="22" t="s">
        <v>893</v>
      </c>
      <c r="M177" s="24"/>
      <c r="N177" s="24"/>
      <c r="O177" s="24"/>
      <c r="P177" s="22"/>
      <c r="Q177" s="22"/>
      <c r="R177" s="24"/>
      <c r="S177" s="24"/>
      <c r="T177" s="24"/>
      <c r="U177" s="25">
        <f t="shared" si="88"/>
        <v>0</v>
      </c>
      <c r="V177" s="24">
        <v>7400000</v>
      </c>
      <c r="W177" s="24"/>
      <c r="X177" s="24"/>
      <c r="Y177" s="25">
        <f t="shared" si="89"/>
        <v>7400000</v>
      </c>
      <c r="Z177" s="24"/>
      <c r="AA177" s="24"/>
      <c r="AB177" s="24"/>
      <c r="AC177" s="25">
        <f t="shared" si="90"/>
        <v>0</v>
      </c>
      <c r="AD177" s="24"/>
      <c r="AE177" s="24"/>
      <c r="AF177" s="24"/>
      <c r="AG177" s="25">
        <f t="shared" si="91"/>
        <v>0</v>
      </c>
      <c r="AH177" s="25">
        <f t="shared" si="92"/>
        <v>7400000</v>
      </c>
      <c r="AI177" s="26">
        <f t="shared" si="93"/>
        <v>0</v>
      </c>
      <c r="AJ177" s="27">
        <f t="shared" si="87"/>
        <v>1.0826343266642803E-3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outlineLevel="1" x14ac:dyDescent="0.25">
      <c r="A178" s="18">
        <v>23</v>
      </c>
      <c r="B178" s="19"/>
      <c r="C178" s="20" t="s">
        <v>528</v>
      </c>
      <c r="D178" s="21">
        <v>45358</v>
      </c>
      <c r="E178" s="22" t="s">
        <v>529</v>
      </c>
      <c r="F178" s="22" t="s">
        <v>891</v>
      </c>
      <c r="G178" s="22" t="s">
        <v>892</v>
      </c>
      <c r="H178" s="21"/>
      <c r="I178" s="21"/>
      <c r="J178" s="199"/>
      <c r="K178" s="23">
        <v>18000000</v>
      </c>
      <c r="L178" s="22" t="s">
        <v>893</v>
      </c>
      <c r="M178" s="24"/>
      <c r="N178" s="24"/>
      <c r="O178" s="24"/>
      <c r="P178" s="22"/>
      <c r="Q178" s="22"/>
      <c r="R178" s="24"/>
      <c r="S178" s="24"/>
      <c r="T178" s="24"/>
      <c r="U178" s="25">
        <f t="shared" si="88"/>
        <v>0</v>
      </c>
      <c r="V178" s="24">
        <v>18000000</v>
      </c>
      <c r="W178" s="24"/>
      <c r="X178" s="24"/>
      <c r="Y178" s="25">
        <f t="shared" si="89"/>
        <v>18000000</v>
      </c>
      <c r="Z178" s="24"/>
      <c r="AA178" s="24"/>
      <c r="AB178" s="24"/>
      <c r="AC178" s="25">
        <f t="shared" si="90"/>
        <v>0</v>
      </c>
      <c r="AD178" s="24"/>
      <c r="AE178" s="24"/>
      <c r="AF178" s="24"/>
      <c r="AG178" s="25">
        <f t="shared" si="91"/>
        <v>0</v>
      </c>
      <c r="AH178" s="25">
        <f t="shared" si="92"/>
        <v>18000000</v>
      </c>
      <c r="AI178" s="26">
        <f t="shared" si="93"/>
        <v>0</v>
      </c>
      <c r="AJ178" s="27">
        <f t="shared" si="87"/>
        <v>2.633434848642844E-3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outlineLevel="1" x14ac:dyDescent="0.25">
      <c r="A179" s="18">
        <v>24</v>
      </c>
      <c r="B179" s="19"/>
      <c r="C179" s="20" t="s">
        <v>530</v>
      </c>
      <c r="D179" s="21">
        <v>45358</v>
      </c>
      <c r="E179" s="22" t="s">
        <v>531</v>
      </c>
      <c r="F179" s="22" t="s">
        <v>891</v>
      </c>
      <c r="G179" s="22" t="s">
        <v>892</v>
      </c>
      <c r="H179" s="21"/>
      <c r="I179" s="21"/>
      <c r="J179" s="199"/>
      <c r="K179" s="23">
        <v>15030000</v>
      </c>
      <c r="L179" s="22" t="s">
        <v>893</v>
      </c>
      <c r="M179" s="24"/>
      <c r="N179" s="24"/>
      <c r="O179" s="24"/>
      <c r="P179" s="22"/>
      <c r="Q179" s="22"/>
      <c r="R179" s="24"/>
      <c r="S179" s="24"/>
      <c r="T179" s="24"/>
      <c r="U179" s="25">
        <f t="shared" si="88"/>
        <v>0</v>
      </c>
      <c r="V179" s="24">
        <v>15030000</v>
      </c>
      <c r="W179" s="24"/>
      <c r="X179" s="24"/>
      <c r="Y179" s="25">
        <f t="shared" si="89"/>
        <v>15030000</v>
      </c>
      <c r="Z179" s="24"/>
      <c r="AA179" s="24"/>
      <c r="AB179" s="24"/>
      <c r="AC179" s="25">
        <f t="shared" si="90"/>
        <v>0</v>
      </c>
      <c r="AD179" s="24"/>
      <c r="AE179" s="24"/>
      <c r="AF179" s="24"/>
      <c r="AG179" s="25">
        <f t="shared" si="91"/>
        <v>0</v>
      </c>
      <c r="AH179" s="25">
        <f t="shared" si="92"/>
        <v>15030000</v>
      </c>
      <c r="AI179" s="26">
        <f t="shared" si="93"/>
        <v>0</v>
      </c>
      <c r="AJ179" s="27">
        <f t="shared" si="87"/>
        <v>2.1989180986167747E-3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8">
        <v>25</v>
      </c>
      <c r="B180" s="19"/>
      <c r="C180" s="20" t="s">
        <v>115</v>
      </c>
      <c r="D180" s="21">
        <v>45358</v>
      </c>
      <c r="E180" s="22" t="s">
        <v>532</v>
      </c>
      <c r="F180" s="22" t="s">
        <v>891</v>
      </c>
      <c r="G180" s="22" t="s">
        <v>892</v>
      </c>
      <c r="H180" s="21"/>
      <c r="I180" s="21"/>
      <c r="J180" s="199"/>
      <c r="K180" s="23">
        <v>7400000</v>
      </c>
      <c r="L180" s="22" t="s">
        <v>893</v>
      </c>
      <c r="M180" s="24"/>
      <c r="N180" s="24"/>
      <c r="O180" s="24"/>
      <c r="P180" s="22"/>
      <c r="Q180" s="22"/>
      <c r="R180" s="24"/>
      <c r="S180" s="24"/>
      <c r="T180" s="24"/>
      <c r="U180" s="25">
        <f t="shared" si="88"/>
        <v>0</v>
      </c>
      <c r="V180" s="24">
        <v>7400000</v>
      </c>
      <c r="W180" s="24"/>
      <c r="X180" s="24"/>
      <c r="Y180" s="25">
        <f t="shared" si="89"/>
        <v>7400000</v>
      </c>
      <c r="Z180" s="24"/>
      <c r="AA180" s="24"/>
      <c r="AB180" s="24"/>
      <c r="AC180" s="25">
        <f t="shared" si="90"/>
        <v>0</v>
      </c>
      <c r="AD180" s="24"/>
      <c r="AE180" s="24"/>
      <c r="AF180" s="24"/>
      <c r="AG180" s="25">
        <f t="shared" si="91"/>
        <v>0</v>
      </c>
      <c r="AH180" s="25">
        <f t="shared" si="92"/>
        <v>7400000</v>
      </c>
      <c r="AI180" s="26">
        <f t="shared" si="93"/>
        <v>0</v>
      </c>
      <c r="AJ180" s="27">
        <f t="shared" si="87"/>
        <v>1.0826343266642803E-3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8">
        <v>26</v>
      </c>
      <c r="B181" s="19"/>
      <c r="C181" s="20" t="s">
        <v>533</v>
      </c>
      <c r="D181" s="21">
        <v>45358</v>
      </c>
      <c r="E181" s="22" t="s">
        <v>152</v>
      </c>
      <c r="F181" s="22" t="s">
        <v>891</v>
      </c>
      <c r="G181" s="22" t="s">
        <v>892</v>
      </c>
      <c r="H181" s="21"/>
      <c r="I181" s="21"/>
      <c r="J181" s="199"/>
      <c r="K181" s="23">
        <v>53000000</v>
      </c>
      <c r="L181" s="22" t="s">
        <v>893</v>
      </c>
      <c r="M181" s="24"/>
      <c r="N181" s="24"/>
      <c r="O181" s="24"/>
      <c r="P181" s="22"/>
      <c r="Q181" s="22"/>
      <c r="R181" s="24"/>
      <c r="S181" s="24"/>
      <c r="T181" s="24"/>
      <c r="U181" s="25">
        <f t="shared" si="88"/>
        <v>0</v>
      </c>
      <c r="V181" s="24">
        <v>53000000</v>
      </c>
      <c r="W181" s="24"/>
      <c r="X181" s="24"/>
      <c r="Y181" s="25">
        <f t="shared" si="89"/>
        <v>53000000</v>
      </c>
      <c r="Z181" s="24"/>
      <c r="AA181" s="24"/>
      <c r="AB181" s="24"/>
      <c r="AC181" s="25">
        <f t="shared" si="90"/>
        <v>0</v>
      </c>
      <c r="AD181" s="24"/>
      <c r="AE181" s="24"/>
      <c r="AF181" s="24"/>
      <c r="AG181" s="25">
        <f t="shared" si="91"/>
        <v>0</v>
      </c>
      <c r="AH181" s="25">
        <f t="shared" si="92"/>
        <v>53000000</v>
      </c>
      <c r="AI181" s="26">
        <f t="shared" si="93"/>
        <v>0</v>
      </c>
      <c r="AJ181" s="27">
        <f t="shared" si="87"/>
        <v>7.7540026098928188E-3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8">
        <v>27</v>
      </c>
      <c r="B182" s="19"/>
      <c r="C182" s="20" t="s">
        <v>534</v>
      </c>
      <c r="D182" s="21">
        <v>45358</v>
      </c>
      <c r="E182" s="22" t="s">
        <v>535</v>
      </c>
      <c r="F182" s="22" t="s">
        <v>891</v>
      </c>
      <c r="G182" s="22" t="s">
        <v>892</v>
      </c>
      <c r="H182" s="21"/>
      <c r="I182" s="21"/>
      <c r="J182" s="199"/>
      <c r="K182" s="23">
        <v>9780000</v>
      </c>
      <c r="L182" s="22" t="s">
        <v>893</v>
      </c>
      <c r="M182" s="24"/>
      <c r="N182" s="24"/>
      <c r="O182" s="24"/>
      <c r="P182" s="22"/>
      <c r="Q182" s="22"/>
      <c r="R182" s="24"/>
      <c r="S182" s="24"/>
      <c r="T182" s="24"/>
      <c r="U182" s="25">
        <f t="shared" si="88"/>
        <v>0</v>
      </c>
      <c r="V182" s="24">
        <v>9780000</v>
      </c>
      <c r="W182" s="24"/>
      <c r="X182" s="24"/>
      <c r="Y182" s="25">
        <f t="shared" si="89"/>
        <v>9780000</v>
      </c>
      <c r="Z182" s="24"/>
      <c r="AA182" s="24"/>
      <c r="AB182" s="24"/>
      <c r="AC182" s="25">
        <f t="shared" si="90"/>
        <v>0</v>
      </c>
      <c r="AD182" s="24"/>
      <c r="AE182" s="24"/>
      <c r="AF182" s="24"/>
      <c r="AG182" s="25">
        <f t="shared" si="91"/>
        <v>0</v>
      </c>
      <c r="AH182" s="25">
        <f t="shared" si="92"/>
        <v>9780000</v>
      </c>
      <c r="AI182" s="26">
        <f t="shared" si="93"/>
        <v>0</v>
      </c>
      <c r="AJ182" s="27">
        <f t="shared" si="87"/>
        <v>1.4308329344292787E-3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8">
        <v>28</v>
      </c>
      <c r="B183" s="19"/>
      <c r="C183" s="20" t="s">
        <v>127</v>
      </c>
      <c r="D183" s="21">
        <v>45358</v>
      </c>
      <c r="E183" s="22" t="s">
        <v>536</v>
      </c>
      <c r="F183" s="22" t="s">
        <v>891</v>
      </c>
      <c r="G183" s="22" t="s">
        <v>892</v>
      </c>
      <c r="H183" s="21"/>
      <c r="I183" s="21"/>
      <c r="J183" s="199"/>
      <c r="K183" s="23">
        <v>5000000</v>
      </c>
      <c r="L183" s="22" t="s">
        <v>893</v>
      </c>
      <c r="M183" s="24"/>
      <c r="N183" s="24"/>
      <c r="O183" s="24"/>
      <c r="P183" s="22"/>
      <c r="Q183" s="22"/>
      <c r="R183" s="24"/>
      <c r="S183" s="24"/>
      <c r="T183" s="24"/>
      <c r="U183" s="25">
        <f t="shared" si="88"/>
        <v>0</v>
      </c>
      <c r="V183" s="24">
        <v>5000000</v>
      </c>
      <c r="W183" s="24"/>
      <c r="X183" s="24"/>
      <c r="Y183" s="25">
        <f t="shared" si="89"/>
        <v>5000000</v>
      </c>
      <c r="Z183" s="24"/>
      <c r="AA183" s="24"/>
      <c r="AB183" s="24"/>
      <c r="AC183" s="25">
        <f t="shared" si="90"/>
        <v>0</v>
      </c>
      <c r="AD183" s="24"/>
      <c r="AE183" s="24"/>
      <c r="AF183" s="24"/>
      <c r="AG183" s="25">
        <f t="shared" si="91"/>
        <v>0</v>
      </c>
      <c r="AH183" s="25">
        <f t="shared" si="92"/>
        <v>5000000</v>
      </c>
      <c r="AI183" s="26">
        <f t="shared" si="93"/>
        <v>0</v>
      </c>
      <c r="AJ183" s="27">
        <f t="shared" si="87"/>
        <v>7.3150968017856785E-4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8">
        <v>29</v>
      </c>
      <c r="B184" s="19"/>
      <c r="C184" s="20" t="s">
        <v>537</v>
      </c>
      <c r="D184" s="21">
        <v>45364</v>
      </c>
      <c r="E184" s="22" t="s">
        <v>538</v>
      </c>
      <c r="F184" s="22" t="s">
        <v>891</v>
      </c>
      <c r="G184" s="22" t="s">
        <v>892</v>
      </c>
      <c r="H184" s="21"/>
      <c r="I184" s="21"/>
      <c r="J184" s="199"/>
      <c r="K184" s="23">
        <v>6720000</v>
      </c>
      <c r="L184" s="22" t="s">
        <v>893</v>
      </c>
      <c r="M184" s="24"/>
      <c r="N184" s="24"/>
      <c r="O184" s="24"/>
      <c r="P184" s="22"/>
      <c r="Q184" s="22"/>
      <c r="R184" s="24"/>
      <c r="S184" s="24"/>
      <c r="T184" s="24"/>
      <c r="U184" s="25">
        <f t="shared" si="88"/>
        <v>0</v>
      </c>
      <c r="V184" s="24">
        <v>6720000</v>
      </c>
      <c r="W184" s="24"/>
      <c r="X184" s="24"/>
      <c r="Y184" s="25">
        <f t="shared" si="89"/>
        <v>6720000</v>
      </c>
      <c r="Z184" s="24"/>
      <c r="AA184" s="24"/>
      <c r="AB184" s="24"/>
      <c r="AC184" s="25">
        <f t="shared" si="90"/>
        <v>0</v>
      </c>
      <c r="AD184" s="24"/>
      <c r="AE184" s="24"/>
      <c r="AF184" s="24"/>
      <c r="AG184" s="25">
        <f t="shared" si="91"/>
        <v>0</v>
      </c>
      <c r="AH184" s="25">
        <f t="shared" si="92"/>
        <v>6720000</v>
      </c>
      <c r="AI184" s="26">
        <f t="shared" si="93"/>
        <v>0</v>
      </c>
      <c r="AJ184" s="27">
        <f t="shared" si="87"/>
        <v>9.8314901015999524E-4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8">
        <v>30</v>
      </c>
      <c r="B185" s="19"/>
      <c r="C185" s="20" t="s">
        <v>354</v>
      </c>
      <c r="D185" s="21">
        <v>45358</v>
      </c>
      <c r="E185" s="22" t="s">
        <v>539</v>
      </c>
      <c r="F185" s="134" t="s">
        <v>891</v>
      </c>
      <c r="G185" s="134" t="s">
        <v>892</v>
      </c>
      <c r="H185" s="21"/>
      <c r="I185" s="21"/>
      <c r="J185" s="199"/>
      <c r="K185" s="23">
        <v>9180000</v>
      </c>
      <c r="L185" s="134" t="s">
        <v>893</v>
      </c>
      <c r="M185" s="24"/>
      <c r="N185" s="24"/>
      <c r="O185" s="24"/>
      <c r="P185" s="22"/>
      <c r="Q185" s="22"/>
      <c r="R185" s="24"/>
      <c r="S185" s="24"/>
      <c r="T185" s="24"/>
      <c r="U185" s="25">
        <f t="shared" si="88"/>
        <v>0</v>
      </c>
      <c r="V185" s="24">
        <v>9180000</v>
      </c>
      <c r="W185" s="24"/>
      <c r="X185" s="24"/>
      <c r="Y185" s="25">
        <f t="shared" si="89"/>
        <v>9180000</v>
      </c>
      <c r="Z185" s="24"/>
      <c r="AA185" s="24"/>
      <c r="AB185" s="24"/>
      <c r="AC185" s="25">
        <f t="shared" si="90"/>
        <v>0</v>
      </c>
      <c r="AD185" s="24"/>
      <c r="AE185" s="24"/>
      <c r="AF185" s="24"/>
      <c r="AG185" s="25">
        <f t="shared" si="91"/>
        <v>0</v>
      </c>
      <c r="AH185" s="25">
        <f t="shared" si="92"/>
        <v>9180000</v>
      </c>
      <c r="AI185" s="26">
        <f t="shared" si="93"/>
        <v>0</v>
      </c>
      <c r="AJ185" s="27">
        <f t="shared" si="87"/>
        <v>1.3430517728078505E-3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8">
        <v>31</v>
      </c>
      <c r="B186" s="19"/>
      <c r="C186" s="20"/>
      <c r="D186" s="21"/>
      <c r="E186" s="169"/>
      <c r="F186" s="64"/>
      <c r="G186" s="64"/>
      <c r="H186" s="21"/>
      <c r="I186" s="21"/>
      <c r="J186" s="199"/>
      <c r="K186" s="170">
        <v>360132</v>
      </c>
      <c r="L186" s="64" t="s">
        <v>301</v>
      </c>
      <c r="M186" s="24"/>
      <c r="N186" s="24"/>
      <c r="O186" s="24"/>
      <c r="P186" s="22"/>
      <c r="Q186" s="22"/>
      <c r="R186" s="24"/>
      <c r="S186" s="24"/>
      <c r="T186" s="24"/>
      <c r="U186" s="25">
        <v>0</v>
      </c>
      <c r="V186" s="24"/>
      <c r="W186" s="24"/>
      <c r="X186" s="24"/>
      <c r="Y186" s="25">
        <v>0</v>
      </c>
      <c r="Z186" s="24">
        <v>10600</v>
      </c>
      <c r="AA186" s="24"/>
      <c r="AB186" s="24"/>
      <c r="AC186" s="25">
        <f>SUM(Z186:AB186)</f>
        <v>10600</v>
      </c>
      <c r="AD186" s="24"/>
      <c r="AE186" s="24">
        <v>125180</v>
      </c>
      <c r="AF186" s="24">
        <v>224352</v>
      </c>
      <c r="AG186" s="25">
        <f>SUM(AD186:AF186)</f>
        <v>349532</v>
      </c>
      <c r="AH186" s="25">
        <f>SUM(U186,Y186,AC186,AG186)</f>
        <v>360132</v>
      </c>
      <c r="AI186" s="26">
        <f>IF(ISERROR(AH186/J186),0,AH186/J186)</f>
        <v>0</v>
      </c>
      <c r="AJ186" s="27">
        <f t="shared" si="87"/>
        <v>5.2688008828413594E-5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8">
        <v>32</v>
      </c>
      <c r="B187" s="19"/>
      <c r="C187" s="133"/>
      <c r="D187" s="139"/>
      <c r="E187" s="164"/>
      <c r="F187" s="64"/>
      <c r="G187" s="64"/>
      <c r="H187" s="139"/>
      <c r="I187" s="139"/>
      <c r="J187" s="199"/>
      <c r="K187" s="163">
        <v>466833</v>
      </c>
      <c r="L187" s="64" t="s">
        <v>300</v>
      </c>
      <c r="M187" s="24"/>
      <c r="N187" s="24"/>
      <c r="O187" s="24"/>
      <c r="P187" s="30"/>
      <c r="Q187" s="30"/>
      <c r="R187" s="24"/>
      <c r="S187" s="24"/>
      <c r="T187" s="24"/>
      <c r="U187" s="25">
        <f>SUM(R187:T187)</f>
        <v>0</v>
      </c>
      <c r="V187" s="24">
        <f>24486*3</f>
        <v>73458</v>
      </c>
      <c r="W187" s="24">
        <f>24486*3</f>
        <v>73458</v>
      </c>
      <c r="X187" s="24">
        <f>24486*2</f>
        <v>48972</v>
      </c>
      <c r="Y187" s="25">
        <f>SUM(V187:X187)</f>
        <v>195888</v>
      </c>
      <c r="Z187" s="24">
        <v>147777</v>
      </c>
      <c r="AA187" s="24">
        <v>123</v>
      </c>
      <c r="AB187" s="24"/>
      <c r="AC187" s="25">
        <f>SUM(Z187:AB187)</f>
        <v>147900</v>
      </c>
      <c r="AD187" s="24">
        <v>49218</v>
      </c>
      <c r="AE187" s="24">
        <v>49218</v>
      </c>
      <c r="AF187" s="24">
        <v>24609</v>
      </c>
      <c r="AG187" s="25">
        <f>SUM(AD187:AF187)</f>
        <v>123045</v>
      </c>
      <c r="AH187" s="25">
        <f>SUM(U187,Y187,AC187,AG187)</f>
        <v>466833</v>
      </c>
      <c r="AI187" s="26">
        <f>IF(ISERROR(AH187/J187),0,AH187/J187)</f>
        <v>0</v>
      </c>
      <c r="AJ187" s="27">
        <f t="shared" si="87"/>
        <v>6.8298571705360274E-5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8">
        <v>33</v>
      </c>
      <c r="B188" s="125"/>
      <c r="C188" s="64" t="s">
        <v>1330</v>
      </c>
      <c r="D188" s="29">
        <v>45639</v>
      </c>
      <c r="E188" s="165" t="s">
        <v>529</v>
      </c>
      <c r="F188" s="64" t="s">
        <v>891</v>
      </c>
      <c r="G188" s="64" t="s">
        <v>892</v>
      </c>
      <c r="H188" s="29"/>
      <c r="I188" s="29"/>
      <c r="J188" s="199"/>
      <c r="K188" s="163">
        <v>4000000</v>
      </c>
      <c r="L188" s="64" t="s">
        <v>893</v>
      </c>
      <c r="M188" s="24"/>
      <c r="N188" s="24"/>
      <c r="O188" s="24"/>
      <c r="P188" s="126"/>
      <c r="Q188" s="126"/>
      <c r="R188" s="24"/>
      <c r="S188" s="24"/>
      <c r="T188" s="24"/>
      <c r="U188" s="25">
        <f t="shared" ref="U188:U190" si="94">SUM(R188:T188)</f>
        <v>0</v>
      </c>
      <c r="V188" s="24"/>
      <c r="W188" s="24"/>
      <c r="X188" s="24"/>
      <c r="Y188" s="25"/>
      <c r="Z188" s="24"/>
      <c r="AA188" s="24"/>
      <c r="AB188" s="24"/>
      <c r="AC188" s="25"/>
      <c r="AD188" s="24"/>
      <c r="AE188" s="24"/>
      <c r="AF188" s="97">
        <v>4000000</v>
      </c>
      <c r="AG188" s="25">
        <f t="shared" ref="AG188:AG190" si="95">SUM(AD188:AF188)</f>
        <v>4000000</v>
      </c>
      <c r="AH188" s="25">
        <f t="shared" ref="AH188:AH190" si="96">SUM(U188,Y188,AC188,AG188)</f>
        <v>4000000</v>
      </c>
      <c r="AI188" s="26">
        <f t="shared" ref="AI188:AI190" si="97">IF(ISERROR(AH188/J188),0,AH188/J188)</f>
        <v>0</v>
      </c>
      <c r="AJ188" s="27">
        <f t="shared" ref="AJ188:AJ190" si="98">IF(ISERROR(AH188/$AH$456),"-",AH188/$AH$456)</f>
        <v>5.8520774414285424E-4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8">
        <v>34</v>
      </c>
      <c r="B189" s="125"/>
      <c r="C189" s="64" t="s">
        <v>1328</v>
      </c>
      <c r="D189" s="29">
        <v>45639</v>
      </c>
      <c r="E189" s="165" t="s">
        <v>1327</v>
      </c>
      <c r="F189" s="64" t="s">
        <v>891</v>
      </c>
      <c r="G189" s="64" t="s">
        <v>892</v>
      </c>
      <c r="H189" s="29"/>
      <c r="I189" s="29"/>
      <c r="J189" s="199"/>
      <c r="K189" s="97">
        <v>2500000</v>
      </c>
      <c r="L189" s="22" t="s">
        <v>893</v>
      </c>
      <c r="M189" s="24"/>
      <c r="N189" s="24"/>
      <c r="O189" s="24"/>
      <c r="P189" s="126"/>
      <c r="Q189" s="126"/>
      <c r="R189" s="24"/>
      <c r="S189" s="24"/>
      <c r="T189" s="24"/>
      <c r="U189" s="25">
        <f t="shared" si="94"/>
        <v>0</v>
      </c>
      <c r="V189" s="24"/>
      <c r="W189" s="24"/>
      <c r="X189" s="24"/>
      <c r="Y189" s="25"/>
      <c r="Z189" s="24"/>
      <c r="AA189" s="24"/>
      <c r="AB189" s="24"/>
      <c r="AC189" s="25"/>
      <c r="AD189" s="24"/>
      <c r="AE189" s="24"/>
      <c r="AF189" s="97">
        <v>2500000</v>
      </c>
      <c r="AG189" s="25">
        <f t="shared" si="95"/>
        <v>2500000</v>
      </c>
      <c r="AH189" s="25">
        <f t="shared" si="96"/>
        <v>2500000</v>
      </c>
      <c r="AI189" s="26">
        <f t="shared" si="97"/>
        <v>0</v>
      </c>
      <c r="AJ189" s="27">
        <f t="shared" si="98"/>
        <v>3.6575484008928393E-4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8">
        <v>35</v>
      </c>
      <c r="B190" s="125"/>
      <c r="C190" s="64" t="s">
        <v>1329</v>
      </c>
      <c r="D190" s="29">
        <v>45639</v>
      </c>
      <c r="E190" s="165" t="s">
        <v>501</v>
      </c>
      <c r="F190" s="64" t="s">
        <v>891</v>
      </c>
      <c r="G190" s="64" t="s">
        <v>892</v>
      </c>
      <c r="H190" s="29"/>
      <c r="I190" s="29"/>
      <c r="J190" s="195"/>
      <c r="K190" s="97">
        <v>2500000</v>
      </c>
      <c r="L190" s="22" t="s">
        <v>893</v>
      </c>
      <c r="M190" s="24"/>
      <c r="N190" s="24"/>
      <c r="O190" s="24"/>
      <c r="P190" s="126"/>
      <c r="Q190" s="126"/>
      <c r="R190" s="24"/>
      <c r="S190" s="24"/>
      <c r="T190" s="24"/>
      <c r="U190" s="25">
        <f t="shared" si="94"/>
        <v>0</v>
      </c>
      <c r="V190" s="24"/>
      <c r="W190" s="24"/>
      <c r="X190" s="24"/>
      <c r="Y190" s="25"/>
      <c r="Z190" s="24"/>
      <c r="AA190" s="24"/>
      <c r="AB190" s="24"/>
      <c r="AC190" s="25"/>
      <c r="AD190" s="24"/>
      <c r="AE190" s="24"/>
      <c r="AF190" s="97">
        <v>2500000</v>
      </c>
      <c r="AG190" s="25">
        <f t="shared" si="95"/>
        <v>2500000</v>
      </c>
      <c r="AH190" s="25">
        <f t="shared" si="96"/>
        <v>2500000</v>
      </c>
      <c r="AI190" s="26">
        <f t="shared" si="97"/>
        <v>0</v>
      </c>
      <c r="AJ190" s="27">
        <f t="shared" si="98"/>
        <v>3.6575484008928393E-4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s="37" customFormat="1" ht="12.75" customHeight="1" x14ac:dyDescent="0.25">
      <c r="A191" s="196" t="s">
        <v>58</v>
      </c>
      <c r="B191" s="204"/>
      <c r="C191" s="197"/>
      <c r="D191" s="197"/>
      <c r="E191" s="197"/>
      <c r="F191" s="197"/>
      <c r="G191" s="197"/>
      <c r="H191" s="197"/>
      <c r="I191" s="198"/>
      <c r="J191" s="33">
        <f>SUM(J156:J187)</f>
        <v>418071196</v>
      </c>
      <c r="K191" s="33">
        <f>SUM(K156:K190)</f>
        <v>417906965</v>
      </c>
      <c r="L191" s="32"/>
      <c r="M191" s="33">
        <f>SUM(M156:M187)</f>
        <v>0</v>
      </c>
      <c r="N191" s="33">
        <f>SUM(N156:N187)</f>
        <v>0</v>
      </c>
      <c r="O191" s="33">
        <f>SUM(O156:O187)</f>
        <v>0</v>
      </c>
      <c r="P191" s="34"/>
      <c r="Q191" s="35"/>
      <c r="R191" s="33">
        <f t="shared" ref="R191:AE191" si="99">SUM(R156:R187)</f>
        <v>0</v>
      </c>
      <c r="S191" s="33">
        <f t="shared" si="99"/>
        <v>0</v>
      </c>
      <c r="T191" s="33">
        <f t="shared" si="99"/>
        <v>0</v>
      </c>
      <c r="U191" s="33">
        <f t="shared" si="99"/>
        <v>0</v>
      </c>
      <c r="V191" s="33">
        <f t="shared" si="99"/>
        <v>408153458</v>
      </c>
      <c r="W191" s="33">
        <f t="shared" si="99"/>
        <v>73458</v>
      </c>
      <c r="X191" s="33">
        <f t="shared" si="99"/>
        <v>48972</v>
      </c>
      <c r="Y191" s="33">
        <f t="shared" si="99"/>
        <v>408275888</v>
      </c>
      <c r="Z191" s="33">
        <f t="shared" si="99"/>
        <v>158377</v>
      </c>
      <c r="AA191" s="33">
        <f t="shared" si="99"/>
        <v>123</v>
      </c>
      <c r="AB191" s="33">
        <f t="shared" si="99"/>
        <v>0</v>
      </c>
      <c r="AC191" s="33">
        <f t="shared" si="99"/>
        <v>158500</v>
      </c>
      <c r="AD191" s="33">
        <f t="shared" si="99"/>
        <v>49218</v>
      </c>
      <c r="AE191" s="33">
        <f t="shared" si="99"/>
        <v>174398</v>
      </c>
      <c r="AF191" s="33">
        <f>SUM(AF156:AF190)</f>
        <v>9248961</v>
      </c>
      <c r="AG191" s="33">
        <f>SUM(AG156:AG190)</f>
        <v>9472577</v>
      </c>
      <c r="AH191" s="33">
        <f>SUM(AH156:AH190)</f>
        <v>417906965</v>
      </c>
      <c r="AI191" s="36">
        <f>IF(ISERROR(AH191/J191),0,AH191/J191)</f>
        <v>0.99960716977976161</v>
      </c>
      <c r="AJ191" s="36">
        <f>IF(ISERROR(AH191/$AH$456),0,AH191/$AH$456)</f>
        <v>6.114059806230919E-2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x14ac:dyDescent="0.25">
      <c r="A192" s="191" t="s">
        <v>59</v>
      </c>
      <c r="B192" s="192"/>
      <c r="C192" s="192"/>
      <c r="D192" s="192"/>
      <c r="E192" s="193"/>
      <c r="F192" s="9"/>
      <c r="G192" s="10"/>
      <c r="H192" s="11"/>
      <c r="I192" s="11"/>
      <c r="J192" s="12"/>
      <c r="K192" s="13"/>
      <c r="L192" s="14"/>
      <c r="M192" s="15"/>
      <c r="N192" s="15"/>
      <c r="O192" s="15"/>
      <c r="P192" s="10"/>
      <c r="Q192" s="16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7"/>
      <c r="AJ192" s="17"/>
    </row>
    <row r="193" spans="1:106" ht="12.75" customHeight="1" outlineLevel="1" x14ac:dyDescent="0.25">
      <c r="A193" s="18">
        <v>1</v>
      </c>
      <c r="B193" s="19"/>
      <c r="C193" s="20" t="s">
        <v>347</v>
      </c>
      <c r="D193" s="21">
        <v>45351</v>
      </c>
      <c r="E193" s="22" t="s">
        <v>540</v>
      </c>
      <c r="F193" s="22" t="s">
        <v>891</v>
      </c>
      <c r="G193" s="22" t="s">
        <v>892</v>
      </c>
      <c r="H193" s="21"/>
      <c r="I193" s="21"/>
      <c r="J193" s="194">
        <v>526850000</v>
      </c>
      <c r="K193" s="23">
        <v>11400000</v>
      </c>
      <c r="L193" s="22" t="s">
        <v>893</v>
      </c>
      <c r="M193" s="24"/>
      <c r="N193" s="24"/>
      <c r="O193" s="24"/>
      <c r="P193" s="22"/>
      <c r="Q193" s="22"/>
      <c r="R193" s="24"/>
      <c r="S193" s="24"/>
      <c r="T193" s="23">
        <v>11400000</v>
      </c>
      <c r="U193" s="25">
        <f>SUM(R193:T193)</f>
        <v>11400000</v>
      </c>
      <c r="V193" s="24"/>
      <c r="W193" s="24"/>
      <c r="X193" s="24"/>
      <c r="Y193" s="25">
        <f>SUM(V193:X193)</f>
        <v>0</v>
      </c>
      <c r="Z193" s="24"/>
      <c r="AA193" s="24"/>
      <c r="AB193" s="24"/>
      <c r="AC193" s="25">
        <f>SUM(Z193:AB193)</f>
        <v>0</v>
      </c>
      <c r="AD193" s="24"/>
      <c r="AE193" s="24"/>
      <c r="AF193" s="24"/>
      <c r="AG193" s="25">
        <f>SUM(AD193:AF193)</f>
        <v>0</v>
      </c>
      <c r="AH193" s="25">
        <f>SUM(U193,Y193,AC193,AG193)</f>
        <v>11400000</v>
      </c>
      <c r="AI193" s="26">
        <f>IF(ISERROR(AH193/J193),0,AH193/J193)</f>
        <v>2.1638037392047071E-2</v>
      </c>
      <c r="AJ193" s="27">
        <f t="shared" ref="AJ193:AJ226" si="100">IF(ISERROR(AH193/$AH$456),"-",AH193/$AH$456)</f>
        <v>1.6678420708071346E-3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8">
        <v>2</v>
      </c>
      <c r="B194" s="19"/>
      <c r="C194" s="28" t="s">
        <v>437</v>
      </c>
      <c r="D194" s="29">
        <v>45345</v>
      </c>
      <c r="E194" s="30" t="s">
        <v>541</v>
      </c>
      <c r="F194" s="22" t="s">
        <v>891</v>
      </c>
      <c r="G194" s="22" t="s">
        <v>892</v>
      </c>
      <c r="H194" s="29"/>
      <c r="I194" s="29"/>
      <c r="J194" s="199"/>
      <c r="K194" s="31">
        <v>3340000</v>
      </c>
      <c r="L194" s="22" t="s">
        <v>893</v>
      </c>
      <c r="M194" s="24"/>
      <c r="N194" s="24"/>
      <c r="O194" s="24"/>
      <c r="P194" s="30"/>
      <c r="Q194" s="30"/>
      <c r="R194" s="24"/>
      <c r="S194" s="24"/>
      <c r="T194" s="31">
        <v>3340000</v>
      </c>
      <c r="U194" s="25">
        <f t="shared" ref="U194:U225" si="101">SUM(R194:T194)</f>
        <v>3340000</v>
      </c>
      <c r="V194" s="24"/>
      <c r="W194" s="24"/>
      <c r="X194" s="24"/>
      <c r="Y194" s="25">
        <f t="shared" ref="Y194:Y225" si="102">SUM(V194:X194)</f>
        <v>0</v>
      </c>
      <c r="Z194" s="24"/>
      <c r="AA194" s="24"/>
      <c r="AB194" s="24"/>
      <c r="AC194" s="25">
        <f t="shared" ref="AC194:AC225" si="103">SUM(Z194:AB194)</f>
        <v>0</v>
      </c>
      <c r="AD194" s="24"/>
      <c r="AE194" s="24"/>
      <c r="AF194" s="24"/>
      <c r="AG194" s="25">
        <f t="shared" ref="AG194:AG225" si="104">SUM(AD194:AF194)</f>
        <v>0</v>
      </c>
      <c r="AH194" s="25">
        <f t="shared" ref="AH194:AH225" si="105">SUM(U194,Y194,AC194,AG194)</f>
        <v>3340000</v>
      </c>
      <c r="AI194" s="26">
        <f t="shared" ref="AI194:AI225" si="106">IF(ISERROR(AH194/J194),0,AH194/J194)</f>
        <v>0</v>
      </c>
      <c r="AJ194" s="27">
        <f t="shared" si="100"/>
        <v>4.8864846635928328E-4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8">
        <v>3</v>
      </c>
      <c r="B195" s="19"/>
      <c r="C195" s="28" t="s">
        <v>375</v>
      </c>
      <c r="D195" s="29">
        <v>45345</v>
      </c>
      <c r="E195" s="30" t="s">
        <v>542</v>
      </c>
      <c r="F195" s="22" t="s">
        <v>891</v>
      </c>
      <c r="G195" s="22" t="s">
        <v>892</v>
      </c>
      <c r="H195" s="29"/>
      <c r="I195" s="29"/>
      <c r="J195" s="199"/>
      <c r="K195" s="31">
        <v>15300000</v>
      </c>
      <c r="L195" s="22" t="s">
        <v>893</v>
      </c>
      <c r="M195" s="24"/>
      <c r="N195" s="24"/>
      <c r="O195" s="24"/>
      <c r="P195" s="30"/>
      <c r="Q195" s="30"/>
      <c r="R195" s="24"/>
      <c r="S195" s="24"/>
      <c r="T195" s="31">
        <v>15300000</v>
      </c>
      <c r="U195" s="25">
        <f t="shared" si="101"/>
        <v>15300000</v>
      </c>
      <c r="V195" s="24"/>
      <c r="W195" s="24"/>
      <c r="X195" s="24"/>
      <c r="Y195" s="25">
        <f t="shared" si="102"/>
        <v>0</v>
      </c>
      <c r="Z195" s="24"/>
      <c r="AA195" s="24"/>
      <c r="AB195" s="24"/>
      <c r="AC195" s="25">
        <f t="shared" si="103"/>
        <v>0</v>
      </c>
      <c r="AD195" s="24"/>
      <c r="AE195" s="24"/>
      <c r="AF195" s="24"/>
      <c r="AG195" s="25">
        <f t="shared" si="104"/>
        <v>0</v>
      </c>
      <c r="AH195" s="25">
        <f t="shared" si="105"/>
        <v>15300000</v>
      </c>
      <c r="AI195" s="26">
        <f t="shared" si="106"/>
        <v>0</v>
      </c>
      <c r="AJ195" s="27">
        <f t="shared" si="100"/>
        <v>2.2384196213464176E-3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8">
        <v>4</v>
      </c>
      <c r="B196" s="19"/>
      <c r="C196" s="28" t="s">
        <v>342</v>
      </c>
      <c r="D196" s="21">
        <v>45351</v>
      </c>
      <c r="E196" s="30" t="s">
        <v>543</v>
      </c>
      <c r="F196" s="22" t="s">
        <v>891</v>
      </c>
      <c r="G196" s="22" t="s">
        <v>892</v>
      </c>
      <c r="H196" s="29"/>
      <c r="I196" s="29"/>
      <c r="J196" s="199"/>
      <c r="K196" s="31">
        <v>10990000</v>
      </c>
      <c r="L196" s="22" t="s">
        <v>893</v>
      </c>
      <c r="M196" s="24"/>
      <c r="N196" s="24"/>
      <c r="O196" s="24"/>
      <c r="P196" s="30"/>
      <c r="Q196" s="30"/>
      <c r="R196" s="24"/>
      <c r="S196" s="24"/>
      <c r="T196" s="31">
        <v>10990000</v>
      </c>
      <c r="U196" s="25">
        <f t="shared" si="101"/>
        <v>10990000</v>
      </c>
      <c r="V196" s="24"/>
      <c r="W196" s="24"/>
      <c r="X196" s="24"/>
      <c r="Y196" s="25">
        <f t="shared" si="102"/>
        <v>0</v>
      </c>
      <c r="Z196" s="24"/>
      <c r="AA196" s="24"/>
      <c r="AB196" s="24"/>
      <c r="AC196" s="25">
        <f t="shared" si="103"/>
        <v>0</v>
      </c>
      <c r="AD196" s="24"/>
      <c r="AE196" s="24"/>
      <c r="AF196" s="24"/>
      <c r="AG196" s="25">
        <f t="shared" si="104"/>
        <v>0</v>
      </c>
      <c r="AH196" s="25">
        <f t="shared" si="105"/>
        <v>10990000</v>
      </c>
      <c r="AI196" s="26">
        <f t="shared" si="106"/>
        <v>0</v>
      </c>
      <c r="AJ196" s="27">
        <f t="shared" si="100"/>
        <v>1.607858277032492E-3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8">
        <v>5</v>
      </c>
      <c r="B197" s="19"/>
      <c r="C197" s="28" t="s">
        <v>544</v>
      </c>
      <c r="D197" s="29">
        <v>45363</v>
      </c>
      <c r="E197" s="30" t="s">
        <v>164</v>
      </c>
      <c r="F197" s="22" t="s">
        <v>891</v>
      </c>
      <c r="G197" s="22" t="s">
        <v>892</v>
      </c>
      <c r="H197" s="29"/>
      <c r="I197" s="29"/>
      <c r="J197" s="199"/>
      <c r="K197" s="31">
        <v>12740000</v>
      </c>
      <c r="L197" s="22" t="s">
        <v>893</v>
      </c>
      <c r="M197" s="24"/>
      <c r="N197" s="24"/>
      <c r="O197" s="24"/>
      <c r="P197" s="30"/>
      <c r="Q197" s="30"/>
      <c r="R197" s="24"/>
      <c r="S197" s="24"/>
      <c r="T197" s="31"/>
      <c r="U197" s="25">
        <f t="shared" si="101"/>
        <v>0</v>
      </c>
      <c r="V197" s="31">
        <v>12740000</v>
      </c>
      <c r="W197" s="24"/>
      <c r="X197" s="24"/>
      <c r="Y197" s="25">
        <f t="shared" si="102"/>
        <v>12740000</v>
      </c>
      <c r="Z197" s="24"/>
      <c r="AA197" s="24"/>
      <c r="AB197" s="24"/>
      <c r="AC197" s="25">
        <f t="shared" si="103"/>
        <v>0</v>
      </c>
      <c r="AD197" s="24"/>
      <c r="AE197" s="24"/>
      <c r="AF197" s="24"/>
      <c r="AG197" s="25">
        <f t="shared" si="104"/>
        <v>0</v>
      </c>
      <c r="AH197" s="25">
        <f t="shared" si="105"/>
        <v>12740000</v>
      </c>
      <c r="AI197" s="26">
        <f t="shared" si="106"/>
        <v>0</v>
      </c>
      <c r="AJ197" s="27">
        <f t="shared" si="100"/>
        <v>1.8638866650949907E-3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8">
        <v>6</v>
      </c>
      <c r="B198" s="19"/>
      <c r="C198" s="28" t="s">
        <v>373</v>
      </c>
      <c r="D198" s="29">
        <v>45344</v>
      </c>
      <c r="E198" s="30" t="s">
        <v>545</v>
      </c>
      <c r="F198" s="22" t="s">
        <v>891</v>
      </c>
      <c r="G198" s="22" t="s">
        <v>892</v>
      </c>
      <c r="H198" s="29"/>
      <c r="I198" s="29"/>
      <c r="J198" s="199"/>
      <c r="K198" s="31">
        <v>29950000</v>
      </c>
      <c r="L198" s="22" t="s">
        <v>893</v>
      </c>
      <c r="M198" s="24"/>
      <c r="N198" s="24"/>
      <c r="O198" s="24"/>
      <c r="P198" s="30"/>
      <c r="Q198" s="30"/>
      <c r="R198" s="24"/>
      <c r="S198" s="24"/>
      <c r="T198" s="31">
        <v>29950000</v>
      </c>
      <c r="U198" s="25">
        <f t="shared" si="101"/>
        <v>29950000</v>
      </c>
      <c r="V198" s="31"/>
      <c r="W198" s="24"/>
      <c r="X198" s="24"/>
      <c r="Y198" s="25">
        <f t="shared" si="102"/>
        <v>0</v>
      </c>
      <c r="Z198" s="24"/>
      <c r="AA198" s="24"/>
      <c r="AB198" s="24"/>
      <c r="AC198" s="25">
        <f t="shared" si="103"/>
        <v>0</v>
      </c>
      <c r="AD198" s="24"/>
      <c r="AE198" s="24"/>
      <c r="AF198" s="24"/>
      <c r="AG198" s="25">
        <f t="shared" si="104"/>
        <v>0</v>
      </c>
      <c r="AH198" s="25">
        <f t="shared" si="105"/>
        <v>29950000</v>
      </c>
      <c r="AI198" s="26">
        <f t="shared" si="106"/>
        <v>0</v>
      </c>
      <c r="AJ198" s="27">
        <f t="shared" si="100"/>
        <v>4.3817429842696216E-3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8">
        <v>7</v>
      </c>
      <c r="B199" s="19"/>
      <c r="C199" s="28" t="s">
        <v>120</v>
      </c>
      <c r="D199" s="29">
        <v>45386</v>
      </c>
      <c r="E199" s="30" t="s">
        <v>546</v>
      </c>
      <c r="F199" s="22" t="s">
        <v>891</v>
      </c>
      <c r="G199" s="22" t="s">
        <v>892</v>
      </c>
      <c r="H199" s="29"/>
      <c r="I199" s="29"/>
      <c r="J199" s="199"/>
      <c r="K199" s="31">
        <v>38090000</v>
      </c>
      <c r="L199" s="22" t="s">
        <v>893</v>
      </c>
      <c r="M199" s="24"/>
      <c r="N199" s="24"/>
      <c r="O199" s="24"/>
      <c r="P199" s="30"/>
      <c r="Q199" s="30"/>
      <c r="R199" s="24"/>
      <c r="S199" s="24"/>
      <c r="T199" s="31"/>
      <c r="U199" s="25">
        <f t="shared" si="101"/>
        <v>0</v>
      </c>
      <c r="V199" s="31">
        <v>38090000</v>
      </c>
      <c r="W199" s="24"/>
      <c r="X199" s="24"/>
      <c r="Y199" s="25">
        <f t="shared" si="102"/>
        <v>38090000</v>
      </c>
      <c r="Z199" s="24"/>
      <c r="AA199" s="24"/>
      <c r="AB199" s="24"/>
      <c r="AC199" s="25">
        <f t="shared" si="103"/>
        <v>0</v>
      </c>
      <c r="AD199" s="24"/>
      <c r="AE199" s="24"/>
      <c r="AF199" s="24"/>
      <c r="AG199" s="25">
        <f t="shared" si="104"/>
        <v>0</v>
      </c>
      <c r="AH199" s="25">
        <f t="shared" si="105"/>
        <v>38090000</v>
      </c>
      <c r="AI199" s="26">
        <f t="shared" si="106"/>
        <v>0</v>
      </c>
      <c r="AJ199" s="27">
        <f t="shared" si="100"/>
        <v>5.57264074360033E-3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customHeight="1" outlineLevel="1" x14ac:dyDescent="0.25">
      <c r="A200" s="18">
        <v>8</v>
      </c>
      <c r="B200" s="19"/>
      <c r="C200" s="28" t="s">
        <v>320</v>
      </c>
      <c r="D200" s="21">
        <v>45351</v>
      </c>
      <c r="E200" s="30" t="s">
        <v>547</v>
      </c>
      <c r="F200" s="22" t="s">
        <v>891</v>
      </c>
      <c r="G200" s="22" t="s">
        <v>892</v>
      </c>
      <c r="H200" s="29"/>
      <c r="I200" s="29"/>
      <c r="J200" s="199"/>
      <c r="K200" s="31">
        <v>5030000</v>
      </c>
      <c r="L200" s="22" t="s">
        <v>893</v>
      </c>
      <c r="M200" s="24"/>
      <c r="N200" s="24"/>
      <c r="O200" s="24"/>
      <c r="P200" s="30"/>
      <c r="Q200" s="30"/>
      <c r="R200" s="24"/>
      <c r="S200" s="24"/>
      <c r="T200" s="31">
        <v>5030000</v>
      </c>
      <c r="U200" s="25">
        <f t="shared" si="101"/>
        <v>5030000</v>
      </c>
      <c r="V200" s="31"/>
      <c r="W200" s="24"/>
      <c r="X200" s="24"/>
      <c r="Y200" s="25">
        <f t="shared" si="102"/>
        <v>0</v>
      </c>
      <c r="Z200" s="24"/>
      <c r="AA200" s="24"/>
      <c r="AB200" s="24"/>
      <c r="AC200" s="25">
        <f t="shared" si="103"/>
        <v>0</v>
      </c>
      <c r="AD200" s="24"/>
      <c r="AE200" s="24"/>
      <c r="AF200" s="24"/>
      <c r="AG200" s="25">
        <f t="shared" si="104"/>
        <v>0</v>
      </c>
      <c r="AH200" s="25">
        <f t="shared" si="105"/>
        <v>5030000</v>
      </c>
      <c r="AI200" s="26">
        <f t="shared" si="106"/>
        <v>0</v>
      </c>
      <c r="AJ200" s="27">
        <f t="shared" si="100"/>
        <v>7.3589873825963921E-4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8">
        <v>9</v>
      </c>
      <c r="B201" s="19"/>
      <c r="C201" s="28" t="s">
        <v>548</v>
      </c>
      <c r="D201" s="29">
        <v>45363</v>
      </c>
      <c r="E201" s="30" t="s">
        <v>173</v>
      </c>
      <c r="F201" s="22" t="s">
        <v>891</v>
      </c>
      <c r="G201" s="22" t="s">
        <v>892</v>
      </c>
      <c r="H201" s="29"/>
      <c r="I201" s="29"/>
      <c r="J201" s="199"/>
      <c r="K201" s="31">
        <v>33880000</v>
      </c>
      <c r="L201" s="22" t="s">
        <v>893</v>
      </c>
      <c r="M201" s="24"/>
      <c r="N201" s="24"/>
      <c r="O201" s="24"/>
      <c r="P201" s="30"/>
      <c r="Q201" s="30"/>
      <c r="R201" s="24"/>
      <c r="S201" s="24"/>
      <c r="T201" s="31">
        <v>33880000</v>
      </c>
      <c r="U201" s="25">
        <f t="shared" si="101"/>
        <v>33880000</v>
      </c>
      <c r="V201" s="31"/>
      <c r="W201" s="24"/>
      <c r="X201" s="24"/>
      <c r="Y201" s="25">
        <f t="shared" si="102"/>
        <v>0</v>
      </c>
      <c r="Z201" s="24"/>
      <c r="AA201" s="24"/>
      <c r="AB201" s="24"/>
      <c r="AC201" s="25">
        <f t="shared" si="103"/>
        <v>0</v>
      </c>
      <c r="AD201" s="24"/>
      <c r="AE201" s="24"/>
      <c r="AF201" s="24"/>
      <c r="AG201" s="25">
        <f t="shared" si="104"/>
        <v>0</v>
      </c>
      <c r="AH201" s="25">
        <f t="shared" si="105"/>
        <v>33880000</v>
      </c>
      <c r="AI201" s="26">
        <f t="shared" si="106"/>
        <v>0</v>
      </c>
      <c r="AJ201" s="27">
        <f t="shared" si="100"/>
        <v>4.9567095928899759E-3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8">
        <v>10</v>
      </c>
      <c r="B202" s="19"/>
      <c r="C202" s="28" t="s">
        <v>549</v>
      </c>
      <c r="D202" s="29">
        <v>45349</v>
      </c>
      <c r="E202" s="30" t="s">
        <v>550</v>
      </c>
      <c r="F202" s="22" t="s">
        <v>891</v>
      </c>
      <c r="G202" s="22" t="s">
        <v>892</v>
      </c>
      <c r="H202" s="29"/>
      <c r="I202" s="29"/>
      <c r="J202" s="199"/>
      <c r="K202" s="31">
        <v>12850000</v>
      </c>
      <c r="L202" s="22" t="s">
        <v>893</v>
      </c>
      <c r="M202" s="24"/>
      <c r="N202" s="24"/>
      <c r="O202" s="24"/>
      <c r="P202" s="30"/>
      <c r="Q202" s="30"/>
      <c r="R202" s="24"/>
      <c r="S202" s="24"/>
      <c r="T202" s="31">
        <v>12850000</v>
      </c>
      <c r="U202" s="25">
        <f t="shared" si="101"/>
        <v>12850000</v>
      </c>
      <c r="V202" s="31"/>
      <c r="W202" s="24"/>
      <c r="X202" s="24"/>
      <c r="Y202" s="25">
        <f t="shared" si="102"/>
        <v>0</v>
      </c>
      <c r="Z202" s="24"/>
      <c r="AA202" s="24"/>
      <c r="AB202" s="24"/>
      <c r="AC202" s="25">
        <f t="shared" si="103"/>
        <v>0</v>
      </c>
      <c r="AD202" s="24"/>
      <c r="AE202" s="24"/>
      <c r="AF202" s="24"/>
      <c r="AG202" s="25">
        <f t="shared" si="104"/>
        <v>0</v>
      </c>
      <c r="AH202" s="25">
        <f t="shared" si="105"/>
        <v>12850000</v>
      </c>
      <c r="AI202" s="26">
        <f t="shared" si="106"/>
        <v>0</v>
      </c>
      <c r="AJ202" s="27">
        <f t="shared" si="100"/>
        <v>1.8799798780589193E-3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8">
        <v>11</v>
      </c>
      <c r="B203" s="19"/>
      <c r="C203" s="28" t="s">
        <v>551</v>
      </c>
      <c r="D203" s="29">
        <v>45371</v>
      </c>
      <c r="E203" s="30" t="s">
        <v>552</v>
      </c>
      <c r="F203" s="22" t="s">
        <v>891</v>
      </c>
      <c r="G203" s="22" t="s">
        <v>892</v>
      </c>
      <c r="H203" s="29"/>
      <c r="I203" s="29"/>
      <c r="J203" s="199"/>
      <c r="K203" s="31">
        <v>4800000</v>
      </c>
      <c r="L203" s="22" t="s">
        <v>893</v>
      </c>
      <c r="M203" s="24"/>
      <c r="N203" s="24"/>
      <c r="O203" s="24"/>
      <c r="P203" s="30"/>
      <c r="Q203" s="30"/>
      <c r="R203" s="24"/>
      <c r="S203" s="24"/>
      <c r="T203" s="31"/>
      <c r="U203" s="25">
        <f t="shared" si="101"/>
        <v>0</v>
      </c>
      <c r="V203" s="31">
        <v>4800000</v>
      </c>
      <c r="W203" s="24"/>
      <c r="X203" s="24"/>
      <c r="Y203" s="25">
        <f t="shared" si="102"/>
        <v>4800000</v>
      </c>
      <c r="Z203" s="24"/>
      <c r="AA203" s="24"/>
      <c r="AB203" s="24"/>
      <c r="AC203" s="25">
        <f t="shared" si="103"/>
        <v>0</v>
      </c>
      <c r="AD203" s="24"/>
      <c r="AE203" s="24"/>
      <c r="AF203" s="24"/>
      <c r="AG203" s="25">
        <f t="shared" si="104"/>
        <v>0</v>
      </c>
      <c r="AH203" s="25">
        <f t="shared" si="105"/>
        <v>4800000</v>
      </c>
      <c r="AI203" s="26">
        <f t="shared" si="106"/>
        <v>0</v>
      </c>
      <c r="AJ203" s="27">
        <f t="shared" si="100"/>
        <v>7.0224929297142507E-4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8">
        <v>12</v>
      </c>
      <c r="B204" s="19"/>
      <c r="C204" s="28" t="s">
        <v>553</v>
      </c>
      <c r="D204" s="29">
        <v>45378</v>
      </c>
      <c r="E204" s="30" t="s">
        <v>554</v>
      </c>
      <c r="F204" s="22" t="s">
        <v>891</v>
      </c>
      <c r="G204" s="22" t="s">
        <v>892</v>
      </c>
      <c r="H204" s="29"/>
      <c r="I204" s="29"/>
      <c r="J204" s="199"/>
      <c r="K204" s="31">
        <v>33010000</v>
      </c>
      <c r="L204" s="22" t="s">
        <v>893</v>
      </c>
      <c r="M204" s="24"/>
      <c r="N204" s="24"/>
      <c r="O204" s="24"/>
      <c r="P204" s="30"/>
      <c r="Q204" s="30"/>
      <c r="R204" s="24"/>
      <c r="S204" s="24"/>
      <c r="T204" s="31"/>
      <c r="U204" s="25">
        <f t="shared" si="101"/>
        <v>0</v>
      </c>
      <c r="V204" s="31">
        <v>33010000</v>
      </c>
      <c r="W204" s="24"/>
      <c r="X204" s="24"/>
      <c r="Y204" s="25">
        <f t="shared" si="102"/>
        <v>33010000</v>
      </c>
      <c r="Z204" s="24"/>
      <c r="AA204" s="24"/>
      <c r="AB204" s="24"/>
      <c r="AC204" s="25">
        <f t="shared" si="103"/>
        <v>0</v>
      </c>
      <c r="AD204" s="24"/>
      <c r="AE204" s="24"/>
      <c r="AF204" s="24"/>
      <c r="AG204" s="25">
        <f t="shared" si="104"/>
        <v>0</v>
      </c>
      <c r="AH204" s="25">
        <f t="shared" si="105"/>
        <v>33010000</v>
      </c>
      <c r="AI204" s="26">
        <f t="shared" si="106"/>
        <v>0</v>
      </c>
      <c r="AJ204" s="27">
        <f t="shared" si="100"/>
        <v>4.8294269085389051E-3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8">
        <v>13</v>
      </c>
      <c r="B205" s="19"/>
      <c r="C205" s="28" t="s">
        <v>555</v>
      </c>
      <c r="D205" s="21">
        <v>45351</v>
      </c>
      <c r="E205" s="30" t="s">
        <v>556</v>
      </c>
      <c r="F205" s="22" t="s">
        <v>891</v>
      </c>
      <c r="G205" s="22" t="s">
        <v>892</v>
      </c>
      <c r="H205" s="29"/>
      <c r="I205" s="29"/>
      <c r="J205" s="199"/>
      <c r="K205" s="31">
        <v>10590000</v>
      </c>
      <c r="L205" s="22" t="s">
        <v>893</v>
      </c>
      <c r="M205" s="24"/>
      <c r="N205" s="24"/>
      <c r="O205" s="24"/>
      <c r="P205" s="30"/>
      <c r="Q205" s="30"/>
      <c r="R205" s="24"/>
      <c r="S205" s="24"/>
      <c r="T205" s="31">
        <v>10590000</v>
      </c>
      <c r="U205" s="25">
        <f t="shared" si="101"/>
        <v>10590000</v>
      </c>
      <c r="V205" s="31"/>
      <c r="W205" s="24"/>
      <c r="X205" s="24"/>
      <c r="Y205" s="25">
        <f t="shared" si="102"/>
        <v>0</v>
      </c>
      <c r="Z205" s="24"/>
      <c r="AA205" s="24"/>
      <c r="AB205" s="24"/>
      <c r="AC205" s="25">
        <f t="shared" si="103"/>
        <v>0</v>
      </c>
      <c r="AD205" s="24"/>
      <c r="AE205" s="24"/>
      <c r="AF205" s="24"/>
      <c r="AG205" s="25">
        <f t="shared" si="104"/>
        <v>0</v>
      </c>
      <c r="AH205" s="25">
        <f t="shared" si="105"/>
        <v>10590000</v>
      </c>
      <c r="AI205" s="26">
        <f t="shared" si="106"/>
        <v>0</v>
      </c>
      <c r="AJ205" s="27">
        <f t="shared" si="100"/>
        <v>1.5493375026182066E-3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8">
        <v>14</v>
      </c>
      <c r="B206" s="19"/>
      <c r="C206" s="28" t="s">
        <v>399</v>
      </c>
      <c r="D206" s="29">
        <v>45344</v>
      </c>
      <c r="E206" s="30" t="s">
        <v>557</v>
      </c>
      <c r="F206" s="22" t="s">
        <v>891</v>
      </c>
      <c r="G206" s="22" t="s">
        <v>892</v>
      </c>
      <c r="H206" s="29"/>
      <c r="I206" s="29"/>
      <c r="J206" s="199"/>
      <c r="K206" s="31">
        <v>9480000</v>
      </c>
      <c r="L206" s="22" t="s">
        <v>893</v>
      </c>
      <c r="M206" s="24"/>
      <c r="N206" s="24"/>
      <c r="O206" s="24"/>
      <c r="P206" s="30"/>
      <c r="Q206" s="30"/>
      <c r="R206" s="24"/>
      <c r="S206" s="24"/>
      <c r="T206" s="31">
        <v>9480000</v>
      </c>
      <c r="U206" s="25">
        <f t="shared" si="101"/>
        <v>9480000</v>
      </c>
      <c r="V206" s="31"/>
      <c r="W206" s="24"/>
      <c r="X206" s="24"/>
      <c r="Y206" s="25">
        <f t="shared" si="102"/>
        <v>0</v>
      </c>
      <c r="Z206" s="24"/>
      <c r="AA206" s="24"/>
      <c r="AB206" s="24"/>
      <c r="AC206" s="25">
        <f t="shared" si="103"/>
        <v>0</v>
      </c>
      <c r="AD206" s="24"/>
      <c r="AE206" s="24"/>
      <c r="AF206" s="24"/>
      <c r="AG206" s="25">
        <f t="shared" si="104"/>
        <v>0</v>
      </c>
      <c r="AH206" s="25">
        <f t="shared" si="105"/>
        <v>9480000</v>
      </c>
      <c r="AI206" s="26">
        <f t="shared" si="106"/>
        <v>0</v>
      </c>
      <c r="AJ206" s="27">
        <f t="shared" si="100"/>
        <v>1.3869423536185645E-3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8">
        <v>15</v>
      </c>
      <c r="B207" s="19"/>
      <c r="C207" s="28" t="s">
        <v>381</v>
      </c>
      <c r="D207" s="29">
        <v>45345</v>
      </c>
      <c r="E207" s="30" t="s">
        <v>558</v>
      </c>
      <c r="F207" s="22" t="s">
        <v>891</v>
      </c>
      <c r="G207" s="22" t="s">
        <v>892</v>
      </c>
      <c r="H207" s="29"/>
      <c r="I207" s="29"/>
      <c r="J207" s="199"/>
      <c r="K207" s="31">
        <v>12150000</v>
      </c>
      <c r="L207" s="22" t="s">
        <v>893</v>
      </c>
      <c r="M207" s="24"/>
      <c r="N207" s="24"/>
      <c r="O207" s="24"/>
      <c r="P207" s="30"/>
      <c r="Q207" s="30"/>
      <c r="R207" s="24"/>
      <c r="S207" s="24"/>
      <c r="T207" s="31">
        <v>12150000</v>
      </c>
      <c r="U207" s="25">
        <f t="shared" si="101"/>
        <v>12150000</v>
      </c>
      <c r="V207" s="31"/>
      <c r="W207" s="24"/>
      <c r="X207" s="24"/>
      <c r="Y207" s="25">
        <f t="shared" si="102"/>
        <v>0</v>
      </c>
      <c r="Z207" s="24"/>
      <c r="AA207" s="24"/>
      <c r="AB207" s="24"/>
      <c r="AC207" s="25">
        <f t="shared" si="103"/>
        <v>0</v>
      </c>
      <c r="AD207" s="24"/>
      <c r="AE207" s="24"/>
      <c r="AF207" s="24"/>
      <c r="AG207" s="25">
        <f t="shared" si="104"/>
        <v>0</v>
      </c>
      <c r="AH207" s="25">
        <f t="shared" si="105"/>
        <v>12150000</v>
      </c>
      <c r="AI207" s="26">
        <f t="shared" si="106"/>
        <v>0</v>
      </c>
      <c r="AJ207" s="27">
        <f t="shared" si="100"/>
        <v>1.7775685228339198E-3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8">
        <v>16</v>
      </c>
      <c r="B208" s="19"/>
      <c r="C208" s="28" t="s">
        <v>441</v>
      </c>
      <c r="D208" s="29">
        <v>45349</v>
      </c>
      <c r="E208" s="30" t="s">
        <v>559</v>
      </c>
      <c r="F208" s="22" t="s">
        <v>891</v>
      </c>
      <c r="G208" s="22" t="s">
        <v>892</v>
      </c>
      <c r="H208" s="29"/>
      <c r="I208" s="29"/>
      <c r="J208" s="199"/>
      <c r="K208" s="31">
        <v>9020000</v>
      </c>
      <c r="L208" s="22" t="s">
        <v>893</v>
      </c>
      <c r="M208" s="24"/>
      <c r="N208" s="24"/>
      <c r="O208" s="24"/>
      <c r="P208" s="30"/>
      <c r="Q208" s="30"/>
      <c r="R208" s="24"/>
      <c r="S208" s="24"/>
      <c r="T208" s="31">
        <v>9020000</v>
      </c>
      <c r="U208" s="25">
        <f t="shared" si="101"/>
        <v>9020000</v>
      </c>
      <c r="V208" s="31"/>
      <c r="W208" s="24"/>
      <c r="X208" s="24"/>
      <c r="Y208" s="25">
        <f t="shared" si="102"/>
        <v>0</v>
      </c>
      <c r="Z208" s="24"/>
      <c r="AA208" s="24"/>
      <c r="AB208" s="24"/>
      <c r="AC208" s="25">
        <f t="shared" si="103"/>
        <v>0</v>
      </c>
      <c r="AD208" s="24"/>
      <c r="AE208" s="24"/>
      <c r="AF208" s="24"/>
      <c r="AG208" s="25">
        <f t="shared" si="104"/>
        <v>0</v>
      </c>
      <c r="AH208" s="25">
        <f t="shared" si="105"/>
        <v>9020000</v>
      </c>
      <c r="AI208" s="26">
        <f t="shared" si="106"/>
        <v>0</v>
      </c>
      <c r="AJ208" s="27">
        <f t="shared" si="100"/>
        <v>1.3196434630421364E-3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8">
        <v>17</v>
      </c>
      <c r="B209" s="19"/>
      <c r="C209" s="28" t="s">
        <v>404</v>
      </c>
      <c r="D209" s="29">
        <v>45344</v>
      </c>
      <c r="E209" s="30" t="s">
        <v>166</v>
      </c>
      <c r="F209" s="22" t="s">
        <v>891</v>
      </c>
      <c r="G209" s="22" t="s">
        <v>892</v>
      </c>
      <c r="H209" s="29"/>
      <c r="I209" s="29"/>
      <c r="J209" s="199"/>
      <c r="K209" s="31">
        <v>64160000</v>
      </c>
      <c r="L209" s="22" t="s">
        <v>893</v>
      </c>
      <c r="M209" s="24"/>
      <c r="N209" s="24"/>
      <c r="O209" s="24"/>
      <c r="P209" s="30"/>
      <c r="Q209" s="30"/>
      <c r="R209" s="24"/>
      <c r="S209" s="24"/>
      <c r="T209" s="31">
        <v>64160000</v>
      </c>
      <c r="U209" s="25">
        <f t="shared" si="101"/>
        <v>64160000</v>
      </c>
      <c r="V209" s="31"/>
      <c r="W209" s="24"/>
      <c r="X209" s="24"/>
      <c r="Y209" s="25">
        <f t="shared" si="102"/>
        <v>0</v>
      </c>
      <c r="Z209" s="24"/>
      <c r="AA209" s="24"/>
      <c r="AB209" s="24"/>
      <c r="AC209" s="25">
        <f t="shared" si="103"/>
        <v>0</v>
      </c>
      <c r="AD209" s="24"/>
      <c r="AE209" s="24"/>
      <c r="AF209" s="24"/>
      <c r="AG209" s="25">
        <f t="shared" si="104"/>
        <v>0</v>
      </c>
      <c r="AH209" s="25">
        <f t="shared" si="105"/>
        <v>64160000</v>
      </c>
      <c r="AI209" s="26">
        <f t="shared" si="106"/>
        <v>0</v>
      </c>
      <c r="AJ209" s="27">
        <f t="shared" si="100"/>
        <v>9.3867322160513817E-3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8">
        <v>18</v>
      </c>
      <c r="B210" s="19"/>
      <c r="C210" s="28" t="s">
        <v>435</v>
      </c>
      <c r="D210" s="29">
        <v>45349</v>
      </c>
      <c r="E210" s="30" t="s">
        <v>560</v>
      </c>
      <c r="F210" s="22" t="s">
        <v>891</v>
      </c>
      <c r="G210" s="22" t="s">
        <v>892</v>
      </c>
      <c r="H210" s="29"/>
      <c r="I210" s="29"/>
      <c r="J210" s="199"/>
      <c r="K210" s="31">
        <v>15690000</v>
      </c>
      <c r="L210" s="22" t="s">
        <v>893</v>
      </c>
      <c r="M210" s="24"/>
      <c r="N210" s="24"/>
      <c r="O210" s="24"/>
      <c r="P210" s="30"/>
      <c r="Q210" s="30"/>
      <c r="R210" s="24"/>
      <c r="S210" s="24"/>
      <c r="T210" s="31">
        <v>15690000</v>
      </c>
      <c r="U210" s="25">
        <f t="shared" si="101"/>
        <v>15690000</v>
      </c>
      <c r="V210" s="31"/>
      <c r="W210" s="24"/>
      <c r="X210" s="24"/>
      <c r="Y210" s="25">
        <f t="shared" si="102"/>
        <v>0</v>
      </c>
      <c r="Z210" s="24"/>
      <c r="AA210" s="24"/>
      <c r="AB210" s="24"/>
      <c r="AC210" s="25">
        <f t="shared" si="103"/>
        <v>0</v>
      </c>
      <c r="AD210" s="24"/>
      <c r="AE210" s="24"/>
      <c r="AF210" s="24"/>
      <c r="AG210" s="25">
        <f t="shared" si="104"/>
        <v>0</v>
      </c>
      <c r="AH210" s="25">
        <f t="shared" si="105"/>
        <v>15690000</v>
      </c>
      <c r="AI210" s="26">
        <f t="shared" si="106"/>
        <v>0</v>
      </c>
      <c r="AJ210" s="27">
        <f t="shared" si="100"/>
        <v>2.295477376400346E-3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8">
        <v>19</v>
      </c>
      <c r="B211" s="19"/>
      <c r="C211" s="28" t="s">
        <v>389</v>
      </c>
      <c r="D211" s="29">
        <v>45345</v>
      </c>
      <c r="E211" s="30" t="s">
        <v>561</v>
      </c>
      <c r="F211" s="22" t="s">
        <v>891</v>
      </c>
      <c r="G211" s="22" t="s">
        <v>892</v>
      </c>
      <c r="H211" s="29"/>
      <c r="I211" s="29"/>
      <c r="J211" s="199"/>
      <c r="K211" s="31">
        <v>10690000</v>
      </c>
      <c r="L211" s="22" t="s">
        <v>893</v>
      </c>
      <c r="M211" s="24"/>
      <c r="N211" s="24"/>
      <c r="O211" s="24"/>
      <c r="P211" s="30"/>
      <c r="Q211" s="30"/>
      <c r="R211" s="24"/>
      <c r="S211" s="24"/>
      <c r="T211" s="31">
        <v>10690000</v>
      </c>
      <c r="U211" s="25">
        <f t="shared" si="101"/>
        <v>10690000</v>
      </c>
      <c r="V211" s="31"/>
      <c r="W211" s="24"/>
      <c r="X211" s="24"/>
      <c r="Y211" s="25">
        <f t="shared" si="102"/>
        <v>0</v>
      </c>
      <c r="Z211" s="24"/>
      <c r="AA211" s="24"/>
      <c r="AB211" s="24"/>
      <c r="AC211" s="25">
        <f t="shared" si="103"/>
        <v>0</v>
      </c>
      <c r="AD211" s="24"/>
      <c r="AE211" s="24"/>
      <c r="AF211" s="24"/>
      <c r="AG211" s="25">
        <f t="shared" si="104"/>
        <v>0</v>
      </c>
      <c r="AH211" s="25">
        <f t="shared" si="105"/>
        <v>10690000</v>
      </c>
      <c r="AI211" s="26">
        <f t="shared" si="106"/>
        <v>0</v>
      </c>
      <c r="AJ211" s="27">
        <f t="shared" si="100"/>
        <v>1.563967696221778E-3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8">
        <v>20</v>
      </c>
      <c r="B212" s="19"/>
      <c r="C212" s="28" t="s">
        <v>337</v>
      </c>
      <c r="D212" s="29">
        <v>45345</v>
      </c>
      <c r="E212" s="30" t="s">
        <v>562</v>
      </c>
      <c r="F212" s="22" t="s">
        <v>891</v>
      </c>
      <c r="G212" s="22" t="s">
        <v>892</v>
      </c>
      <c r="H212" s="29"/>
      <c r="I212" s="29"/>
      <c r="J212" s="199"/>
      <c r="K212" s="31">
        <v>8840000</v>
      </c>
      <c r="L212" s="22" t="s">
        <v>893</v>
      </c>
      <c r="M212" s="24"/>
      <c r="N212" s="24"/>
      <c r="O212" s="24"/>
      <c r="P212" s="30"/>
      <c r="Q212" s="30"/>
      <c r="R212" s="24"/>
      <c r="S212" s="24"/>
      <c r="T212" s="31">
        <v>8840000</v>
      </c>
      <c r="U212" s="25">
        <f t="shared" si="101"/>
        <v>8840000</v>
      </c>
      <c r="V212" s="31"/>
      <c r="W212" s="24"/>
      <c r="X212" s="24"/>
      <c r="Y212" s="25">
        <f t="shared" si="102"/>
        <v>0</v>
      </c>
      <c r="Z212" s="24"/>
      <c r="AA212" s="24"/>
      <c r="AB212" s="24"/>
      <c r="AC212" s="25">
        <f t="shared" si="103"/>
        <v>0</v>
      </c>
      <c r="AD212" s="24"/>
      <c r="AE212" s="24"/>
      <c r="AF212" s="24"/>
      <c r="AG212" s="25">
        <f t="shared" si="104"/>
        <v>0</v>
      </c>
      <c r="AH212" s="25">
        <f t="shared" si="105"/>
        <v>8840000</v>
      </c>
      <c r="AI212" s="26">
        <f t="shared" si="106"/>
        <v>0</v>
      </c>
      <c r="AJ212" s="27">
        <f t="shared" si="100"/>
        <v>1.2933091145557079E-3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8">
        <v>21</v>
      </c>
      <c r="B213" s="19"/>
      <c r="C213" s="28" t="s">
        <v>387</v>
      </c>
      <c r="D213" s="29">
        <v>45344</v>
      </c>
      <c r="E213" s="30" t="s">
        <v>563</v>
      </c>
      <c r="F213" s="22" t="s">
        <v>891</v>
      </c>
      <c r="G213" s="22" t="s">
        <v>892</v>
      </c>
      <c r="H213" s="29"/>
      <c r="I213" s="29"/>
      <c r="J213" s="199"/>
      <c r="K213" s="31">
        <v>5630000</v>
      </c>
      <c r="L213" s="22" t="s">
        <v>893</v>
      </c>
      <c r="M213" s="24"/>
      <c r="N213" s="24"/>
      <c r="O213" s="24"/>
      <c r="P213" s="30"/>
      <c r="Q213" s="30"/>
      <c r="R213" s="24"/>
      <c r="S213" s="24"/>
      <c r="T213" s="31">
        <v>5630000</v>
      </c>
      <c r="U213" s="25">
        <f t="shared" si="101"/>
        <v>5630000</v>
      </c>
      <c r="V213" s="31"/>
      <c r="W213" s="24"/>
      <c r="X213" s="24"/>
      <c r="Y213" s="25">
        <f t="shared" si="102"/>
        <v>0</v>
      </c>
      <c r="Z213" s="24"/>
      <c r="AA213" s="24"/>
      <c r="AB213" s="24"/>
      <c r="AC213" s="25">
        <f t="shared" si="103"/>
        <v>0</v>
      </c>
      <c r="AD213" s="24"/>
      <c r="AE213" s="24"/>
      <c r="AF213" s="24"/>
      <c r="AG213" s="25">
        <f t="shared" si="104"/>
        <v>0</v>
      </c>
      <c r="AH213" s="25">
        <f t="shared" si="105"/>
        <v>5630000</v>
      </c>
      <c r="AI213" s="26">
        <f t="shared" si="106"/>
        <v>0</v>
      </c>
      <c r="AJ213" s="27">
        <f t="shared" si="100"/>
        <v>8.2367989988106735E-4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8">
        <v>22</v>
      </c>
      <c r="B214" s="19"/>
      <c r="C214" s="28" t="s">
        <v>564</v>
      </c>
      <c r="D214" s="29">
        <v>45344</v>
      </c>
      <c r="E214" s="30" t="s">
        <v>565</v>
      </c>
      <c r="F214" s="22" t="s">
        <v>891</v>
      </c>
      <c r="G214" s="22" t="s">
        <v>892</v>
      </c>
      <c r="H214" s="29"/>
      <c r="I214" s="29"/>
      <c r="J214" s="199"/>
      <c r="K214" s="31">
        <v>17700000</v>
      </c>
      <c r="L214" s="22" t="s">
        <v>893</v>
      </c>
      <c r="M214" s="24"/>
      <c r="N214" s="24"/>
      <c r="O214" s="24"/>
      <c r="P214" s="30"/>
      <c r="Q214" s="30"/>
      <c r="R214" s="24"/>
      <c r="S214" s="24"/>
      <c r="T214" s="31">
        <v>17700000</v>
      </c>
      <c r="U214" s="25">
        <f t="shared" si="101"/>
        <v>17700000</v>
      </c>
      <c r="V214" s="31"/>
      <c r="W214" s="24"/>
      <c r="X214" s="24"/>
      <c r="Y214" s="25">
        <f t="shared" si="102"/>
        <v>0</v>
      </c>
      <c r="Z214" s="24"/>
      <c r="AA214" s="24"/>
      <c r="AB214" s="24"/>
      <c r="AC214" s="25">
        <f t="shared" si="103"/>
        <v>0</v>
      </c>
      <c r="AD214" s="24"/>
      <c r="AE214" s="24"/>
      <c r="AF214" s="24"/>
      <c r="AG214" s="25">
        <f t="shared" si="104"/>
        <v>0</v>
      </c>
      <c r="AH214" s="25">
        <f t="shared" si="105"/>
        <v>17700000</v>
      </c>
      <c r="AI214" s="26">
        <f t="shared" si="106"/>
        <v>0</v>
      </c>
      <c r="AJ214" s="27">
        <f t="shared" si="100"/>
        <v>2.5895442678321302E-3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8">
        <v>23</v>
      </c>
      <c r="B215" s="19"/>
      <c r="C215" s="28" t="s">
        <v>566</v>
      </c>
      <c r="D215" s="21">
        <v>45351</v>
      </c>
      <c r="E215" s="30" t="s">
        <v>567</v>
      </c>
      <c r="F215" s="22" t="s">
        <v>891</v>
      </c>
      <c r="G215" s="22" t="s">
        <v>892</v>
      </c>
      <c r="H215" s="29"/>
      <c r="I215" s="29"/>
      <c r="J215" s="199"/>
      <c r="K215" s="31">
        <v>5670000</v>
      </c>
      <c r="L215" s="22" t="s">
        <v>893</v>
      </c>
      <c r="M215" s="24"/>
      <c r="N215" s="24"/>
      <c r="O215" s="24"/>
      <c r="P215" s="30"/>
      <c r="Q215" s="30"/>
      <c r="R215" s="24"/>
      <c r="S215" s="24"/>
      <c r="T215" s="31">
        <v>5670000</v>
      </c>
      <c r="U215" s="25">
        <f t="shared" si="101"/>
        <v>5670000</v>
      </c>
      <c r="V215" s="31"/>
      <c r="W215" s="24"/>
      <c r="X215" s="24"/>
      <c r="Y215" s="25">
        <f t="shared" si="102"/>
        <v>0</v>
      </c>
      <c r="Z215" s="24"/>
      <c r="AA215" s="24"/>
      <c r="AB215" s="24"/>
      <c r="AC215" s="25">
        <f t="shared" si="103"/>
        <v>0</v>
      </c>
      <c r="AD215" s="24"/>
      <c r="AE215" s="24"/>
      <c r="AF215" s="24"/>
      <c r="AG215" s="25">
        <f t="shared" si="104"/>
        <v>0</v>
      </c>
      <c r="AH215" s="25">
        <f t="shared" si="105"/>
        <v>5670000</v>
      </c>
      <c r="AI215" s="26">
        <f t="shared" si="106"/>
        <v>0</v>
      </c>
      <c r="AJ215" s="27">
        <f t="shared" si="100"/>
        <v>8.2953197732249593E-4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8">
        <v>24</v>
      </c>
      <c r="B216" s="19"/>
      <c r="C216" s="28" t="s">
        <v>443</v>
      </c>
      <c r="D216" s="29">
        <v>45344</v>
      </c>
      <c r="E216" s="30" t="s">
        <v>568</v>
      </c>
      <c r="F216" s="22" t="s">
        <v>891</v>
      </c>
      <c r="G216" s="22" t="s">
        <v>892</v>
      </c>
      <c r="H216" s="29"/>
      <c r="I216" s="29"/>
      <c r="J216" s="199"/>
      <c r="K216" s="31">
        <v>5920000</v>
      </c>
      <c r="L216" s="22" t="s">
        <v>893</v>
      </c>
      <c r="M216" s="24"/>
      <c r="N216" s="24"/>
      <c r="O216" s="24"/>
      <c r="P216" s="30"/>
      <c r="Q216" s="30"/>
      <c r="R216" s="24"/>
      <c r="S216" s="24"/>
      <c r="T216" s="31">
        <v>5920000</v>
      </c>
      <c r="U216" s="25">
        <f t="shared" si="101"/>
        <v>5920000</v>
      </c>
      <c r="V216" s="31"/>
      <c r="W216" s="24"/>
      <c r="X216" s="24"/>
      <c r="Y216" s="25">
        <f t="shared" si="102"/>
        <v>0</v>
      </c>
      <c r="Z216" s="24"/>
      <c r="AA216" s="24"/>
      <c r="AB216" s="24"/>
      <c r="AC216" s="25">
        <f t="shared" si="103"/>
        <v>0</v>
      </c>
      <c r="AD216" s="24"/>
      <c r="AE216" s="24"/>
      <c r="AF216" s="24"/>
      <c r="AG216" s="25">
        <f t="shared" si="104"/>
        <v>0</v>
      </c>
      <c r="AH216" s="25">
        <f t="shared" si="105"/>
        <v>5920000</v>
      </c>
      <c r="AI216" s="26">
        <f t="shared" si="106"/>
        <v>0</v>
      </c>
      <c r="AJ216" s="27">
        <f t="shared" si="100"/>
        <v>8.6610746133142431E-4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8">
        <v>25</v>
      </c>
      <c r="B217" s="19"/>
      <c r="C217" s="28" t="s">
        <v>393</v>
      </c>
      <c r="D217" s="29">
        <v>45344</v>
      </c>
      <c r="E217" s="30" t="s">
        <v>569</v>
      </c>
      <c r="F217" s="22" t="s">
        <v>891</v>
      </c>
      <c r="G217" s="22" t="s">
        <v>892</v>
      </c>
      <c r="H217" s="29"/>
      <c r="I217" s="29"/>
      <c r="J217" s="199"/>
      <c r="K217" s="31">
        <v>24180000</v>
      </c>
      <c r="L217" s="22" t="s">
        <v>893</v>
      </c>
      <c r="M217" s="24"/>
      <c r="N217" s="24"/>
      <c r="O217" s="24"/>
      <c r="P217" s="30"/>
      <c r="Q217" s="30"/>
      <c r="R217" s="24"/>
      <c r="S217" s="24"/>
      <c r="T217" s="31">
        <v>24180000</v>
      </c>
      <c r="U217" s="25">
        <f t="shared" si="101"/>
        <v>24180000</v>
      </c>
      <c r="V217" s="31"/>
      <c r="W217" s="24"/>
      <c r="X217" s="24"/>
      <c r="Y217" s="25">
        <f t="shared" si="102"/>
        <v>0</v>
      </c>
      <c r="Z217" s="24"/>
      <c r="AA217" s="24"/>
      <c r="AB217" s="24"/>
      <c r="AC217" s="25">
        <f t="shared" si="103"/>
        <v>0</v>
      </c>
      <c r="AD217" s="24"/>
      <c r="AE217" s="24"/>
      <c r="AF217" s="24"/>
      <c r="AG217" s="25">
        <f t="shared" si="104"/>
        <v>0</v>
      </c>
      <c r="AH217" s="25">
        <f t="shared" si="105"/>
        <v>24180000</v>
      </c>
      <c r="AI217" s="26">
        <f t="shared" si="106"/>
        <v>0</v>
      </c>
      <c r="AJ217" s="27">
        <f t="shared" si="100"/>
        <v>3.5375808133435538E-3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8">
        <v>26</v>
      </c>
      <c r="B218" s="19"/>
      <c r="C218" s="28" t="s">
        <v>395</v>
      </c>
      <c r="D218" s="29">
        <v>45349</v>
      </c>
      <c r="E218" s="30" t="s">
        <v>570</v>
      </c>
      <c r="F218" s="22" t="s">
        <v>891</v>
      </c>
      <c r="G218" s="22" t="s">
        <v>892</v>
      </c>
      <c r="H218" s="29"/>
      <c r="I218" s="29"/>
      <c r="J218" s="199"/>
      <c r="K218" s="31">
        <v>3480000</v>
      </c>
      <c r="L218" s="22" t="s">
        <v>893</v>
      </c>
      <c r="M218" s="24"/>
      <c r="N218" s="24"/>
      <c r="O218" s="24"/>
      <c r="P218" s="30"/>
      <c r="Q218" s="30"/>
      <c r="R218" s="24"/>
      <c r="S218" s="24"/>
      <c r="T218" s="31">
        <v>3480000</v>
      </c>
      <c r="U218" s="25">
        <f t="shared" si="101"/>
        <v>3480000</v>
      </c>
      <c r="V218" s="31"/>
      <c r="W218" s="24"/>
      <c r="X218" s="24"/>
      <c r="Y218" s="25">
        <f t="shared" si="102"/>
        <v>0</v>
      </c>
      <c r="Z218" s="24"/>
      <c r="AA218" s="24"/>
      <c r="AB218" s="24"/>
      <c r="AC218" s="25">
        <f t="shared" si="103"/>
        <v>0</v>
      </c>
      <c r="AD218" s="24"/>
      <c r="AE218" s="24"/>
      <c r="AF218" s="24"/>
      <c r="AG218" s="25">
        <f t="shared" si="104"/>
        <v>0</v>
      </c>
      <c r="AH218" s="25">
        <f t="shared" si="105"/>
        <v>3480000</v>
      </c>
      <c r="AI218" s="26">
        <f t="shared" si="106"/>
        <v>0</v>
      </c>
      <c r="AJ218" s="27">
        <f t="shared" si="100"/>
        <v>5.0913073740428325E-4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customHeight="1" outlineLevel="1" x14ac:dyDescent="0.25">
      <c r="A219" s="18">
        <v>27</v>
      </c>
      <c r="B219" s="19"/>
      <c r="C219" s="28" t="s">
        <v>379</v>
      </c>
      <c r="D219" s="29">
        <v>45344</v>
      </c>
      <c r="E219" s="30" t="s">
        <v>571</v>
      </c>
      <c r="F219" s="22" t="s">
        <v>891</v>
      </c>
      <c r="G219" s="22" t="s">
        <v>892</v>
      </c>
      <c r="H219" s="29"/>
      <c r="I219" s="29"/>
      <c r="J219" s="199"/>
      <c r="K219" s="31">
        <v>6740000</v>
      </c>
      <c r="L219" s="22" t="s">
        <v>893</v>
      </c>
      <c r="M219" s="24"/>
      <c r="N219" s="24"/>
      <c r="O219" s="24"/>
      <c r="P219" s="30"/>
      <c r="Q219" s="30"/>
      <c r="R219" s="24"/>
      <c r="S219" s="24"/>
      <c r="T219" s="31">
        <v>6740000</v>
      </c>
      <c r="U219" s="25">
        <f t="shared" si="101"/>
        <v>6740000</v>
      </c>
      <c r="V219" s="97"/>
      <c r="W219" s="95"/>
      <c r="X219" s="24"/>
      <c r="Y219" s="25">
        <f t="shared" si="102"/>
        <v>0</v>
      </c>
      <c r="Z219" s="24"/>
      <c r="AA219" s="24"/>
      <c r="AB219" s="24"/>
      <c r="AC219" s="25">
        <f t="shared" si="103"/>
        <v>0</v>
      </c>
      <c r="AD219" s="24"/>
      <c r="AE219" s="24"/>
      <c r="AF219" s="24"/>
      <c r="AG219" s="25">
        <f t="shared" si="104"/>
        <v>0</v>
      </c>
      <c r="AH219" s="25">
        <f t="shared" si="105"/>
        <v>6740000</v>
      </c>
      <c r="AI219" s="26">
        <f t="shared" si="106"/>
        <v>0</v>
      </c>
      <c r="AJ219" s="27">
        <f t="shared" si="100"/>
        <v>9.8607504888070948E-4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8">
        <v>28</v>
      </c>
      <c r="B220" s="19"/>
      <c r="C220" s="28" t="s">
        <v>572</v>
      </c>
      <c r="D220" s="29">
        <v>45344</v>
      </c>
      <c r="E220" s="30" t="s">
        <v>573</v>
      </c>
      <c r="F220" s="22" t="s">
        <v>891</v>
      </c>
      <c r="G220" s="22" t="s">
        <v>892</v>
      </c>
      <c r="H220" s="29"/>
      <c r="I220" s="29"/>
      <c r="J220" s="199"/>
      <c r="K220" s="31">
        <v>7740000</v>
      </c>
      <c r="L220" s="22" t="s">
        <v>893</v>
      </c>
      <c r="M220" s="24"/>
      <c r="N220" s="24"/>
      <c r="O220" s="24"/>
      <c r="P220" s="30"/>
      <c r="Q220" s="30"/>
      <c r="R220" s="24"/>
      <c r="S220" s="24"/>
      <c r="T220" s="31">
        <v>7740000</v>
      </c>
      <c r="U220" s="25">
        <f t="shared" si="101"/>
        <v>7740000</v>
      </c>
      <c r="V220" s="98"/>
      <c r="W220" s="96"/>
      <c r="X220" s="24"/>
      <c r="Y220" s="25">
        <f t="shared" si="102"/>
        <v>0</v>
      </c>
      <c r="Z220" s="24"/>
      <c r="AA220" s="24"/>
      <c r="AB220" s="24"/>
      <c r="AC220" s="25">
        <f t="shared" si="103"/>
        <v>0</v>
      </c>
      <c r="AD220" s="24"/>
      <c r="AE220" s="24"/>
      <c r="AF220" s="24"/>
      <c r="AG220" s="25">
        <f t="shared" si="104"/>
        <v>0</v>
      </c>
      <c r="AH220" s="25">
        <f t="shared" si="105"/>
        <v>7740000</v>
      </c>
      <c r="AI220" s="26">
        <f t="shared" si="106"/>
        <v>0</v>
      </c>
      <c r="AJ220" s="27">
        <f t="shared" si="100"/>
        <v>1.132376984916423E-3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outlineLevel="1" x14ac:dyDescent="0.25">
      <c r="A221" s="18">
        <v>29</v>
      </c>
      <c r="B221" s="19"/>
      <c r="C221" s="28" t="s">
        <v>484</v>
      </c>
      <c r="D221" s="29">
        <v>45357</v>
      </c>
      <c r="E221" s="30" t="s">
        <v>574</v>
      </c>
      <c r="F221" s="22" t="s">
        <v>891</v>
      </c>
      <c r="G221" s="22" t="s">
        <v>892</v>
      </c>
      <c r="H221" s="29"/>
      <c r="I221" s="29"/>
      <c r="J221" s="199"/>
      <c r="K221" s="31">
        <v>41780000</v>
      </c>
      <c r="L221" s="22" t="s">
        <v>893</v>
      </c>
      <c r="M221" s="24"/>
      <c r="N221" s="24"/>
      <c r="O221" s="24"/>
      <c r="P221" s="30"/>
      <c r="Q221" s="30"/>
      <c r="R221" s="24"/>
      <c r="S221" s="24"/>
      <c r="T221" s="31"/>
      <c r="U221" s="25">
        <f t="shared" si="101"/>
        <v>0</v>
      </c>
      <c r="V221" s="98">
        <v>41780000</v>
      </c>
      <c r="W221" s="96"/>
      <c r="X221" s="24"/>
      <c r="Y221" s="25">
        <f t="shared" si="102"/>
        <v>41780000</v>
      </c>
      <c r="Z221" s="24"/>
      <c r="AA221" s="24"/>
      <c r="AB221" s="24"/>
      <c r="AC221" s="25">
        <f t="shared" si="103"/>
        <v>0</v>
      </c>
      <c r="AD221" s="24"/>
      <c r="AE221" s="24"/>
      <c r="AF221" s="24"/>
      <c r="AG221" s="25">
        <f t="shared" si="104"/>
        <v>0</v>
      </c>
      <c r="AH221" s="25">
        <f t="shared" si="105"/>
        <v>41780000</v>
      </c>
      <c r="AI221" s="26">
        <f t="shared" si="106"/>
        <v>0</v>
      </c>
      <c r="AJ221" s="27">
        <f t="shared" si="100"/>
        <v>6.1124948875721126E-3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8">
        <v>30</v>
      </c>
      <c r="B222" s="19"/>
      <c r="C222" s="28" t="s">
        <v>575</v>
      </c>
      <c r="D222" s="29">
        <v>45363</v>
      </c>
      <c r="E222" s="30" t="s">
        <v>576</v>
      </c>
      <c r="F222" s="22" t="s">
        <v>891</v>
      </c>
      <c r="G222" s="22" t="s">
        <v>892</v>
      </c>
      <c r="H222" s="29"/>
      <c r="I222" s="29"/>
      <c r="J222" s="199"/>
      <c r="K222" s="31">
        <v>8810000</v>
      </c>
      <c r="L222" s="22" t="s">
        <v>893</v>
      </c>
      <c r="M222" s="24"/>
      <c r="N222" s="24"/>
      <c r="O222" s="24"/>
      <c r="P222" s="30"/>
      <c r="Q222" s="30"/>
      <c r="R222" s="24"/>
      <c r="S222" s="24"/>
      <c r="T222" s="31">
        <v>8810000</v>
      </c>
      <c r="U222" s="25">
        <f t="shared" si="101"/>
        <v>8810000</v>
      </c>
      <c r="V222" s="98"/>
      <c r="W222" s="96"/>
      <c r="X222" s="24"/>
      <c r="Y222" s="25">
        <f t="shared" si="102"/>
        <v>0</v>
      </c>
      <c r="Z222" s="24"/>
      <c r="AA222" s="24"/>
      <c r="AB222" s="24"/>
      <c r="AC222" s="25">
        <f t="shared" si="103"/>
        <v>0</v>
      </c>
      <c r="AD222" s="24"/>
      <c r="AE222" s="24"/>
      <c r="AF222" s="24"/>
      <c r="AG222" s="25">
        <f t="shared" si="104"/>
        <v>0</v>
      </c>
      <c r="AH222" s="25">
        <f t="shared" si="105"/>
        <v>8810000</v>
      </c>
      <c r="AI222" s="26">
        <f t="shared" si="106"/>
        <v>0</v>
      </c>
      <c r="AJ222" s="27">
        <f t="shared" si="100"/>
        <v>1.2889200564746364E-3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outlineLevel="1" x14ac:dyDescent="0.25">
      <c r="A223" s="18">
        <v>31</v>
      </c>
      <c r="B223" s="19"/>
      <c r="C223" s="28" t="s">
        <v>408</v>
      </c>
      <c r="D223" s="29">
        <v>45405</v>
      </c>
      <c r="E223" s="30" t="s">
        <v>577</v>
      </c>
      <c r="F223" s="22" t="s">
        <v>891</v>
      </c>
      <c r="G223" s="22" t="s">
        <v>892</v>
      </c>
      <c r="H223" s="29"/>
      <c r="I223" s="29"/>
      <c r="J223" s="199"/>
      <c r="K223" s="31">
        <v>19050000</v>
      </c>
      <c r="L223" s="22" t="s">
        <v>893</v>
      </c>
      <c r="M223" s="24"/>
      <c r="N223" s="24"/>
      <c r="O223" s="24"/>
      <c r="P223" s="30"/>
      <c r="Q223" s="30"/>
      <c r="R223" s="24"/>
      <c r="S223" s="24"/>
      <c r="T223" s="31"/>
      <c r="U223" s="25">
        <f t="shared" si="101"/>
        <v>0</v>
      </c>
      <c r="V223" s="14"/>
      <c r="W223" s="98">
        <v>19050000</v>
      </c>
      <c r="X223" s="24"/>
      <c r="Y223" s="25">
        <f>SUM(W223:X223)</f>
        <v>19050000</v>
      </c>
      <c r="Z223" s="24"/>
      <c r="AA223" s="24"/>
      <c r="AB223" s="24"/>
      <c r="AC223" s="25">
        <f t="shared" si="103"/>
        <v>0</v>
      </c>
      <c r="AD223" s="24"/>
      <c r="AE223" s="24"/>
      <c r="AF223" s="24"/>
      <c r="AG223" s="25">
        <f t="shared" si="104"/>
        <v>0</v>
      </c>
      <c r="AH223" s="25">
        <f t="shared" si="105"/>
        <v>19050000</v>
      </c>
      <c r="AI223" s="26">
        <f t="shared" si="106"/>
        <v>0</v>
      </c>
      <c r="AJ223" s="27">
        <f t="shared" si="100"/>
        <v>2.7870518814803436E-3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8">
        <v>32</v>
      </c>
      <c r="B224" s="19"/>
      <c r="C224" s="28" t="s">
        <v>340</v>
      </c>
      <c r="D224" s="29">
        <v>45351</v>
      </c>
      <c r="E224" s="30" t="s">
        <v>578</v>
      </c>
      <c r="F224" s="22" t="s">
        <v>891</v>
      </c>
      <c r="G224" s="22" t="s">
        <v>892</v>
      </c>
      <c r="H224" s="29"/>
      <c r="I224" s="29"/>
      <c r="J224" s="199"/>
      <c r="K224" s="31">
        <v>7240000</v>
      </c>
      <c r="L224" s="22" t="s">
        <v>893</v>
      </c>
      <c r="M224" s="24"/>
      <c r="N224" s="24"/>
      <c r="O224" s="24"/>
      <c r="P224" s="30"/>
      <c r="Q224" s="30"/>
      <c r="R224" s="24"/>
      <c r="S224" s="24"/>
      <c r="T224" s="31">
        <v>7240000</v>
      </c>
      <c r="U224" s="25">
        <f t="shared" si="101"/>
        <v>7240000</v>
      </c>
      <c r="V224" s="98"/>
      <c r="W224" s="96"/>
      <c r="X224" s="24"/>
      <c r="Y224" s="25">
        <f t="shared" si="102"/>
        <v>0</v>
      </c>
      <c r="Z224" s="24"/>
      <c r="AA224" s="24"/>
      <c r="AB224" s="24"/>
      <c r="AC224" s="25">
        <f t="shared" si="103"/>
        <v>0</v>
      </c>
      <c r="AD224" s="24"/>
      <c r="AE224" s="24"/>
      <c r="AF224" s="24"/>
      <c r="AG224" s="25">
        <f t="shared" si="104"/>
        <v>0</v>
      </c>
      <c r="AH224" s="25">
        <f t="shared" si="105"/>
        <v>7240000</v>
      </c>
      <c r="AI224" s="26">
        <f t="shared" si="106"/>
        <v>0</v>
      </c>
      <c r="AJ224" s="27">
        <f t="shared" si="100"/>
        <v>1.0592260168985662E-3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8">
        <v>33</v>
      </c>
      <c r="B225" s="19"/>
      <c r="C225" s="28" t="s">
        <v>410</v>
      </c>
      <c r="D225" s="29">
        <v>45344</v>
      </c>
      <c r="E225" s="30" t="s">
        <v>579</v>
      </c>
      <c r="F225" s="22" t="s">
        <v>891</v>
      </c>
      <c r="G225" s="22" t="s">
        <v>892</v>
      </c>
      <c r="H225" s="29"/>
      <c r="I225" s="29"/>
      <c r="J225" s="199"/>
      <c r="K225" s="31">
        <v>9910000</v>
      </c>
      <c r="L225" s="22" t="s">
        <v>893</v>
      </c>
      <c r="M225" s="24"/>
      <c r="N225" s="24"/>
      <c r="O225" s="24"/>
      <c r="P225" s="30"/>
      <c r="Q225" s="30"/>
      <c r="R225" s="24"/>
      <c r="S225" s="24"/>
      <c r="T225" s="31">
        <v>9910000</v>
      </c>
      <c r="U225" s="25">
        <f t="shared" si="101"/>
        <v>9910000</v>
      </c>
      <c r="V225" s="23"/>
      <c r="W225" s="24"/>
      <c r="X225" s="24"/>
      <c r="Y225" s="25">
        <f t="shared" si="102"/>
        <v>0</v>
      </c>
      <c r="Z225" s="24"/>
      <c r="AA225" s="24"/>
      <c r="AB225" s="24"/>
      <c r="AC225" s="25">
        <f t="shared" si="103"/>
        <v>0</v>
      </c>
      <c r="AD225" s="24"/>
      <c r="AE225" s="24"/>
      <c r="AF225" s="24"/>
      <c r="AG225" s="25">
        <f t="shared" si="104"/>
        <v>0</v>
      </c>
      <c r="AH225" s="25">
        <f t="shared" si="105"/>
        <v>9910000</v>
      </c>
      <c r="AI225" s="26">
        <f t="shared" si="106"/>
        <v>0</v>
      </c>
      <c r="AJ225" s="27">
        <f t="shared" si="100"/>
        <v>1.4498521861139213E-3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8">
        <v>34</v>
      </c>
      <c r="B226" s="111"/>
      <c r="C226" s="133" t="s">
        <v>1335</v>
      </c>
      <c r="D226" s="139">
        <v>45638</v>
      </c>
      <c r="E226" s="137" t="s">
        <v>1331</v>
      </c>
      <c r="F226" s="22" t="s">
        <v>891</v>
      </c>
      <c r="G226" s="22" t="s">
        <v>892</v>
      </c>
      <c r="H226" s="139"/>
      <c r="I226" s="139"/>
      <c r="J226" s="199"/>
      <c r="K226" s="31">
        <v>2750000</v>
      </c>
      <c r="L226" s="22" t="s">
        <v>893</v>
      </c>
      <c r="M226" s="24"/>
      <c r="N226" s="24"/>
      <c r="O226" s="24"/>
      <c r="P226" s="30"/>
      <c r="Q226" s="30"/>
      <c r="R226" s="24"/>
      <c r="S226" s="24"/>
      <c r="T226" s="24"/>
      <c r="U226" s="25">
        <f>SUM(R226:T226)</f>
        <v>0</v>
      </c>
      <c r="V226" s="24"/>
      <c r="W226" s="24"/>
      <c r="X226" s="24"/>
      <c r="Y226" s="25">
        <f>SUM(V226:X226)</f>
        <v>0</v>
      </c>
      <c r="Z226" s="24"/>
      <c r="AA226" s="24"/>
      <c r="AB226" s="24"/>
      <c r="AC226" s="25">
        <f>SUM(Z226:AB226)</f>
        <v>0</v>
      </c>
      <c r="AD226" s="24"/>
      <c r="AE226" s="24"/>
      <c r="AF226" s="31">
        <v>2750000</v>
      </c>
      <c r="AG226" s="25">
        <f>SUM(AD226:AF226)</f>
        <v>2750000</v>
      </c>
      <c r="AH226" s="25">
        <f>SUM(U226,Y226,AC226,AG226)</f>
        <v>2750000</v>
      </c>
      <c r="AI226" s="26">
        <f>IF(ISERROR(AH226/J226),0,AH226/J226)</f>
        <v>0</v>
      </c>
      <c r="AJ226" s="27">
        <f t="shared" si="100"/>
        <v>4.023303240982123E-4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outlineLevel="1" x14ac:dyDescent="0.25">
      <c r="A227" s="18">
        <v>35</v>
      </c>
      <c r="B227" s="19"/>
      <c r="C227" s="133" t="s">
        <v>1333</v>
      </c>
      <c r="D227" s="29">
        <v>45642</v>
      </c>
      <c r="E227" s="64" t="s">
        <v>1332</v>
      </c>
      <c r="F227" s="22" t="s">
        <v>891</v>
      </c>
      <c r="G227" s="22" t="s">
        <v>892</v>
      </c>
      <c r="H227" s="29"/>
      <c r="I227" s="29"/>
      <c r="J227" s="199"/>
      <c r="K227" s="31">
        <v>2750000</v>
      </c>
      <c r="L227" s="22" t="s">
        <v>893</v>
      </c>
      <c r="M227" s="24"/>
      <c r="N227" s="24"/>
      <c r="O227" s="24"/>
      <c r="P227" s="126"/>
      <c r="Q227" s="126"/>
      <c r="R227" s="24"/>
      <c r="S227" s="24"/>
      <c r="T227" s="24"/>
      <c r="U227" s="25">
        <f t="shared" ref="U227:U229" si="107">SUM(R227:T227)</f>
        <v>0</v>
      </c>
      <c r="V227" s="24"/>
      <c r="W227" s="24"/>
      <c r="X227" s="24"/>
      <c r="Y227" s="25">
        <f t="shared" ref="Y227:Y229" si="108">SUM(V227:X227)</f>
        <v>0</v>
      </c>
      <c r="Z227" s="24"/>
      <c r="AA227" s="24"/>
      <c r="AB227" s="24"/>
      <c r="AC227" s="25">
        <f t="shared" ref="AC227:AC229" si="109">SUM(Z227:AB227)</f>
        <v>0</v>
      </c>
      <c r="AD227" s="24"/>
      <c r="AE227" s="24"/>
      <c r="AF227" s="31">
        <v>2750000</v>
      </c>
      <c r="AG227" s="25">
        <f t="shared" ref="AG227:AG229" si="110">SUM(AD227:AF227)</f>
        <v>2750000</v>
      </c>
      <c r="AH227" s="25">
        <f t="shared" ref="AH227:AH229" si="111">SUM(U227,Y227,AC227,AG227)</f>
        <v>2750000</v>
      </c>
      <c r="AI227" s="26">
        <f t="shared" ref="AI227:AI229" si="112">IF(ISERROR(AH227/J227),0,AH227/J227)</f>
        <v>0</v>
      </c>
      <c r="AJ227" s="27">
        <f t="shared" ref="AJ227:AJ229" si="113">IF(ISERROR(AH227/$AH$456),"-",AH227/$AH$456)</f>
        <v>4.023303240982123E-4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8">
        <v>36</v>
      </c>
      <c r="B228" s="19"/>
      <c r="C228" s="133" t="s">
        <v>1334</v>
      </c>
      <c r="D228" s="29">
        <v>45642</v>
      </c>
      <c r="E228" s="64" t="s">
        <v>573</v>
      </c>
      <c r="F228" s="22" t="s">
        <v>891</v>
      </c>
      <c r="G228" s="22" t="s">
        <v>892</v>
      </c>
      <c r="H228" s="29"/>
      <c r="I228" s="29"/>
      <c r="J228" s="199"/>
      <c r="K228" s="31">
        <v>2750000</v>
      </c>
      <c r="L228" s="22" t="s">
        <v>893</v>
      </c>
      <c r="M228" s="24"/>
      <c r="N228" s="24"/>
      <c r="O228" s="24"/>
      <c r="P228" s="126"/>
      <c r="Q228" s="126"/>
      <c r="R228" s="24"/>
      <c r="S228" s="24"/>
      <c r="T228" s="24"/>
      <c r="U228" s="25">
        <f t="shared" si="107"/>
        <v>0</v>
      </c>
      <c r="V228" s="24"/>
      <c r="W228" s="24"/>
      <c r="X228" s="24"/>
      <c r="Y228" s="25">
        <f t="shared" si="108"/>
        <v>0</v>
      </c>
      <c r="Z228" s="24"/>
      <c r="AA228" s="24"/>
      <c r="AB228" s="24"/>
      <c r="AC228" s="25">
        <f t="shared" si="109"/>
        <v>0</v>
      </c>
      <c r="AD228" s="24"/>
      <c r="AE228" s="24"/>
      <c r="AF228" s="31">
        <v>2750000</v>
      </c>
      <c r="AG228" s="25">
        <f t="shared" si="110"/>
        <v>2750000</v>
      </c>
      <c r="AH228" s="25">
        <f t="shared" si="111"/>
        <v>2750000</v>
      </c>
      <c r="AI228" s="26">
        <f t="shared" si="112"/>
        <v>0</v>
      </c>
      <c r="AJ228" s="27">
        <f t="shared" si="113"/>
        <v>4.023303240982123E-4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outlineLevel="1" x14ac:dyDescent="0.25">
      <c r="A229" s="18">
        <v>37</v>
      </c>
      <c r="B229" s="19"/>
      <c r="C229" s="133" t="s">
        <v>1184</v>
      </c>
      <c r="D229" s="29">
        <v>45642</v>
      </c>
      <c r="E229" s="64" t="s">
        <v>565</v>
      </c>
      <c r="F229" s="22" t="s">
        <v>891</v>
      </c>
      <c r="G229" s="22" t="s">
        <v>892</v>
      </c>
      <c r="H229" s="29"/>
      <c r="I229" s="29"/>
      <c r="J229" s="195"/>
      <c r="K229" s="31">
        <v>2750000</v>
      </c>
      <c r="L229" s="22" t="s">
        <v>893</v>
      </c>
      <c r="M229" s="24"/>
      <c r="N229" s="24"/>
      <c r="O229" s="24"/>
      <c r="P229" s="126"/>
      <c r="Q229" s="126"/>
      <c r="R229" s="24"/>
      <c r="S229" s="24"/>
      <c r="T229" s="24"/>
      <c r="U229" s="25">
        <f t="shared" si="107"/>
        <v>0</v>
      </c>
      <c r="V229" s="24"/>
      <c r="W229" s="24"/>
      <c r="X229" s="24"/>
      <c r="Y229" s="25">
        <f t="shared" si="108"/>
        <v>0</v>
      </c>
      <c r="Z229" s="24"/>
      <c r="AA229" s="24"/>
      <c r="AB229" s="24"/>
      <c r="AC229" s="25">
        <f t="shared" si="109"/>
        <v>0</v>
      </c>
      <c r="AD229" s="24"/>
      <c r="AE229" s="24"/>
      <c r="AF229" s="31">
        <v>2750000</v>
      </c>
      <c r="AG229" s="25">
        <f t="shared" si="110"/>
        <v>2750000</v>
      </c>
      <c r="AH229" s="25">
        <f t="shared" si="111"/>
        <v>2750000</v>
      </c>
      <c r="AI229" s="26">
        <f t="shared" si="112"/>
        <v>0</v>
      </c>
      <c r="AJ229" s="27">
        <f t="shared" si="113"/>
        <v>4.023303240982123E-4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s="37" customFormat="1" ht="12.75" customHeight="1" x14ac:dyDescent="0.25">
      <c r="A230" s="196" t="s">
        <v>60</v>
      </c>
      <c r="B230" s="204"/>
      <c r="C230" s="197"/>
      <c r="D230" s="197"/>
      <c r="E230" s="197"/>
      <c r="F230" s="197"/>
      <c r="G230" s="197"/>
      <c r="H230" s="197"/>
      <c r="I230" s="198"/>
      <c r="J230" s="33">
        <f>SUM(J193:J226)</f>
        <v>526850000</v>
      </c>
      <c r="K230" s="33">
        <f>SUM(K193:K229)</f>
        <v>526850000</v>
      </c>
      <c r="L230" s="32"/>
      <c r="M230" s="33">
        <f>SUM(M193:M226)</f>
        <v>0</v>
      </c>
      <c r="N230" s="33">
        <f>SUM(N193:N226)</f>
        <v>0</v>
      </c>
      <c r="O230" s="33">
        <f>SUM(O193:O226)</f>
        <v>0</v>
      </c>
      <c r="P230" s="34"/>
      <c r="Q230" s="35"/>
      <c r="R230" s="33">
        <f t="shared" ref="R230:AE230" si="114">SUM(R193:R226)</f>
        <v>0</v>
      </c>
      <c r="S230" s="33">
        <f t="shared" si="114"/>
        <v>0</v>
      </c>
      <c r="T230" s="33">
        <f t="shared" si="114"/>
        <v>366380000</v>
      </c>
      <c r="U230" s="33">
        <f t="shared" si="114"/>
        <v>366380000</v>
      </c>
      <c r="V230" s="33">
        <f t="shared" si="114"/>
        <v>130420000</v>
      </c>
      <c r="W230" s="33">
        <f t="shared" si="114"/>
        <v>19050000</v>
      </c>
      <c r="X230" s="33">
        <f t="shared" si="114"/>
        <v>0</v>
      </c>
      <c r="Y230" s="33">
        <f t="shared" si="114"/>
        <v>149470000</v>
      </c>
      <c r="Z230" s="33">
        <f t="shared" si="114"/>
        <v>0</v>
      </c>
      <c r="AA230" s="33">
        <f t="shared" si="114"/>
        <v>0</v>
      </c>
      <c r="AB230" s="33">
        <f t="shared" si="114"/>
        <v>0</v>
      </c>
      <c r="AC230" s="33">
        <f t="shared" si="114"/>
        <v>0</v>
      </c>
      <c r="AD230" s="33">
        <f t="shared" si="114"/>
        <v>0</v>
      </c>
      <c r="AE230" s="33">
        <f t="shared" si="114"/>
        <v>0</v>
      </c>
      <c r="AF230" s="33">
        <f>SUM(AF193:AF229)</f>
        <v>11000000</v>
      </c>
      <c r="AG230" s="33">
        <f t="shared" ref="AG230:AH230" si="115">SUM(AG193:AG229)</f>
        <v>11000000</v>
      </c>
      <c r="AH230" s="33">
        <f t="shared" si="115"/>
        <v>526850000</v>
      </c>
      <c r="AI230" s="36">
        <f>IF(ISERROR(AH230/J230),0,AH230/J230)</f>
        <v>1</v>
      </c>
      <c r="AJ230" s="36">
        <f>IF(ISERROR(AH230/$AH$456),0,AH230/$AH$456)</f>
        <v>7.7079175000415695E-2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x14ac:dyDescent="0.25">
      <c r="A231" s="191" t="s">
        <v>61</v>
      </c>
      <c r="B231" s="192"/>
      <c r="C231" s="192"/>
      <c r="D231" s="192"/>
      <c r="E231" s="193"/>
      <c r="F231" s="9"/>
      <c r="G231" s="10"/>
      <c r="H231" s="11"/>
      <c r="I231" s="11"/>
      <c r="J231" s="12"/>
      <c r="K231" s="13"/>
      <c r="L231" s="14"/>
      <c r="M231" s="15"/>
      <c r="N231" s="15"/>
      <c r="O231" s="15"/>
      <c r="P231" s="10"/>
      <c r="Q231" s="16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7"/>
      <c r="AJ231" s="17"/>
    </row>
    <row r="232" spans="1:106" ht="38.25" outlineLevel="1" x14ac:dyDescent="0.25">
      <c r="A232" s="18">
        <v>1</v>
      </c>
      <c r="B232" s="19"/>
      <c r="C232" s="64" t="s">
        <v>534</v>
      </c>
      <c r="D232" s="21">
        <v>45351</v>
      </c>
      <c r="E232" s="42" t="s">
        <v>193</v>
      </c>
      <c r="F232" s="22" t="s">
        <v>891</v>
      </c>
      <c r="G232" s="22" t="s">
        <v>892</v>
      </c>
      <c r="H232" s="55"/>
      <c r="I232" s="55"/>
      <c r="J232" s="194">
        <v>426020000</v>
      </c>
      <c r="K232" s="45">
        <v>20800000</v>
      </c>
      <c r="L232" s="22" t="s">
        <v>893</v>
      </c>
      <c r="M232" s="47"/>
      <c r="N232" s="48"/>
      <c r="O232" s="47"/>
      <c r="P232" s="49"/>
      <c r="Q232" s="49"/>
      <c r="R232" s="24"/>
      <c r="S232" s="24"/>
      <c r="T232" s="45">
        <v>20800000</v>
      </c>
      <c r="U232" s="25">
        <f>SUM(R232:T232)</f>
        <v>20800000</v>
      </c>
      <c r="V232" s="24"/>
      <c r="W232" s="24"/>
      <c r="X232" s="24"/>
      <c r="Y232" s="25">
        <f>SUM(V232:X232)</f>
        <v>0</v>
      </c>
      <c r="Z232" s="24"/>
      <c r="AA232" s="24"/>
      <c r="AB232" s="24"/>
      <c r="AC232" s="25">
        <f>SUM(Z232:AB232)</f>
        <v>0</v>
      </c>
      <c r="AD232" s="24"/>
      <c r="AE232" s="24">
        <v>0</v>
      </c>
      <c r="AF232" s="24">
        <v>0</v>
      </c>
      <c r="AG232" s="25">
        <f>SUM(AD232:AF232)</f>
        <v>0</v>
      </c>
      <c r="AH232" s="25">
        <f>SUM(U232,Y232,AC232,AG232)</f>
        <v>20800000</v>
      </c>
      <c r="AI232" s="26">
        <f>IF(ISERROR(AH232/J232),0,AH232/J232)</f>
        <v>4.8823998873292335E-2</v>
      </c>
      <c r="AJ232" s="27">
        <f t="shared" ref="AJ232:AJ265" si="116">IF(ISERROR(AH232/$AH$456),"-",AH232/$AH$456)</f>
        <v>3.0430802695428421E-3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customHeight="1" outlineLevel="1" x14ac:dyDescent="0.25">
      <c r="A233" s="18">
        <v>2</v>
      </c>
      <c r="B233" s="19"/>
      <c r="C233" s="64" t="s">
        <v>125</v>
      </c>
      <c r="D233" s="21">
        <v>45351</v>
      </c>
      <c r="E233" s="30" t="s">
        <v>580</v>
      </c>
      <c r="F233" s="22" t="s">
        <v>891</v>
      </c>
      <c r="G233" s="22" t="s">
        <v>892</v>
      </c>
      <c r="H233" s="29"/>
      <c r="I233" s="29"/>
      <c r="J233" s="199"/>
      <c r="K233" s="31">
        <v>12200000</v>
      </c>
      <c r="L233" s="22" t="s">
        <v>893</v>
      </c>
      <c r="M233" s="24"/>
      <c r="N233" s="24"/>
      <c r="O233" s="24"/>
      <c r="P233" s="30"/>
      <c r="Q233" s="30"/>
      <c r="R233" s="24"/>
      <c r="S233" s="24"/>
      <c r="T233" s="31">
        <v>12200000</v>
      </c>
      <c r="U233" s="25">
        <f t="shared" ref="U233:U264" si="117">SUM(R233:T233)</f>
        <v>12200000</v>
      </c>
      <c r="V233" s="24"/>
      <c r="W233" s="24"/>
      <c r="X233" s="24"/>
      <c r="Y233" s="25">
        <f t="shared" ref="Y233:Y264" si="118">SUM(V233:X233)</f>
        <v>0</v>
      </c>
      <c r="Z233" s="24"/>
      <c r="AA233" s="24"/>
      <c r="AB233" s="24"/>
      <c r="AC233" s="25">
        <f t="shared" ref="AC233:AC264" si="119">SUM(Z233:AB233)</f>
        <v>0</v>
      </c>
      <c r="AD233" s="24"/>
      <c r="AE233" s="24"/>
      <c r="AF233" s="24"/>
      <c r="AG233" s="25">
        <f t="shared" ref="AG233:AG264" si="120">SUM(AD233:AF233)</f>
        <v>0</v>
      </c>
      <c r="AH233" s="25">
        <f t="shared" ref="AH233:AH264" si="121">SUM(U233,Y233,AC233,AG233)</f>
        <v>12200000</v>
      </c>
      <c r="AI233" s="26">
        <f t="shared" ref="AI233:AI264" si="122">IF(ISERROR(AH233/J233),0,AH233/J233)</f>
        <v>0</v>
      </c>
      <c r="AJ233" s="27">
        <f t="shared" si="116"/>
        <v>1.7848836196357055E-3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8">
        <v>3</v>
      </c>
      <c r="B234" s="19"/>
      <c r="C234" s="64" t="s">
        <v>581</v>
      </c>
      <c r="D234" s="21">
        <v>45366</v>
      </c>
      <c r="E234" s="30" t="s">
        <v>582</v>
      </c>
      <c r="F234" s="22" t="s">
        <v>891</v>
      </c>
      <c r="G234" s="22" t="s">
        <v>892</v>
      </c>
      <c r="H234" s="29"/>
      <c r="I234" s="29"/>
      <c r="J234" s="199"/>
      <c r="K234" s="31">
        <v>8450000</v>
      </c>
      <c r="L234" s="22" t="s">
        <v>893</v>
      </c>
      <c r="M234" s="24"/>
      <c r="N234" s="24"/>
      <c r="O234" s="24"/>
      <c r="P234" s="30"/>
      <c r="Q234" s="30"/>
      <c r="R234" s="24"/>
      <c r="S234" s="24"/>
      <c r="T234" s="31">
        <v>8450000</v>
      </c>
      <c r="U234" s="25">
        <f>SUM(R234:T234)</f>
        <v>8450000</v>
      </c>
      <c r="V234" s="24"/>
      <c r="W234" s="24"/>
      <c r="X234" s="24"/>
      <c r="Y234" s="25">
        <f>SUM(V234:X234)</f>
        <v>0</v>
      </c>
      <c r="Z234" s="24"/>
      <c r="AA234" s="24"/>
      <c r="AB234" s="24"/>
      <c r="AC234" s="25">
        <f>SUM(Z234:AB234)</f>
        <v>0</v>
      </c>
      <c r="AD234" s="24"/>
      <c r="AE234" s="24"/>
      <c r="AF234" s="24"/>
      <c r="AG234" s="25">
        <f>SUM(AD234:AF234)</f>
        <v>0</v>
      </c>
      <c r="AH234" s="25">
        <f>SUM(U234,Y234,AC234,AG234)</f>
        <v>8450000</v>
      </c>
      <c r="AI234" s="26">
        <f>IF(ISERROR(AH234/J234),0,AH234/J234)</f>
        <v>0</v>
      </c>
      <c r="AJ234" s="27">
        <f t="shared" si="116"/>
        <v>1.2362513595017795E-3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outlineLevel="1" x14ac:dyDescent="0.25">
      <c r="A235" s="18">
        <v>4</v>
      </c>
      <c r="B235" s="19"/>
      <c r="C235" s="64" t="s">
        <v>360</v>
      </c>
      <c r="D235" s="21">
        <v>45351</v>
      </c>
      <c r="E235" s="30" t="s">
        <v>190</v>
      </c>
      <c r="F235" s="22" t="s">
        <v>891</v>
      </c>
      <c r="G235" s="22" t="s">
        <v>892</v>
      </c>
      <c r="H235" s="29"/>
      <c r="I235" s="29"/>
      <c r="J235" s="199"/>
      <c r="K235" s="31">
        <v>10000000</v>
      </c>
      <c r="L235" s="22" t="s">
        <v>893</v>
      </c>
      <c r="M235" s="24"/>
      <c r="N235" s="24"/>
      <c r="O235" s="24"/>
      <c r="P235" s="30"/>
      <c r="Q235" s="30"/>
      <c r="R235" s="24"/>
      <c r="S235" s="24"/>
      <c r="T235" s="31">
        <v>10000000</v>
      </c>
      <c r="U235" s="25">
        <f t="shared" si="117"/>
        <v>10000000</v>
      </c>
      <c r="V235" s="24"/>
      <c r="W235" s="24"/>
      <c r="X235" s="24"/>
      <c r="Y235" s="25">
        <f t="shared" si="118"/>
        <v>0</v>
      </c>
      <c r="Z235" s="24"/>
      <c r="AA235" s="24"/>
      <c r="AB235" s="24"/>
      <c r="AC235" s="25">
        <f t="shared" si="119"/>
        <v>0</v>
      </c>
      <c r="AD235" s="24"/>
      <c r="AE235" s="24"/>
      <c r="AF235" s="24"/>
      <c r="AG235" s="25">
        <f t="shared" si="120"/>
        <v>0</v>
      </c>
      <c r="AH235" s="25">
        <f t="shared" si="121"/>
        <v>10000000</v>
      </c>
      <c r="AI235" s="26">
        <f t="shared" si="122"/>
        <v>0</v>
      </c>
      <c r="AJ235" s="27">
        <f t="shared" si="116"/>
        <v>1.4630193603571357E-3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8">
        <v>5</v>
      </c>
      <c r="B236" s="19"/>
      <c r="C236" s="64" t="s">
        <v>298</v>
      </c>
      <c r="D236" s="21">
        <v>45351</v>
      </c>
      <c r="E236" s="30" t="s">
        <v>583</v>
      </c>
      <c r="F236" s="22" t="s">
        <v>891</v>
      </c>
      <c r="G236" s="22" t="s">
        <v>892</v>
      </c>
      <c r="H236" s="29"/>
      <c r="I236" s="29"/>
      <c r="J236" s="199"/>
      <c r="K236" s="31">
        <v>9700000</v>
      </c>
      <c r="L236" s="22" t="s">
        <v>893</v>
      </c>
      <c r="M236" s="24"/>
      <c r="N236" s="24"/>
      <c r="O236" s="24"/>
      <c r="P236" s="30"/>
      <c r="Q236" s="30"/>
      <c r="R236" s="24"/>
      <c r="S236" s="24"/>
      <c r="T236" s="31">
        <v>9700000</v>
      </c>
      <c r="U236" s="25">
        <f t="shared" si="117"/>
        <v>9700000</v>
      </c>
      <c r="V236" s="24"/>
      <c r="W236" s="24"/>
      <c r="X236" s="24"/>
      <c r="Y236" s="25">
        <f t="shared" si="118"/>
        <v>0</v>
      </c>
      <c r="Z236" s="24"/>
      <c r="AA236" s="24"/>
      <c r="AB236" s="24"/>
      <c r="AC236" s="25">
        <f t="shared" si="119"/>
        <v>0</v>
      </c>
      <c r="AD236" s="24"/>
      <c r="AE236" s="24"/>
      <c r="AF236" s="24"/>
      <c r="AG236" s="25">
        <f t="shared" si="120"/>
        <v>0</v>
      </c>
      <c r="AH236" s="25">
        <f t="shared" si="121"/>
        <v>9700000</v>
      </c>
      <c r="AI236" s="26">
        <f t="shared" si="122"/>
        <v>0</v>
      </c>
      <c r="AJ236" s="27">
        <f t="shared" si="116"/>
        <v>1.4191287795464215E-3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12.75" customHeight="1" outlineLevel="1" x14ac:dyDescent="0.25">
      <c r="A237" s="18">
        <v>6</v>
      </c>
      <c r="B237" s="19"/>
      <c r="C237" s="64" t="s">
        <v>356</v>
      </c>
      <c r="D237" s="21">
        <v>45351</v>
      </c>
      <c r="E237" s="30" t="s">
        <v>584</v>
      </c>
      <c r="F237" s="22" t="s">
        <v>891</v>
      </c>
      <c r="G237" s="22" t="s">
        <v>892</v>
      </c>
      <c r="H237" s="29"/>
      <c r="I237" s="29"/>
      <c r="J237" s="199"/>
      <c r="K237" s="31">
        <v>9100000</v>
      </c>
      <c r="L237" s="22" t="s">
        <v>893</v>
      </c>
      <c r="M237" s="24"/>
      <c r="N237" s="24"/>
      <c r="O237" s="24"/>
      <c r="P237" s="30"/>
      <c r="Q237" s="30"/>
      <c r="R237" s="24"/>
      <c r="S237" s="24"/>
      <c r="T237" s="31">
        <v>9100000</v>
      </c>
      <c r="U237" s="25">
        <f t="shared" si="117"/>
        <v>9100000</v>
      </c>
      <c r="V237" s="24"/>
      <c r="W237" s="24"/>
      <c r="X237" s="24"/>
      <c r="Y237" s="25">
        <f t="shared" si="118"/>
        <v>0</v>
      </c>
      <c r="Z237" s="24"/>
      <c r="AA237" s="24"/>
      <c r="AB237" s="24"/>
      <c r="AC237" s="25">
        <f t="shared" si="119"/>
        <v>0</v>
      </c>
      <c r="AD237" s="24"/>
      <c r="AE237" s="24"/>
      <c r="AF237" s="24"/>
      <c r="AG237" s="25">
        <f t="shared" si="120"/>
        <v>0</v>
      </c>
      <c r="AH237" s="25">
        <f t="shared" si="121"/>
        <v>9100000</v>
      </c>
      <c r="AI237" s="26">
        <f t="shared" si="122"/>
        <v>0</v>
      </c>
      <c r="AJ237" s="27">
        <f t="shared" si="116"/>
        <v>1.3313476179249934E-3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outlineLevel="1" x14ac:dyDescent="0.25">
      <c r="A238" s="18">
        <v>7</v>
      </c>
      <c r="B238" s="19"/>
      <c r="C238" s="64" t="s">
        <v>585</v>
      </c>
      <c r="D238" s="21">
        <v>45373</v>
      </c>
      <c r="E238" s="30" t="s">
        <v>586</v>
      </c>
      <c r="F238" s="22" t="s">
        <v>891</v>
      </c>
      <c r="G238" s="22" t="s">
        <v>892</v>
      </c>
      <c r="H238" s="29"/>
      <c r="I238" s="29"/>
      <c r="J238" s="199"/>
      <c r="K238" s="31">
        <v>7000000</v>
      </c>
      <c r="L238" s="22" t="s">
        <v>893</v>
      </c>
      <c r="M238" s="24"/>
      <c r="N238" s="24"/>
      <c r="O238" s="24"/>
      <c r="P238" s="30"/>
      <c r="Q238" s="30"/>
      <c r="R238" s="24"/>
      <c r="S238" s="24"/>
      <c r="T238" s="31"/>
      <c r="U238" s="25">
        <f t="shared" si="117"/>
        <v>0</v>
      </c>
      <c r="V238" s="24">
        <v>7000000</v>
      </c>
      <c r="W238" s="24"/>
      <c r="X238" s="24"/>
      <c r="Y238" s="25">
        <f t="shared" si="118"/>
        <v>7000000</v>
      </c>
      <c r="Z238" s="24"/>
      <c r="AA238" s="24"/>
      <c r="AB238" s="24"/>
      <c r="AC238" s="25">
        <f t="shared" si="119"/>
        <v>0</v>
      </c>
      <c r="AD238" s="24"/>
      <c r="AE238" s="24"/>
      <c r="AF238" s="24"/>
      <c r="AG238" s="25">
        <f t="shared" si="120"/>
        <v>0</v>
      </c>
      <c r="AH238" s="25">
        <f t="shared" si="121"/>
        <v>7000000</v>
      </c>
      <c r="AI238" s="26">
        <f t="shared" si="122"/>
        <v>0</v>
      </c>
      <c r="AJ238" s="27">
        <f t="shared" si="116"/>
        <v>1.024113552249995E-3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12.75" customHeight="1" outlineLevel="1" x14ac:dyDescent="0.25">
      <c r="A239" s="18">
        <v>8</v>
      </c>
      <c r="B239" s="19"/>
      <c r="C239" s="64" t="s">
        <v>505</v>
      </c>
      <c r="D239" s="21">
        <v>45351</v>
      </c>
      <c r="E239" s="30" t="s">
        <v>587</v>
      </c>
      <c r="F239" s="22" t="s">
        <v>891</v>
      </c>
      <c r="G239" s="22" t="s">
        <v>892</v>
      </c>
      <c r="H239" s="29"/>
      <c r="I239" s="29"/>
      <c r="J239" s="199"/>
      <c r="K239" s="31">
        <v>7900000</v>
      </c>
      <c r="L239" s="22" t="s">
        <v>893</v>
      </c>
      <c r="M239" s="24"/>
      <c r="N239" s="24"/>
      <c r="O239" s="24"/>
      <c r="P239" s="30"/>
      <c r="Q239" s="30"/>
      <c r="R239" s="24"/>
      <c r="S239" s="24"/>
      <c r="T239" s="31">
        <v>7900000</v>
      </c>
      <c r="U239" s="25">
        <f t="shared" si="117"/>
        <v>7900000</v>
      </c>
      <c r="V239" s="24"/>
      <c r="W239" s="24"/>
      <c r="X239" s="24"/>
      <c r="Y239" s="25">
        <f t="shared" si="118"/>
        <v>0</v>
      </c>
      <c r="Z239" s="24"/>
      <c r="AA239" s="24"/>
      <c r="AB239" s="24"/>
      <c r="AC239" s="25">
        <f t="shared" si="119"/>
        <v>0</v>
      </c>
      <c r="AD239" s="24"/>
      <c r="AE239" s="24"/>
      <c r="AF239" s="24"/>
      <c r="AG239" s="25">
        <f t="shared" si="120"/>
        <v>0</v>
      </c>
      <c r="AH239" s="25">
        <f t="shared" si="121"/>
        <v>7900000</v>
      </c>
      <c r="AI239" s="26">
        <f t="shared" si="122"/>
        <v>0</v>
      </c>
      <c r="AJ239" s="27">
        <f t="shared" si="116"/>
        <v>1.1557852946821371E-3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outlineLevel="1" x14ac:dyDescent="0.25">
      <c r="A240" s="18">
        <v>9</v>
      </c>
      <c r="B240" s="19"/>
      <c r="C240" s="64" t="s">
        <v>354</v>
      </c>
      <c r="D240" s="21">
        <v>45351</v>
      </c>
      <c r="E240" s="30" t="s">
        <v>588</v>
      </c>
      <c r="F240" s="22" t="s">
        <v>891</v>
      </c>
      <c r="G240" s="22" t="s">
        <v>892</v>
      </c>
      <c r="H240" s="29"/>
      <c r="I240" s="29"/>
      <c r="J240" s="199"/>
      <c r="K240" s="31">
        <v>14400000</v>
      </c>
      <c r="L240" s="22" t="s">
        <v>893</v>
      </c>
      <c r="M240" s="24"/>
      <c r="N240" s="24"/>
      <c r="O240" s="24"/>
      <c r="P240" s="30"/>
      <c r="Q240" s="30"/>
      <c r="R240" s="24"/>
      <c r="S240" s="24"/>
      <c r="T240" s="31">
        <v>14400000</v>
      </c>
      <c r="U240" s="25">
        <f t="shared" si="117"/>
        <v>14400000</v>
      </c>
      <c r="V240" s="24"/>
      <c r="W240" s="24"/>
      <c r="X240" s="24"/>
      <c r="Y240" s="25">
        <f t="shared" si="118"/>
        <v>0</v>
      </c>
      <c r="Z240" s="24"/>
      <c r="AA240" s="24"/>
      <c r="AB240" s="24"/>
      <c r="AC240" s="25">
        <f t="shared" si="119"/>
        <v>0</v>
      </c>
      <c r="AD240" s="24"/>
      <c r="AE240" s="24"/>
      <c r="AF240" s="24"/>
      <c r="AG240" s="25">
        <f t="shared" si="120"/>
        <v>0</v>
      </c>
      <c r="AH240" s="25">
        <f t="shared" si="121"/>
        <v>14400000</v>
      </c>
      <c r="AI240" s="26">
        <f t="shared" si="122"/>
        <v>0</v>
      </c>
      <c r="AJ240" s="27">
        <f t="shared" si="116"/>
        <v>2.1067478789142755E-3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12.75" customHeight="1" outlineLevel="1" x14ac:dyDescent="0.25">
      <c r="A241" s="18">
        <v>10</v>
      </c>
      <c r="B241" s="19"/>
      <c r="C241" s="64" t="s">
        <v>363</v>
      </c>
      <c r="D241" s="21">
        <v>45351</v>
      </c>
      <c r="E241" s="30" t="s">
        <v>589</v>
      </c>
      <c r="F241" s="22" t="s">
        <v>891</v>
      </c>
      <c r="G241" s="22" t="s">
        <v>892</v>
      </c>
      <c r="H241" s="29"/>
      <c r="I241" s="29"/>
      <c r="J241" s="199"/>
      <c r="K241" s="31">
        <v>7600000</v>
      </c>
      <c r="L241" s="22" t="s">
        <v>893</v>
      </c>
      <c r="M241" s="24"/>
      <c r="N241" s="24"/>
      <c r="O241" s="24"/>
      <c r="P241" s="30"/>
      <c r="Q241" s="30"/>
      <c r="R241" s="24"/>
      <c r="S241" s="24"/>
      <c r="T241" s="31">
        <v>7600000</v>
      </c>
      <c r="U241" s="25">
        <f t="shared" si="117"/>
        <v>7600000</v>
      </c>
      <c r="V241" s="24"/>
      <c r="W241" s="24"/>
      <c r="X241" s="24"/>
      <c r="Y241" s="25">
        <f t="shared" si="118"/>
        <v>0</v>
      </c>
      <c r="Z241" s="24"/>
      <c r="AA241" s="24"/>
      <c r="AB241" s="24"/>
      <c r="AC241" s="25">
        <f t="shared" si="119"/>
        <v>0</v>
      </c>
      <c r="AD241" s="24"/>
      <c r="AE241" s="24"/>
      <c r="AF241" s="24"/>
      <c r="AG241" s="25">
        <f t="shared" si="120"/>
        <v>0</v>
      </c>
      <c r="AH241" s="25">
        <f t="shared" si="121"/>
        <v>7600000</v>
      </c>
      <c r="AI241" s="26">
        <f t="shared" si="122"/>
        <v>0</v>
      </c>
      <c r="AJ241" s="27">
        <f t="shared" si="116"/>
        <v>1.1118947138714231E-3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12.75" customHeight="1" outlineLevel="1" x14ac:dyDescent="0.25">
      <c r="A242" s="18">
        <v>11</v>
      </c>
      <c r="B242" s="19"/>
      <c r="C242" s="64" t="s">
        <v>296</v>
      </c>
      <c r="D242" s="21">
        <v>45350</v>
      </c>
      <c r="E242" s="30" t="s">
        <v>590</v>
      </c>
      <c r="F242" s="22" t="s">
        <v>891</v>
      </c>
      <c r="G242" s="22" t="s">
        <v>892</v>
      </c>
      <c r="H242" s="29"/>
      <c r="I242" s="29"/>
      <c r="J242" s="199"/>
      <c r="K242" s="31">
        <v>8900000</v>
      </c>
      <c r="L242" s="22" t="s">
        <v>893</v>
      </c>
      <c r="M242" s="24"/>
      <c r="N242" s="24"/>
      <c r="O242" s="24"/>
      <c r="P242" s="30"/>
      <c r="Q242" s="30"/>
      <c r="R242" s="24"/>
      <c r="S242" s="24"/>
      <c r="T242" s="31">
        <v>8900000</v>
      </c>
      <c r="U242" s="25">
        <f t="shared" si="117"/>
        <v>8900000</v>
      </c>
      <c r="V242" s="24"/>
      <c r="W242" s="24"/>
      <c r="X242" s="24"/>
      <c r="Y242" s="25">
        <f t="shared" si="118"/>
        <v>0</v>
      </c>
      <c r="Z242" s="24"/>
      <c r="AA242" s="24"/>
      <c r="AB242" s="24"/>
      <c r="AC242" s="25">
        <f t="shared" si="119"/>
        <v>0</v>
      </c>
      <c r="AD242" s="24"/>
      <c r="AE242" s="24"/>
      <c r="AF242" s="24"/>
      <c r="AG242" s="25">
        <f t="shared" si="120"/>
        <v>0</v>
      </c>
      <c r="AH242" s="25">
        <f t="shared" si="121"/>
        <v>8900000</v>
      </c>
      <c r="AI242" s="26">
        <f t="shared" si="122"/>
        <v>0</v>
      </c>
      <c r="AJ242" s="27">
        <f t="shared" si="116"/>
        <v>1.3020872307178508E-3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outlineLevel="1" x14ac:dyDescent="0.25">
      <c r="A243" s="18">
        <v>12</v>
      </c>
      <c r="B243" s="19"/>
      <c r="C243" s="64" t="s">
        <v>113</v>
      </c>
      <c r="D243" s="21">
        <v>45351</v>
      </c>
      <c r="E243" s="30" t="s">
        <v>591</v>
      </c>
      <c r="F243" s="22" t="s">
        <v>891</v>
      </c>
      <c r="G243" s="22" t="s">
        <v>892</v>
      </c>
      <c r="H243" s="29"/>
      <c r="I243" s="29"/>
      <c r="J243" s="199"/>
      <c r="K243" s="31">
        <v>14600000</v>
      </c>
      <c r="L243" s="22" t="s">
        <v>893</v>
      </c>
      <c r="M243" s="24"/>
      <c r="N243" s="24"/>
      <c r="O243" s="24"/>
      <c r="P243" s="30"/>
      <c r="Q243" s="30"/>
      <c r="R243" s="24"/>
      <c r="S243" s="24"/>
      <c r="T243" s="31">
        <v>14600000</v>
      </c>
      <c r="U243" s="25">
        <f t="shared" si="117"/>
        <v>14600000</v>
      </c>
      <c r="V243" s="24"/>
      <c r="W243" s="24"/>
      <c r="X243" s="24"/>
      <c r="Y243" s="25">
        <f t="shared" si="118"/>
        <v>0</v>
      </c>
      <c r="Z243" s="24"/>
      <c r="AA243" s="24"/>
      <c r="AB243" s="24"/>
      <c r="AC243" s="25">
        <f t="shared" si="119"/>
        <v>0</v>
      </c>
      <c r="AD243" s="24"/>
      <c r="AE243" s="24"/>
      <c r="AF243" s="24"/>
      <c r="AG243" s="25">
        <f t="shared" si="120"/>
        <v>0</v>
      </c>
      <c r="AH243" s="25">
        <f t="shared" si="121"/>
        <v>14600000</v>
      </c>
      <c r="AI243" s="26">
        <f t="shared" si="122"/>
        <v>0</v>
      </c>
      <c r="AJ243" s="27">
        <f t="shared" si="116"/>
        <v>2.1360082661214179E-3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12.75" customHeight="1" outlineLevel="1" x14ac:dyDescent="0.25">
      <c r="A244" s="18">
        <v>13</v>
      </c>
      <c r="B244" s="19"/>
      <c r="C244" s="64" t="s">
        <v>109</v>
      </c>
      <c r="D244" s="21">
        <v>45351</v>
      </c>
      <c r="E244" s="30" t="s">
        <v>592</v>
      </c>
      <c r="F244" s="22" t="s">
        <v>891</v>
      </c>
      <c r="G244" s="22" t="s">
        <v>892</v>
      </c>
      <c r="H244" s="29"/>
      <c r="I244" s="29"/>
      <c r="J244" s="199"/>
      <c r="K244" s="31">
        <v>10700000</v>
      </c>
      <c r="L244" s="22" t="s">
        <v>893</v>
      </c>
      <c r="M244" s="24"/>
      <c r="N244" s="24"/>
      <c r="O244" s="24"/>
      <c r="P244" s="30"/>
      <c r="Q244" s="30"/>
      <c r="R244" s="24"/>
      <c r="S244" s="24"/>
      <c r="T244" s="31">
        <v>10700000</v>
      </c>
      <c r="U244" s="25">
        <f t="shared" si="117"/>
        <v>10700000</v>
      </c>
      <c r="V244" s="24"/>
      <c r="W244" s="24"/>
      <c r="X244" s="24"/>
      <c r="Y244" s="25">
        <f t="shared" si="118"/>
        <v>0</v>
      </c>
      <c r="Z244" s="24"/>
      <c r="AA244" s="24"/>
      <c r="AB244" s="24"/>
      <c r="AC244" s="25">
        <f t="shared" si="119"/>
        <v>0</v>
      </c>
      <c r="AD244" s="24"/>
      <c r="AE244" s="24"/>
      <c r="AF244" s="24"/>
      <c r="AG244" s="25">
        <f t="shared" si="120"/>
        <v>0</v>
      </c>
      <c r="AH244" s="25">
        <f t="shared" si="121"/>
        <v>10700000</v>
      </c>
      <c r="AI244" s="26">
        <f t="shared" si="122"/>
        <v>0</v>
      </c>
      <c r="AJ244" s="27">
        <f t="shared" si="116"/>
        <v>1.565430715582135E-3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12.75" customHeight="1" outlineLevel="1" x14ac:dyDescent="0.25">
      <c r="A245" s="18">
        <v>14</v>
      </c>
      <c r="B245" s="19"/>
      <c r="C245" s="64" t="s">
        <v>518</v>
      </c>
      <c r="D245" s="21">
        <v>45351</v>
      </c>
      <c r="E245" s="30" t="s">
        <v>593</v>
      </c>
      <c r="F245" s="22" t="s">
        <v>891</v>
      </c>
      <c r="G245" s="22" t="s">
        <v>892</v>
      </c>
      <c r="H245" s="29"/>
      <c r="I245" s="29"/>
      <c r="J245" s="199"/>
      <c r="K245" s="31">
        <v>7200000</v>
      </c>
      <c r="L245" s="22" t="s">
        <v>893</v>
      </c>
      <c r="M245" s="24"/>
      <c r="N245" s="24"/>
      <c r="O245" s="24"/>
      <c r="P245" s="30"/>
      <c r="Q245" s="30"/>
      <c r="R245" s="24"/>
      <c r="S245" s="24"/>
      <c r="T245" s="31">
        <v>7200000</v>
      </c>
      <c r="U245" s="25">
        <f t="shared" si="117"/>
        <v>7200000</v>
      </c>
      <c r="V245" s="24"/>
      <c r="W245" s="24"/>
      <c r="X245" s="24"/>
      <c r="Y245" s="25">
        <f t="shared" si="118"/>
        <v>0</v>
      </c>
      <c r="Z245" s="24"/>
      <c r="AA245" s="24"/>
      <c r="AB245" s="24"/>
      <c r="AC245" s="25">
        <f t="shared" si="119"/>
        <v>0</v>
      </c>
      <c r="AD245" s="24"/>
      <c r="AE245" s="24"/>
      <c r="AF245" s="24"/>
      <c r="AG245" s="25">
        <f t="shared" si="120"/>
        <v>0</v>
      </c>
      <c r="AH245" s="25">
        <f t="shared" si="121"/>
        <v>7200000</v>
      </c>
      <c r="AI245" s="26">
        <f t="shared" si="122"/>
        <v>0</v>
      </c>
      <c r="AJ245" s="27">
        <f t="shared" si="116"/>
        <v>1.0533739394571378E-3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12.75" customHeight="1" outlineLevel="1" x14ac:dyDescent="0.25">
      <c r="A246" s="18">
        <v>15</v>
      </c>
      <c r="B246" s="19"/>
      <c r="C246" s="64" t="s">
        <v>511</v>
      </c>
      <c r="D246" s="21">
        <v>45355</v>
      </c>
      <c r="E246" s="30" t="s">
        <v>594</v>
      </c>
      <c r="F246" s="22" t="s">
        <v>891</v>
      </c>
      <c r="G246" s="22" t="s">
        <v>892</v>
      </c>
      <c r="H246" s="29"/>
      <c r="I246" s="29"/>
      <c r="J246" s="199"/>
      <c r="K246" s="31">
        <v>6000000</v>
      </c>
      <c r="L246" s="22" t="s">
        <v>893</v>
      </c>
      <c r="M246" s="24"/>
      <c r="N246" s="24"/>
      <c r="O246" s="24"/>
      <c r="P246" s="30"/>
      <c r="Q246" s="30"/>
      <c r="R246" s="24"/>
      <c r="S246" s="24"/>
      <c r="T246" s="31">
        <v>6000000</v>
      </c>
      <c r="U246" s="25">
        <f t="shared" si="117"/>
        <v>6000000</v>
      </c>
      <c r="V246" s="24"/>
      <c r="W246" s="24"/>
      <c r="X246" s="24"/>
      <c r="Y246" s="25">
        <f t="shared" si="118"/>
        <v>0</v>
      </c>
      <c r="Z246" s="24"/>
      <c r="AA246" s="24"/>
      <c r="AB246" s="24"/>
      <c r="AC246" s="25">
        <f t="shared" si="119"/>
        <v>0</v>
      </c>
      <c r="AD246" s="24"/>
      <c r="AE246" s="24"/>
      <c r="AF246" s="24"/>
      <c r="AG246" s="25">
        <f t="shared" si="120"/>
        <v>0</v>
      </c>
      <c r="AH246" s="25">
        <f t="shared" si="121"/>
        <v>6000000</v>
      </c>
      <c r="AI246" s="26">
        <f t="shared" si="122"/>
        <v>0</v>
      </c>
      <c r="AJ246" s="27">
        <f t="shared" si="116"/>
        <v>8.7781161621428136E-4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12.75" customHeight="1" outlineLevel="1" x14ac:dyDescent="0.25">
      <c r="A247" s="18">
        <v>16</v>
      </c>
      <c r="B247" s="19"/>
      <c r="C247" s="64" t="s">
        <v>530</v>
      </c>
      <c r="D247" s="21">
        <v>45351</v>
      </c>
      <c r="E247" s="30" t="s">
        <v>595</v>
      </c>
      <c r="F247" s="22" t="s">
        <v>891</v>
      </c>
      <c r="G247" s="22" t="s">
        <v>892</v>
      </c>
      <c r="H247" s="29"/>
      <c r="I247" s="29"/>
      <c r="J247" s="199"/>
      <c r="K247" s="31">
        <v>7100000</v>
      </c>
      <c r="L247" s="22" t="s">
        <v>893</v>
      </c>
      <c r="M247" s="24"/>
      <c r="N247" s="24"/>
      <c r="O247" s="24"/>
      <c r="P247" s="30"/>
      <c r="Q247" s="30"/>
      <c r="R247" s="24"/>
      <c r="S247" s="24"/>
      <c r="T247" s="31">
        <v>7100000</v>
      </c>
      <c r="U247" s="25">
        <f t="shared" si="117"/>
        <v>7100000</v>
      </c>
      <c r="V247" s="24"/>
      <c r="W247" s="24"/>
      <c r="X247" s="24"/>
      <c r="Y247" s="25">
        <f t="shared" si="118"/>
        <v>0</v>
      </c>
      <c r="Z247" s="24"/>
      <c r="AA247" s="24"/>
      <c r="AB247" s="24"/>
      <c r="AC247" s="25">
        <f t="shared" si="119"/>
        <v>0</v>
      </c>
      <c r="AD247" s="24"/>
      <c r="AE247" s="24"/>
      <c r="AF247" s="24"/>
      <c r="AG247" s="25">
        <f t="shared" si="120"/>
        <v>0</v>
      </c>
      <c r="AH247" s="25">
        <f t="shared" si="121"/>
        <v>7100000</v>
      </c>
      <c r="AI247" s="26">
        <f t="shared" si="122"/>
        <v>0</v>
      </c>
      <c r="AJ247" s="27">
        <f t="shared" si="116"/>
        <v>1.0387437458535664E-3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12.75" customHeight="1" outlineLevel="1" x14ac:dyDescent="0.25">
      <c r="A248" s="18">
        <v>17</v>
      </c>
      <c r="B248" s="19"/>
      <c r="C248" s="64" t="s">
        <v>498</v>
      </c>
      <c r="D248" s="21">
        <v>45355</v>
      </c>
      <c r="E248" s="30" t="s">
        <v>596</v>
      </c>
      <c r="F248" s="22" t="s">
        <v>891</v>
      </c>
      <c r="G248" s="22" t="s">
        <v>892</v>
      </c>
      <c r="H248" s="29"/>
      <c r="I248" s="29"/>
      <c r="J248" s="199"/>
      <c r="K248" s="31">
        <v>5500000</v>
      </c>
      <c r="L248" s="22" t="s">
        <v>893</v>
      </c>
      <c r="M248" s="24"/>
      <c r="N248" s="24"/>
      <c r="O248" s="24"/>
      <c r="P248" s="30"/>
      <c r="Q248" s="30"/>
      <c r="R248" s="24"/>
      <c r="S248" s="24"/>
      <c r="T248" s="31">
        <v>5500000</v>
      </c>
      <c r="U248" s="25">
        <f t="shared" si="117"/>
        <v>5500000</v>
      </c>
      <c r="V248" s="24"/>
      <c r="W248" s="24"/>
      <c r="X248" s="24"/>
      <c r="Y248" s="25">
        <f t="shared" si="118"/>
        <v>0</v>
      </c>
      <c r="Z248" s="24"/>
      <c r="AA248" s="24"/>
      <c r="AB248" s="24"/>
      <c r="AC248" s="25">
        <f t="shared" si="119"/>
        <v>0</v>
      </c>
      <c r="AD248" s="24"/>
      <c r="AE248" s="24"/>
      <c r="AF248" s="24"/>
      <c r="AG248" s="25">
        <f t="shared" si="120"/>
        <v>0</v>
      </c>
      <c r="AH248" s="25">
        <f t="shared" si="121"/>
        <v>5500000</v>
      </c>
      <c r="AI248" s="26">
        <f t="shared" si="122"/>
        <v>0</v>
      </c>
      <c r="AJ248" s="27">
        <f t="shared" si="116"/>
        <v>8.0466064819642461E-4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12.75" customHeight="1" outlineLevel="1" x14ac:dyDescent="0.25">
      <c r="A249" s="18">
        <v>18</v>
      </c>
      <c r="B249" s="19"/>
      <c r="C249" s="64" t="s">
        <v>365</v>
      </c>
      <c r="D249" s="21">
        <v>45351</v>
      </c>
      <c r="E249" s="30" t="s">
        <v>597</v>
      </c>
      <c r="F249" s="22" t="s">
        <v>891</v>
      </c>
      <c r="G249" s="22" t="s">
        <v>892</v>
      </c>
      <c r="H249" s="29"/>
      <c r="I249" s="29"/>
      <c r="J249" s="199"/>
      <c r="K249" s="31">
        <v>16570000</v>
      </c>
      <c r="L249" s="22" t="s">
        <v>893</v>
      </c>
      <c r="M249" s="24"/>
      <c r="N249" s="24"/>
      <c r="O249" s="24"/>
      <c r="P249" s="30"/>
      <c r="Q249" s="30"/>
      <c r="R249" s="24"/>
      <c r="S249" s="24"/>
      <c r="T249" s="31">
        <v>16570000</v>
      </c>
      <c r="U249" s="25">
        <f t="shared" si="117"/>
        <v>16570000</v>
      </c>
      <c r="V249" s="24"/>
      <c r="W249" s="24"/>
      <c r="X249" s="24"/>
      <c r="Y249" s="25">
        <f t="shared" si="118"/>
        <v>0</v>
      </c>
      <c r="Z249" s="24"/>
      <c r="AA249" s="24"/>
      <c r="AB249" s="24"/>
      <c r="AC249" s="25">
        <f t="shared" si="119"/>
        <v>0</v>
      </c>
      <c r="AD249" s="24"/>
      <c r="AE249" s="24"/>
      <c r="AF249" s="24"/>
      <c r="AG249" s="25">
        <f t="shared" si="120"/>
        <v>0</v>
      </c>
      <c r="AH249" s="25">
        <f t="shared" si="121"/>
        <v>16570000</v>
      </c>
      <c r="AI249" s="26">
        <f t="shared" si="122"/>
        <v>0</v>
      </c>
      <c r="AJ249" s="27">
        <f t="shared" si="116"/>
        <v>2.4242230801117736E-3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8">
        <v>19</v>
      </c>
      <c r="B250" s="19"/>
      <c r="C250" s="64" t="s">
        <v>598</v>
      </c>
      <c r="D250" s="21">
        <v>45366</v>
      </c>
      <c r="E250" s="30" t="s">
        <v>599</v>
      </c>
      <c r="F250" s="22" t="s">
        <v>891</v>
      </c>
      <c r="G250" s="22" t="s">
        <v>892</v>
      </c>
      <c r="H250" s="29"/>
      <c r="I250" s="29"/>
      <c r="J250" s="199"/>
      <c r="K250" s="31">
        <v>24800000</v>
      </c>
      <c r="L250" s="22" t="s">
        <v>893</v>
      </c>
      <c r="M250" s="24"/>
      <c r="N250" s="24"/>
      <c r="O250" s="24"/>
      <c r="P250" s="30"/>
      <c r="Q250" s="30"/>
      <c r="R250" s="24"/>
      <c r="S250" s="24"/>
      <c r="T250" s="31"/>
      <c r="U250" s="25">
        <f t="shared" si="117"/>
        <v>0</v>
      </c>
      <c r="V250" s="24">
        <v>24800000</v>
      </c>
      <c r="W250" s="24"/>
      <c r="X250" s="24"/>
      <c r="Y250" s="25">
        <f t="shared" si="118"/>
        <v>24800000</v>
      </c>
      <c r="Z250" s="24"/>
      <c r="AA250" s="24"/>
      <c r="AB250" s="24"/>
      <c r="AC250" s="25">
        <f t="shared" si="119"/>
        <v>0</v>
      </c>
      <c r="AD250" s="24"/>
      <c r="AE250" s="24"/>
      <c r="AF250" s="24"/>
      <c r="AG250" s="25">
        <f t="shared" si="120"/>
        <v>0</v>
      </c>
      <c r="AH250" s="25">
        <f t="shared" si="121"/>
        <v>24800000</v>
      </c>
      <c r="AI250" s="26">
        <f t="shared" si="122"/>
        <v>0</v>
      </c>
      <c r="AJ250" s="27">
        <f t="shared" si="116"/>
        <v>3.6282880136856966E-3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12.75" customHeight="1" outlineLevel="1" x14ac:dyDescent="0.25">
      <c r="A251" s="18">
        <v>20</v>
      </c>
      <c r="B251" s="19"/>
      <c r="C251" s="64" t="s">
        <v>139</v>
      </c>
      <c r="D251" s="21">
        <v>45351</v>
      </c>
      <c r="E251" s="30" t="s">
        <v>600</v>
      </c>
      <c r="F251" s="22" t="s">
        <v>891</v>
      </c>
      <c r="G251" s="22" t="s">
        <v>892</v>
      </c>
      <c r="H251" s="29"/>
      <c r="I251" s="29"/>
      <c r="J251" s="199"/>
      <c r="K251" s="31">
        <v>5200000</v>
      </c>
      <c r="L251" s="22" t="s">
        <v>893</v>
      </c>
      <c r="M251" s="24"/>
      <c r="N251" s="24"/>
      <c r="O251" s="24"/>
      <c r="P251" s="30"/>
      <c r="Q251" s="30"/>
      <c r="R251" s="24"/>
      <c r="S251" s="24"/>
      <c r="T251" s="31">
        <v>5200000</v>
      </c>
      <c r="U251" s="25">
        <f t="shared" si="117"/>
        <v>5200000</v>
      </c>
      <c r="V251" s="24"/>
      <c r="W251" s="24"/>
      <c r="X251" s="24"/>
      <c r="Y251" s="25">
        <f t="shared" si="118"/>
        <v>0</v>
      </c>
      <c r="Z251" s="24"/>
      <c r="AA251" s="24"/>
      <c r="AB251" s="24"/>
      <c r="AC251" s="25">
        <f t="shared" si="119"/>
        <v>0</v>
      </c>
      <c r="AD251" s="24"/>
      <c r="AE251" s="24"/>
      <c r="AF251" s="24"/>
      <c r="AG251" s="25">
        <f t="shared" si="120"/>
        <v>0</v>
      </c>
      <c r="AH251" s="25">
        <f t="shared" si="121"/>
        <v>5200000</v>
      </c>
      <c r="AI251" s="26">
        <f t="shared" si="122"/>
        <v>0</v>
      </c>
      <c r="AJ251" s="27">
        <f t="shared" si="116"/>
        <v>7.6077006738571053E-4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outlineLevel="1" x14ac:dyDescent="0.25">
      <c r="A252" s="18">
        <v>21</v>
      </c>
      <c r="B252" s="19"/>
      <c r="C252" s="64" t="s">
        <v>601</v>
      </c>
      <c r="D252" s="21">
        <v>45356</v>
      </c>
      <c r="E252" s="30" t="s">
        <v>602</v>
      </c>
      <c r="F252" s="22" t="s">
        <v>891</v>
      </c>
      <c r="G252" s="22" t="s">
        <v>892</v>
      </c>
      <c r="H252" s="29"/>
      <c r="I252" s="29"/>
      <c r="J252" s="199"/>
      <c r="K252" s="31">
        <v>11700000</v>
      </c>
      <c r="L252" s="22" t="s">
        <v>893</v>
      </c>
      <c r="M252" s="24"/>
      <c r="N252" s="24"/>
      <c r="O252" s="24"/>
      <c r="P252" s="30"/>
      <c r="Q252" s="30"/>
      <c r="R252" s="24"/>
      <c r="S252" s="24"/>
      <c r="T252" s="31">
        <v>11700000</v>
      </c>
      <c r="U252" s="25">
        <f t="shared" si="117"/>
        <v>11700000</v>
      </c>
      <c r="V252" s="24"/>
      <c r="W252" s="24"/>
      <c r="X252" s="24"/>
      <c r="Y252" s="25">
        <f t="shared" si="118"/>
        <v>0</v>
      </c>
      <c r="Z252" s="24"/>
      <c r="AA252" s="24"/>
      <c r="AB252" s="24"/>
      <c r="AC252" s="25">
        <f t="shared" si="119"/>
        <v>0</v>
      </c>
      <c r="AD252" s="24"/>
      <c r="AE252" s="24"/>
      <c r="AF252" s="24"/>
      <c r="AG252" s="25">
        <f t="shared" si="120"/>
        <v>0</v>
      </c>
      <c r="AH252" s="25">
        <f t="shared" si="121"/>
        <v>11700000</v>
      </c>
      <c r="AI252" s="26">
        <f t="shared" si="122"/>
        <v>0</v>
      </c>
      <c r="AJ252" s="27">
        <f t="shared" si="116"/>
        <v>1.7117326516178488E-3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12.75" customHeight="1" outlineLevel="1" x14ac:dyDescent="0.25">
      <c r="A253" s="18">
        <v>22</v>
      </c>
      <c r="B253" s="19"/>
      <c r="C253" s="64" t="s">
        <v>122</v>
      </c>
      <c r="D253" s="21">
        <v>45351</v>
      </c>
      <c r="E253" s="30" t="s">
        <v>603</v>
      </c>
      <c r="F253" s="22" t="s">
        <v>891</v>
      </c>
      <c r="G253" s="22" t="s">
        <v>892</v>
      </c>
      <c r="H253" s="29"/>
      <c r="I253" s="29"/>
      <c r="J253" s="199"/>
      <c r="K253" s="31">
        <v>7800000</v>
      </c>
      <c r="L253" s="22" t="s">
        <v>893</v>
      </c>
      <c r="M253" s="24"/>
      <c r="N253" s="24"/>
      <c r="O253" s="24"/>
      <c r="P253" s="30"/>
      <c r="Q253" s="30"/>
      <c r="R253" s="24"/>
      <c r="S253" s="24"/>
      <c r="T253" s="31">
        <v>7800000</v>
      </c>
      <c r="U253" s="25">
        <f t="shared" si="117"/>
        <v>7800000</v>
      </c>
      <c r="V253" s="24"/>
      <c r="W253" s="24"/>
      <c r="X253" s="24"/>
      <c r="Y253" s="25">
        <f t="shared" si="118"/>
        <v>0</v>
      </c>
      <c r="Z253" s="24"/>
      <c r="AA253" s="24"/>
      <c r="AB253" s="24"/>
      <c r="AC253" s="25">
        <f t="shared" si="119"/>
        <v>0</v>
      </c>
      <c r="AD253" s="24"/>
      <c r="AE253" s="24"/>
      <c r="AF253" s="24"/>
      <c r="AG253" s="25">
        <f t="shared" si="120"/>
        <v>0</v>
      </c>
      <c r="AH253" s="25">
        <f t="shared" si="121"/>
        <v>7800000</v>
      </c>
      <c r="AI253" s="26">
        <f t="shared" si="122"/>
        <v>0</v>
      </c>
      <c r="AJ253" s="27">
        <f t="shared" si="116"/>
        <v>1.1411551010785659E-3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12.75" customHeight="1" outlineLevel="1" x14ac:dyDescent="0.25">
      <c r="A254" s="18">
        <v>23</v>
      </c>
      <c r="B254" s="19"/>
      <c r="C254" s="64" t="s">
        <v>533</v>
      </c>
      <c r="D254" s="21">
        <v>45351</v>
      </c>
      <c r="E254" s="30" t="s">
        <v>604</v>
      </c>
      <c r="F254" s="22" t="s">
        <v>891</v>
      </c>
      <c r="G254" s="22" t="s">
        <v>892</v>
      </c>
      <c r="H254" s="29"/>
      <c r="I254" s="29"/>
      <c r="J254" s="199"/>
      <c r="K254" s="31">
        <v>8300000</v>
      </c>
      <c r="L254" s="22" t="s">
        <v>893</v>
      </c>
      <c r="M254" s="24"/>
      <c r="N254" s="24"/>
      <c r="O254" s="24"/>
      <c r="P254" s="30"/>
      <c r="Q254" s="30"/>
      <c r="R254" s="24"/>
      <c r="S254" s="24"/>
      <c r="T254" s="31">
        <v>8300000</v>
      </c>
      <c r="U254" s="25">
        <f t="shared" si="117"/>
        <v>8300000</v>
      </c>
      <c r="V254" s="24"/>
      <c r="W254" s="24"/>
      <c r="X254" s="24"/>
      <c r="Y254" s="25">
        <f t="shared" si="118"/>
        <v>0</v>
      </c>
      <c r="Z254" s="24"/>
      <c r="AA254" s="24"/>
      <c r="AB254" s="24"/>
      <c r="AC254" s="25">
        <f t="shared" si="119"/>
        <v>0</v>
      </c>
      <c r="AD254" s="24"/>
      <c r="AE254" s="24"/>
      <c r="AF254" s="24"/>
      <c r="AG254" s="25">
        <f t="shared" si="120"/>
        <v>0</v>
      </c>
      <c r="AH254" s="25">
        <f t="shared" si="121"/>
        <v>8300000</v>
      </c>
      <c r="AI254" s="26">
        <f t="shared" si="122"/>
        <v>0</v>
      </c>
      <c r="AJ254" s="27">
        <f t="shared" si="116"/>
        <v>1.2143060690964227E-3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12.75" customHeight="1" outlineLevel="1" x14ac:dyDescent="0.25">
      <c r="A255" s="18">
        <v>24</v>
      </c>
      <c r="B255" s="19"/>
      <c r="C255" s="64" t="s">
        <v>528</v>
      </c>
      <c r="D255" s="21">
        <v>45351</v>
      </c>
      <c r="E255" s="30" t="s">
        <v>605</v>
      </c>
      <c r="F255" s="22" t="s">
        <v>891</v>
      </c>
      <c r="G255" s="22" t="s">
        <v>892</v>
      </c>
      <c r="H255" s="29"/>
      <c r="I255" s="29"/>
      <c r="J255" s="199"/>
      <c r="K255" s="31">
        <v>5800000</v>
      </c>
      <c r="L255" s="22" t="s">
        <v>893</v>
      </c>
      <c r="M255" s="24"/>
      <c r="N255" s="24"/>
      <c r="O255" s="24"/>
      <c r="P255" s="30"/>
      <c r="Q255" s="30"/>
      <c r="R255" s="24"/>
      <c r="S255" s="24"/>
      <c r="T255" s="31">
        <v>5800000</v>
      </c>
      <c r="U255" s="25">
        <f t="shared" si="117"/>
        <v>5800000</v>
      </c>
      <c r="V255" s="24"/>
      <c r="W255" s="24"/>
      <c r="X255" s="24"/>
      <c r="Y255" s="25">
        <f t="shared" si="118"/>
        <v>0</v>
      </c>
      <c r="Z255" s="24"/>
      <c r="AA255" s="24"/>
      <c r="AB255" s="24"/>
      <c r="AC255" s="25">
        <f t="shared" si="119"/>
        <v>0</v>
      </c>
      <c r="AD255" s="24"/>
      <c r="AE255" s="24"/>
      <c r="AF255" s="24"/>
      <c r="AG255" s="25">
        <f t="shared" si="120"/>
        <v>0</v>
      </c>
      <c r="AH255" s="25">
        <f t="shared" si="121"/>
        <v>5800000</v>
      </c>
      <c r="AI255" s="26">
        <f t="shared" si="122"/>
        <v>0</v>
      </c>
      <c r="AJ255" s="27">
        <f t="shared" si="116"/>
        <v>8.4855122900713868E-4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outlineLevel="1" x14ac:dyDescent="0.25">
      <c r="A256" s="18">
        <v>25</v>
      </c>
      <c r="B256" s="19"/>
      <c r="C256" s="64" t="s">
        <v>606</v>
      </c>
      <c r="D256" s="21">
        <v>45350</v>
      </c>
      <c r="E256" s="30" t="s">
        <v>607</v>
      </c>
      <c r="F256" s="22" t="s">
        <v>891</v>
      </c>
      <c r="G256" s="22" t="s">
        <v>892</v>
      </c>
      <c r="H256" s="29"/>
      <c r="I256" s="29"/>
      <c r="J256" s="199"/>
      <c r="K256" s="31">
        <v>9500000</v>
      </c>
      <c r="L256" s="22" t="s">
        <v>893</v>
      </c>
      <c r="M256" s="24"/>
      <c r="N256" s="24"/>
      <c r="O256" s="24"/>
      <c r="P256" s="30"/>
      <c r="Q256" s="30"/>
      <c r="R256" s="24"/>
      <c r="S256" s="24"/>
      <c r="T256" s="31">
        <v>9500000</v>
      </c>
      <c r="U256" s="25">
        <f t="shared" si="117"/>
        <v>9500000</v>
      </c>
      <c r="V256" s="24"/>
      <c r="W256" s="24"/>
      <c r="X256" s="24"/>
      <c r="Y256" s="25">
        <f t="shared" si="118"/>
        <v>0</v>
      </c>
      <c r="Z256" s="24"/>
      <c r="AA256" s="24"/>
      <c r="AB256" s="24"/>
      <c r="AC256" s="25">
        <f t="shared" si="119"/>
        <v>0</v>
      </c>
      <c r="AD256" s="24"/>
      <c r="AE256" s="24"/>
      <c r="AF256" s="24"/>
      <c r="AG256" s="25">
        <f t="shared" si="120"/>
        <v>0</v>
      </c>
      <c r="AH256" s="25">
        <f t="shared" si="121"/>
        <v>9500000</v>
      </c>
      <c r="AI256" s="26">
        <f t="shared" si="122"/>
        <v>0</v>
      </c>
      <c r="AJ256" s="27">
        <f t="shared" si="116"/>
        <v>1.389868392339279E-3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12.75" customHeight="1" outlineLevel="1" x14ac:dyDescent="0.25">
      <c r="A257" s="18">
        <v>26</v>
      </c>
      <c r="B257" s="19"/>
      <c r="C257" s="64" t="s">
        <v>608</v>
      </c>
      <c r="D257" s="21">
        <v>45363</v>
      </c>
      <c r="E257" s="30" t="s">
        <v>609</v>
      </c>
      <c r="F257" s="22" t="s">
        <v>891</v>
      </c>
      <c r="G257" s="22" t="s">
        <v>892</v>
      </c>
      <c r="H257" s="29"/>
      <c r="I257" s="29"/>
      <c r="J257" s="199"/>
      <c r="K257" s="31">
        <v>77500000</v>
      </c>
      <c r="L257" s="22" t="s">
        <v>893</v>
      </c>
      <c r="M257" s="24"/>
      <c r="N257" s="24"/>
      <c r="O257" s="24"/>
      <c r="P257" s="30"/>
      <c r="Q257" s="30"/>
      <c r="R257" s="24"/>
      <c r="S257" s="24"/>
      <c r="T257" s="31">
        <v>77500000</v>
      </c>
      <c r="U257" s="25">
        <f t="shared" si="117"/>
        <v>77500000</v>
      </c>
      <c r="V257" s="24"/>
      <c r="W257" s="24"/>
      <c r="X257" s="24"/>
      <c r="Y257" s="25">
        <f t="shared" si="118"/>
        <v>0</v>
      </c>
      <c r="Z257" s="24"/>
      <c r="AA257" s="24"/>
      <c r="AB257" s="24"/>
      <c r="AC257" s="25">
        <f t="shared" si="119"/>
        <v>0</v>
      </c>
      <c r="AD257" s="24"/>
      <c r="AE257" s="24"/>
      <c r="AF257" s="24"/>
      <c r="AG257" s="25">
        <f t="shared" si="120"/>
        <v>0</v>
      </c>
      <c r="AH257" s="25">
        <f t="shared" si="121"/>
        <v>77500000</v>
      </c>
      <c r="AI257" s="26">
        <f t="shared" si="122"/>
        <v>0</v>
      </c>
      <c r="AJ257" s="27">
        <f t="shared" si="116"/>
        <v>1.1338400042767802E-2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8">
        <v>27</v>
      </c>
      <c r="B258" s="19"/>
      <c r="C258" s="64" t="s">
        <v>115</v>
      </c>
      <c r="D258" s="21">
        <v>45351</v>
      </c>
      <c r="E258" s="30" t="s">
        <v>610</v>
      </c>
      <c r="F258" s="22" t="s">
        <v>891</v>
      </c>
      <c r="G258" s="22" t="s">
        <v>892</v>
      </c>
      <c r="H258" s="29"/>
      <c r="I258" s="29"/>
      <c r="J258" s="199"/>
      <c r="K258" s="31">
        <v>7800000</v>
      </c>
      <c r="L258" s="22" t="s">
        <v>893</v>
      </c>
      <c r="M258" s="24"/>
      <c r="N258" s="24"/>
      <c r="O258" s="24"/>
      <c r="P258" s="30"/>
      <c r="Q258" s="30"/>
      <c r="R258" s="24"/>
      <c r="S258" s="24"/>
      <c r="T258" s="31">
        <v>7800000</v>
      </c>
      <c r="U258" s="25">
        <f t="shared" si="117"/>
        <v>7800000</v>
      </c>
      <c r="V258" s="24"/>
      <c r="W258" s="24"/>
      <c r="X258" s="24"/>
      <c r="Y258" s="25">
        <f t="shared" si="118"/>
        <v>0</v>
      </c>
      <c r="Z258" s="24"/>
      <c r="AA258" s="24"/>
      <c r="AB258" s="24"/>
      <c r="AC258" s="25">
        <f t="shared" si="119"/>
        <v>0</v>
      </c>
      <c r="AD258" s="24"/>
      <c r="AE258" s="24"/>
      <c r="AF258" s="24"/>
      <c r="AG258" s="25">
        <f t="shared" si="120"/>
        <v>0</v>
      </c>
      <c r="AH258" s="25">
        <f t="shared" si="121"/>
        <v>7800000</v>
      </c>
      <c r="AI258" s="26">
        <f t="shared" si="122"/>
        <v>0</v>
      </c>
      <c r="AJ258" s="27">
        <f t="shared" si="116"/>
        <v>1.1411551010785659E-3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12.75" customHeight="1" outlineLevel="1" x14ac:dyDescent="0.25">
      <c r="A259" s="18">
        <v>28</v>
      </c>
      <c r="B259" s="19"/>
      <c r="C259" s="64" t="s">
        <v>611</v>
      </c>
      <c r="D259" s="21">
        <v>45350</v>
      </c>
      <c r="E259" s="30" t="s">
        <v>612</v>
      </c>
      <c r="F259" s="22" t="s">
        <v>891</v>
      </c>
      <c r="G259" s="22" t="s">
        <v>892</v>
      </c>
      <c r="H259" s="29"/>
      <c r="I259" s="29"/>
      <c r="J259" s="199"/>
      <c r="K259" s="31">
        <v>6000000</v>
      </c>
      <c r="L259" s="22" t="s">
        <v>893</v>
      </c>
      <c r="M259" s="24"/>
      <c r="N259" s="24"/>
      <c r="O259" s="24"/>
      <c r="P259" s="30"/>
      <c r="Q259" s="30"/>
      <c r="R259" s="24"/>
      <c r="S259" s="24"/>
      <c r="T259" s="31">
        <v>6000000</v>
      </c>
      <c r="U259" s="25">
        <f t="shared" si="117"/>
        <v>6000000</v>
      </c>
      <c r="V259" s="24"/>
      <c r="W259" s="24"/>
      <c r="X259" s="24"/>
      <c r="Y259" s="25">
        <f t="shared" si="118"/>
        <v>0</v>
      </c>
      <c r="Z259" s="24"/>
      <c r="AA259" s="24"/>
      <c r="AB259" s="24"/>
      <c r="AC259" s="25">
        <f t="shared" si="119"/>
        <v>0</v>
      </c>
      <c r="AD259" s="24"/>
      <c r="AE259" s="24"/>
      <c r="AF259" s="24"/>
      <c r="AG259" s="25">
        <f t="shared" si="120"/>
        <v>0</v>
      </c>
      <c r="AH259" s="25">
        <f t="shared" si="121"/>
        <v>6000000</v>
      </c>
      <c r="AI259" s="26">
        <f t="shared" si="122"/>
        <v>0</v>
      </c>
      <c r="AJ259" s="27">
        <f t="shared" si="116"/>
        <v>8.7781161621428136E-4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8">
        <v>29</v>
      </c>
      <c r="B260" s="19"/>
      <c r="C260" s="64" t="s">
        <v>105</v>
      </c>
      <c r="D260" s="21">
        <v>45351</v>
      </c>
      <c r="E260" s="30" t="s">
        <v>613</v>
      </c>
      <c r="F260" s="22" t="s">
        <v>891</v>
      </c>
      <c r="G260" s="22" t="s">
        <v>892</v>
      </c>
      <c r="H260" s="29"/>
      <c r="I260" s="29"/>
      <c r="J260" s="199"/>
      <c r="K260" s="31">
        <v>15700000</v>
      </c>
      <c r="L260" s="22" t="s">
        <v>893</v>
      </c>
      <c r="M260" s="24"/>
      <c r="N260" s="24"/>
      <c r="O260" s="24"/>
      <c r="P260" s="30"/>
      <c r="Q260" s="30"/>
      <c r="R260" s="24"/>
      <c r="S260" s="24"/>
      <c r="T260" s="31">
        <v>15700000</v>
      </c>
      <c r="U260" s="25">
        <f t="shared" si="117"/>
        <v>15700000</v>
      </c>
      <c r="V260" s="24"/>
      <c r="W260" s="24"/>
      <c r="X260" s="24"/>
      <c r="Y260" s="25">
        <f t="shared" si="118"/>
        <v>0</v>
      </c>
      <c r="Z260" s="24"/>
      <c r="AA260" s="24"/>
      <c r="AB260" s="24"/>
      <c r="AC260" s="25">
        <f t="shared" si="119"/>
        <v>0</v>
      </c>
      <c r="AD260" s="24"/>
      <c r="AE260" s="24"/>
      <c r="AF260" s="24"/>
      <c r="AG260" s="25">
        <f t="shared" si="120"/>
        <v>0</v>
      </c>
      <c r="AH260" s="25">
        <f t="shared" si="121"/>
        <v>15700000</v>
      </c>
      <c r="AI260" s="26">
        <f t="shared" si="122"/>
        <v>0</v>
      </c>
      <c r="AJ260" s="27">
        <f t="shared" si="116"/>
        <v>2.2969403957607028E-3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12.75" customHeight="1" outlineLevel="1" x14ac:dyDescent="0.25">
      <c r="A261" s="18">
        <v>30</v>
      </c>
      <c r="B261" s="19"/>
      <c r="C261" s="64" t="s">
        <v>614</v>
      </c>
      <c r="D261" s="21">
        <v>45356</v>
      </c>
      <c r="E261" s="30" t="s">
        <v>615</v>
      </c>
      <c r="F261" s="22" t="s">
        <v>891</v>
      </c>
      <c r="G261" s="22" t="s">
        <v>892</v>
      </c>
      <c r="H261" s="29"/>
      <c r="I261" s="29"/>
      <c r="J261" s="199"/>
      <c r="K261" s="31">
        <v>13000000</v>
      </c>
      <c r="L261" s="22" t="s">
        <v>893</v>
      </c>
      <c r="M261" s="24"/>
      <c r="N261" s="24"/>
      <c r="O261" s="24"/>
      <c r="P261" s="30"/>
      <c r="Q261" s="30"/>
      <c r="R261" s="24"/>
      <c r="S261" s="24"/>
      <c r="T261" s="31">
        <v>13000000</v>
      </c>
      <c r="U261" s="25">
        <f t="shared" si="117"/>
        <v>13000000</v>
      </c>
      <c r="V261" s="24"/>
      <c r="W261" s="24"/>
      <c r="X261" s="24"/>
      <c r="Y261" s="25">
        <f t="shared" si="118"/>
        <v>0</v>
      </c>
      <c r="Z261" s="24"/>
      <c r="AA261" s="24"/>
      <c r="AB261" s="24"/>
      <c r="AC261" s="25">
        <f t="shared" si="119"/>
        <v>0</v>
      </c>
      <c r="AD261" s="24"/>
      <c r="AE261" s="24"/>
      <c r="AF261" s="24"/>
      <c r="AG261" s="25">
        <f t="shared" si="120"/>
        <v>0</v>
      </c>
      <c r="AH261" s="25">
        <f t="shared" si="121"/>
        <v>13000000</v>
      </c>
      <c r="AI261" s="26">
        <f t="shared" si="122"/>
        <v>0</v>
      </c>
      <c r="AJ261" s="27">
        <f t="shared" si="116"/>
        <v>1.9019251684642764E-3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12.75" customHeight="1" outlineLevel="1" x14ac:dyDescent="0.25">
      <c r="A262" s="18">
        <v>31</v>
      </c>
      <c r="B262" s="19"/>
      <c r="C262" s="64" t="s">
        <v>616</v>
      </c>
      <c r="D262" s="21">
        <v>45363</v>
      </c>
      <c r="E262" s="30" t="s">
        <v>617</v>
      </c>
      <c r="F262" s="22" t="s">
        <v>891</v>
      </c>
      <c r="G262" s="22" t="s">
        <v>892</v>
      </c>
      <c r="H262" s="29"/>
      <c r="I262" s="29"/>
      <c r="J262" s="199"/>
      <c r="K262" s="31">
        <v>10400000</v>
      </c>
      <c r="L262" s="22" t="s">
        <v>893</v>
      </c>
      <c r="M262" s="24"/>
      <c r="N262" s="24"/>
      <c r="O262" s="24"/>
      <c r="P262" s="30"/>
      <c r="Q262" s="30"/>
      <c r="R262" s="24"/>
      <c r="S262" s="24"/>
      <c r="T262" s="31"/>
      <c r="U262" s="25">
        <f t="shared" si="117"/>
        <v>0</v>
      </c>
      <c r="V262" s="24">
        <v>10400000</v>
      </c>
      <c r="W262" s="24"/>
      <c r="X262" s="24"/>
      <c r="Y262" s="25">
        <f t="shared" si="118"/>
        <v>10400000</v>
      </c>
      <c r="Z262" s="24"/>
      <c r="AA262" s="24"/>
      <c r="AB262" s="24"/>
      <c r="AC262" s="25">
        <f t="shared" si="119"/>
        <v>0</v>
      </c>
      <c r="AD262" s="24"/>
      <c r="AE262" s="24"/>
      <c r="AF262" s="24"/>
      <c r="AG262" s="25">
        <f t="shared" si="120"/>
        <v>0</v>
      </c>
      <c r="AH262" s="25">
        <f t="shared" si="121"/>
        <v>10400000</v>
      </c>
      <c r="AI262" s="26">
        <f t="shared" si="122"/>
        <v>0</v>
      </c>
      <c r="AJ262" s="27">
        <f t="shared" si="116"/>
        <v>1.5215401347714211E-3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12.75" customHeight="1" outlineLevel="1" x14ac:dyDescent="0.25">
      <c r="A263" s="18">
        <v>32</v>
      </c>
      <c r="B263" s="19"/>
      <c r="C263" s="64" t="s">
        <v>294</v>
      </c>
      <c r="D263" s="21">
        <v>45350</v>
      </c>
      <c r="E263" s="30" t="s">
        <v>186</v>
      </c>
      <c r="F263" s="22" t="s">
        <v>891</v>
      </c>
      <c r="G263" s="22" t="s">
        <v>892</v>
      </c>
      <c r="H263" s="29"/>
      <c r="I263" s="29"/>
      <c r="J263" s="199"/>
      <c r="K263" s="31">
        <v>30800000</v>
      </c>
      <c r="L263" s="22" t="s">
        <v>893</v>
      </c>
      <c r="M263" s="24"/>
      <c r="N263" s="24"/>
      <c r="O263" s="24"/>
      <c r="P263" s="30"/>
      <c r="Q263" s="30"/>
      <c r="R263" s="24"/>
      <c r="S263" s="24"/>
      <c r="T263" s="31">
        <v>30800000</v>
      </c>
      <c r="U263" s="25">
        <f t="shared" si="117"/>
        <v>30800000</v>
      </c>
      <c r="V263" s="24"/>
      <c r="W263" s="24"/>
      <c r="X263" s="24"/>
      <c r="Y263" s="25">
        <f t="shared" si="118"/>
        <v>0</v>
      </c>
      <c r="Z263" s="24"/>
      <c r="AA263" s="24"/>
      <c r="AB263" s="24"/>
      <c r="AC263" s="25">
        <f t="shared" si="119"/>
        <v>0</v>
      </c>
      <c r="AD263" s="24"/>
      <c r="AE263" s="24"/>
      <c r="AF263" s="24"/>
      <c r="AG263" s="25">
        <f t="shared" si="120"/>
        <v>0</v>
      </c>
      <c r="AH263" s="25">
        <f t="shared" si="121"/>
        <v>30800000</v>
      </c>
      <c r="AI263" s="26">
        <f t="shared" si="122"/>
        <v>0</v>
      </c>
      <c r="AJ263" s="27">
        <f t="shared" si="116"/>
        <v>4.5060996298999781E-3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12.75" customHeight="1" outlineLevel="1" x14ac:dyDescent="0.25">
      <c r="A264" s="18">
        <v>33</v>
      </c>
      <c r="B264" s="19"/>
      <c r="C264" s="20" t="s">
        <v>1336</v>
      </c>
      <c r="D264" s="21">
        <v>45614</v>
      </c>
      <c r="E264" s="30" t="s">
        <v>609</v>
      </c>
      <c r="F264" s="22" t="s">
        <v>891</v>
      </c>
      <c r="G264" s="22" t="s">
        <v>892</v>
      </c>
      <c r="H264" s="29"/>
      <c r="I264" s="29"/>
      <c r="J264" s="199"/>
      <c r="K264" s="31">
        <v>8000000</v>
      </c>
      <c r="L264" s="22" t="s">
        <v>893</v>
      </c>
      <c r="M264" s="24"/>
      <c r="N264" s="24"/>
      <c r="O264" s="24"/>
      <c r="P264" s="30"/>
      <c r="Q264" s="30"/>
      <c r="R264" s="24"/>
      <c r="S264" s="24"/>
      <c r="T264" s="24"/>
      <c r="U264" s="25">
        <f t="shared" si="117"/>
        <v>0</v>
      </c>
      <c r="V264" s="24"/>
      <c r="W264" s="24"/>
      <c r="X264" s="24"/>
      <c r="Y264" s="25">
        <f t="shared" si="118"/>
        <v>0</v>
      </c>
      <c r="Z264" s="24"/>
      <c r="AA264" s="24"/>
      <c r="AB264" s="24"/>
      <c r="AC264" s="25">
        <f t="shared" si="119"/>
        <v>0</v>
      </c>
      <c r="AD264" s="24"/>
      <c r="AE264" s="24"/>
      <c r="AF264" s="24">
        <v>8000000</v>
      </c>
      <c r="AG264" s="25">
        <f t="shared" si="120"/>
        <v>8000000</v>
      </c>
      <c r="AH264" s="25">
        <f t="shared" si="121"/>
        <v>8000000</v>
      </c>
      <c r="AI264" s="26">
        <f t="shared" si="122"/>
        <v>0</v>
      </c>
      <c r="AJ264" s="27">
        <f t="shared" si="116"/>
        <v>1.1704154882857085E-3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ht="12.75" customHeight="1" outlineLevel="1" x14ac:dyDescent="0.25">
      <c r="A265" s="18">
        <v>34</v>
      </c>
      <c r="B265" s="19"/>
      <c r="C265" s="20"/>
      <c r="D265" s="21"/>
      <c r="E265" s="30"/>
      <c r="F265" s="30"/>
      <c r="G265" s="30"/>
      <c r="H265" s="29"/>
      <c r="I265" s="29"/>
      <c r="J265" s="195"/>
      <c r="K265" s="31"/>
      <c r="L265" s="22"/>
      <c r="M265" s="24"/>
      <c r="N265" s="24"/>
      <c r="O265" s="24"/>
      <c r="P265" s="30"/>
      <c r="Q265" s="30"/>
      <c r="R265" s="24"/>
      <c r="S265" s="24"/>
      <c r="T265" s="24"/>
      <c r="U265" s="25">
        <f>SUM(R265:T265)</f>
        <v>0</v>
      </c>
      <c r="V265" s="24"/>
      <c r="W265" s="24"/>
      <c r="X265" s="24"/>
      <c r="Y265" s="25">
        <f>SUM(V265:X265)</f>
        <v>0</v>
      </c>
      <c r="Z265" s="24"/>
      <c r="AA265" s="24"/>
      <c r="AB265" s="24"/>
      <c r="AC265" s="25">
        <f>SUM(Z265:AB265)</f>
        <v>0</v>
      </c>
      <c r="AD265" s="24"/>
      <c r="AE265" s="24"/>
      <c r="AF265" s="24"/>
      <c r="AG265" s="25">
        <f>SUM(AD265:AF265)</f>
        <v>0</v>
      </c>
      <c r="AH265" s="25">
        <f>SUM(U265,Y265,AC265,AG265)</f>
        <v>0</v>
      </c>
      <c r="AI265" s="26">
        <f>IF(ISERROR(AH265/J265),0,AH265/J265)</f>
        <v>0</v>
      </c>
      <c r="AJ265" s="27">
        <f t="shared" si="116"/>
        <v>0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s="37" customFormat="1" ht="12.75" customHeight="1" x14ac:dyDescent="0.25">
      <c r="A266" s="196" t="s">
        <v>62</v>
      </c>
      <c r="B266" s="204"/>
      <c r="C266" s="197"/>
      <c r="D266" s="197"/>
      <c r="E266" s="197"/>
      <c r="F266" s="197"/>
      <c r="G266" s="197"/>
      <c r="H266" s="197"/>
      <c r="I266" s="198"/>
      <c r="J266" s="33">
        <f>SUM(J232:J265)</f>
        <v>426020000</v>
      </c>
      <c r="K266" s="33">
        <f>SUM(K232:K265)</f>
        <v>426020000</v>
      </c>
      <c r="L266" s="32"/>
      <c r="M266" s="33">
        <f>SUM(M232:M265)</f>
        <v>0</v>
      </c>
      <c r="N266" s="33">
        <f>SUM(N232:N265)</f>
        <v>0</v>
      </c>
      <c r="O266" s="33">
        <f>SUM(O232:O265)</f>
        <v>0</v>
      </c>
      <c r="P266" s="34"/>
      <c r="Q266" s="35"/>
      <c r="R266" s="33">
        <f t="shared" ref="R266:AH266" si="123">SUM(R232:R265)</f>
        <v>0</v>
      </c>
      <c r="S266" s="33">
        <f t="shared" si="123"/>
        <v>0</v>
      </c>
      <c r="T266" s="33">
        <f t="shared" si="123"/>
        <v>375820000</v>
      </c>
      <c r="U266" s="33">
        <f t="shared" si="123"/>
        <v>375820000</v>
      </c>
      <c r="V266" s="33">
        <f t="shared" si="123"/>
        <v>42200000</v>
      </c>
      <c r="W266" s="33">
        <f t="shared" si="123"/>
        <v>0</v>
      </c>
      <c r="X266" s="33">
        <f t="shared" si="123"/>
        <v>0</v>
      </c>
      <c r="Y266" s="33">
        <f t="shared" si="123"/>
        <v>42200000</v>
      </c>
      <c r="Z266" s="33">
        <f t="shared" si="123"/>
        <v>0</v>
      </c>
      <c r="AA266" s="33">
        <f t="shared" si="123"/>
        <v>0</v>
      </c>
      <c r="AB266" s="33">
        <f t="shared" si="123"/>
        <v>0</v>
      </c>
      <c r="AC266" s="33">
        <f t="shared" si="123"/>
        <v>0</v>
      </c>
      <c r="AD266" s="33">
        <f t="shared" si="123"/>
        <v>0</v>
      </c>
      <c r="AE266" s="33">
        <f t="shared" si="123"/>
        <v>0</v>
      </c>
      <c r="AF266" s="33">
        <f t="shared" si="123"/>
        <v>8000000</v>
      </c>
      <c r="AG266" s="33">
        <f>SUM(AG232:AG265)</f>
        <v>8000000</v>
      </c>
      <c r="AH266" s="33">
        <f t="shared" si="123"/>
        <v>426020000</v>
      </c>
      <c r="AI266" s="36">
        <f>IF(ISERROR(AH266/J266),0,AH266/J266)</f>
        <v>1</v>
      </c>
      <c r="AJ266" s="36">
        <f>IF(ISERROR(AH266/$AH$456),0,AH266/$AH$456)</f>
        <v>6.232755078993469E-2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12.75" customHeight="1" x14ac:dyDescent="0.25">
      <c r="A267" s="191" t="s">
        <v>63</v>
      </c>
      <c r="B267" s="192"/>
      <c r="C267" s="192"/>
      <c r="D267" s="192"/>
      <c r="E267" s="193"/>
      <c r="F267" s="9"/>
      <c r="G267" s="10"/>
      <c r="H267" s="11"/>
      <c r="I267" s="11"/>
      <c r="J267" s="12"/>
      <c r="K267" s="13"/>
      <c r="L267" s="14"/>
      <c r="M267" s="15"/>
      <c r="N267" s="15"/>
      <c r="O267" s="15"/>
      <c r="P267" s="10"/>
      <c r="Q267" s="16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7"/>
      <c r="AJ267" s="17"/>
    </row>
    <row r="268" spans="1:106" ht="13.5" outlineLevel="1" x14ac:dyDescent="0.3">
      <c r="A268" s="18">
        <v>1</v>
      </c>
      <c r="B268" s="19"/>
      <c r="C268" s="40"/>
      <c r="D268" s="41"/>
      <c r="E268" s="56"/>
      <c r="F268" s="43"/>
      <c r="G268" s="43"/>
      <c r="H268" s="55"/>
      <c r="I268" s="55"/>
      <c r="J268" s="194">
        <v>297320086</v>
      </c>
      <c r="K268" s="57">
        <v>257596</v>
      </c>
      <c r="L268" s="22" t="s">
        <v>300</v>
      </c>
      <c r="M268" s="47"/>
      <c r="N268" s="48"/>
      <c r="O268" s="47"/>
      <c r="P268" s="49"/>
      <c r="Q268" s="49"/>
      <c r="R268" s="24">
        <v>0</v>
      </c>
      <c r="S268" s="24">
        <v>0</v>
      </c>
      <c r="T268" s="24">
        <v>24486</v>
      </c>
      <c r="U268" s="25">
        <f>SUM(R268:T268)</f>
        <v>24486</v>
      </c>
      <c r="V268" s="24">
        <v>0</v>
      </c>
      <c r="W268" s="24">
        <f>24486*2</f>
        <v>48972</v>
      </c>
      <c r="X268" s="24">
        <v>0</v>
      </c>
      <c r="Y268" s="25">
        <f>SUM(V268:X268)</f>
        <v>48972</v>
      </c>
      <c r="Z268" s="24">
        <v>24609</v>
      </c>
      <c r="AA268" s="24">
        <v>24609</v>
      </c>
      <c r="AB268" s="24">
        <v>0</v>
      </c>
      <c r="AC268" s="25">
        <f>SUM(Z268:AB268)</f>
        <v>49218</v>
      </c>
      <c r="AD268" s="159"/>
      <c r="AE268" s="24">
        <v>24609</v>
      </c>
      <c r="AF268" s="24">
        <v>24609</v>
      </c>
      <c r="AG268" s="25">
        <f>SUM(AD268:AF268)</f>
        <v>49218</v>
      </c>
      <c r="AH268" s="25">
        <f>SUM(U268,Y268,AC268,AG268)</f>
        <v>171894</v>
      </c>
      <c r="AI268" s="26">
        <f>IF(ISERROR(AH268/J268),0,AH268/J268)</f>
        <v>5.7814459262600908E-4</v>
      </c>
      <c r="AJ268" s="27">
        <f t="shared" ref="AJ268:AJ305" si="124">IF(ISERROR(AH268/$AH$456),"-",AH268/$AH$456)</f>
        <v>2.5148424992922948E-5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12.75" customHeight="1" outlineLevel="1" x14ac:dyDescent="0.25">
      <c r="A269" s="18">
        <v>2</v>
      </c>
      <c r="B269" s="19"/>
      <c r="C269" s="20" t="s">
        <v>618</v>
      </c>
      <c r="D269" s="21">
        <v>45362</v>
      </c>
      <c r="E269" s="30" t="s">
        <v>619</v>
      </c>
      <c r="F269" s="22" t="s">
        <v>891</v>
      </c>
      <c r="G269" s="22" t="s">
        <v>892</v>
      </c>
      <c r="H269" s="21"/>
      <c r="I269" s="29"/>
      <c r="J269" s="199"/>
      <c r="K269" s="57">
        <v>4750000</v>
      </c>
      <c r="L269" s="22" t="s">
        <v>893</v>
      </c>
      <c r="M269" s="24"/>
      <c r="N269" s="24"/>
      <c r="O269" s="24"/>
      <c r="P269" s="30"/>
      <c r="Q269" s="30"/>
      <c r="R269" s="24"/>
      <c r="S269" s="24"/>
      <c r="T269" s="24"/>
      <c r="U269" s="25">
        <f t="shared" ref="U269:U304" si="125">SUM(R269:T269)</f>
        <v>0</v>
      </c>
      <c r="V269" s="57">
        <v>4750000</v>
      </c>
      <c r="W269" s="24"/>
      <c r="X269" s="24"/>
      <c r="Y269" s="25">
        <f t="shared" ref="Y269:Y304" si="126">SUM(V269:X269)</f>
        <v>4750000</v>
      </c>
      <c r="Z269" s="24"/>
      <c r="AA269" s="24"/>
      <c r="AB269" s="24"/>
      <c r="AC269" s="25">
        <f t="shared" ref="AC269:AC304" si="127">SUM(Z269:AB269)</f>
        <v>0</v>
      </c>
      <c r="AD269" s="24"/>
      <c r="AE269" s="24"/>
      <c r="AF269" s="24"/>
      <c r="AG269" s="25">
        <f t="shared" ref="AG269:AG304" si="128">SUM(AD269:AF269)</f>
        <v>0</v>
      </c>
      <c r="AH269" s="25">
        <f t="shared" ref="AH269:AH304" si="129">SUM(U269,Y269,AC269,AG269)</f>
        <v>4750000</v>
      </c>
      <c r="AI269" s="26">
        <f t="shared" ref="AI269:AI304" si="130">IF(ISERROR(AH269/J269),0,AH269/J269)</f>
        <v>0</v>
      </c>
      <c r="AJ269" s="27">
        <f t="shared" si="124"/>
        <v>6.9493419616963948E-4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12.75" customHeight="1" outlineLevel="1" x14ac:dyDescent="0.25">
      <c r="A270" s="18">
        <v>3</v>
      </c>
      <c r="B270" s="19"/>
      <c r="C270" s="20" t="s">
        <v>620</v>
      </c>
      <c r="D270" s="21">
        <v>45362</v>
      </c>
      <c r="E270" s="30" t="s">
        <v>621</v>
      </c>
      <c r="F270" s="22" t="s">
        <v>891</v>
      </c>
      <c r="G270" s="22" t="s">
        <v>892</v>
      </c>
      <c r="H270" s="21"/>
      <c r="I270" s="29"/>
      <c r="J270" s="199"/>
      <c r="K270" s="57">
        <v>6830000</v>
      </c>
      <c r="L270" s="22" t="s">
        <v>893</v>
      </c>
      <c r="M270" s="24"/>
      <c r="N270" s="24"/>
      <c r="O270" s="24"/>
      <c r="P270" s="30"/>
      <c r="Q270" s="30"/>
      <c r="R270" s="24"/>
      <c r="S270" s="24"/>
      <c r="T270" s="24"/>
      <c r="U270" s="25">
        <f t="shared" si="125"/>
        <v>0</v>
      </c>
      <c r="V270" s="57">
        <v>6830000</v>
      </c>
      <c r="W270" s="24"/>
      <c r="X270" s="24"/>
      <c r="Y270" s="25">
        <f t="shared" si="126"/>
        <v>6830000</v>
      </c>
      <c r="Z270" s="24"/>
      <c r="AA270" s="24"/>
      <c r="AB270" s="24"/>
      <c r="AC270" s="25">
        <f t="shared" si="127"/>
        <v>0</v>
      </c>
      <c r="AD270" s="24"/>
      <c r="AE270" s="24"/>
      <c r="AF270" s="24"/>
      <c r="AG270" s="25">
        <f t="shared" si="128"/>
        <v>0</v>
      </c>
      <c r="AH270" s="25">
        <f t="shared" si="129"/>
        <v>6830000</v>
      </c>
      <c r="AI270" s="26">
        <f t="shared" si="130"/>
        <v>0</v>
      </c>
      <c r="AJ270" s="27">
        <f t="shared" si="124"/>
        <v>9.9924222312392365E-4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12.75" customHeight="1" outlineLevel="1" x14ac:dyDescent="0.25">
      <c r="A271" s="18">
        <v>4</v>
      </c>
      <c r="B271" s="19"/>
      <c r="C271" s="20" t="s">
        <v>622</v>
      </c>
      <c r="D271" s="21">
        <v>45362</v>
      </c>
      <c r="E271" s="30" t="s">
        <v>623</v>
      </c>
      <c r="F271" s="22" t="s">
        <v>891</v>
      </c>
      <c r="G271" s="22" t="s">
        <v>892</v>
      </c>
      <c r="H271" s="21"/>
      <c r="I271" s="29"/>
      <c r="J271" s="199"/>
      <c r="K271" s="57">
        <v>4570000</v>
      </c>
      <c r="L271" s="22" t="s">
        <v>893</v>
      </c>
      <c r="M271" s="24"/>
      <c r="N271" s="24"/>
      <c r="O271" s="24"/>
      <c r="P271" s="30"/>
      <c r="Q271" s="30"/>
      <c r="R271" s="24"/>
      <c r="S271" s="24"/>
      <c r="T271" s="24"/>
      <c r="U271" s="25">
        <f t="shared" si="125"/>
        <v>0</v>
      </c>
      <c r="V271" s="57">
        <v>4570000</v>
      </c>
      <c r="W271" s="24"/>
      <c r="X271" s="24"/>
      <c r="Y271" s="25">
        <f t="shared" si="126"/>
        <v>4570000</v>
      </c>
      <c r="Z271" s="24"/>
      <c r="AA271" s="24"/>
      <c r="AB271" s="24"/>
      <c r="AC271" s="25">
        <f t="shared" si="127"/>
        <v>0</v>
      </c>
      <c r="AD271" s="24"/>
      <c r="AE271" s="24"/>
      <c r="AF271" s="24"/>
      <c r="AG271" s="25">
        <f t="shared" si="128"/>
        <v>0</v>
      </c>
      <c r="AH271" s="25">
        <f t="shared" si="129"/>
        <v>4570000</v>
      </c>
      <c r="AI271" s="26">
        <f t="shared" si="130"/>
        <v>0</v>
      </c>
      <c r="AJ271" s="27">
        <f t="shared" si="124"/>
        <v>6.6859984768321103E-4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12.75" customHeight="1" outlineLevel="1" x14ac:dyDescent="0.25">
      <c r="A272" s="18">
        <v>5</v>
      </c>
      <c r="B272" s="19"/>
      <c r="C272" s="20" t="s">
        <v>624</v>
      </c>
      <c r="D272" s="21">
        <v>45362</v>
      </c>
      <c r="E272" s="30" t="s">
        <v>625</v>
      </c>
      <c r="F272" s="22" t="s">
        <v>891</v>
      </c>
      <c r="G272" s="22" t="s">
        <v>892</v>
      </c>
      <c r="H272" s="21"/>
      <c r="I272" s="29"/>
      <c r="J272" s="199"/>
      <c r="K272" s="57">
        <v>8110000</v>
      </c>
      <c r="L272" s="22" t="s">
        <v>893</v>
      </c>
      <c r="M272" s="24"/>
      <c r="N272" s="24"/>
      <c r="O272" s="24"/>
      <c r="P272" s="30"/>
      <c r="Q272" s="30"/>
      <c r="R272" s="24"/>
      <c r="S272" s="24"/>
      <c r="T272" s="24"/>
      <c r="U272" s="25">
        <f t="shared" si="125"/>
        <v>0</v>
      </c>
      <c r="V272" s="57">
        <v>8110000</v>
      </c>
      <c r="W272" s="24"/>
      <c r="X272" s="24"/>
      <c r="Y272" s="25">
        <f t="shared" si="126"/>
        <v>8110000</v>
      </c>
      <c r="Z272" s="24"/>
      <c r="AA272" s="24"/>
      <c r="AB272" s="24"/>
      <c r="AC272" s="25">
        <f t="shared" si="127"/>
        <v>0</v>
      </c>
      <c r="AD272" s="24"/>
      <c r="AE272" s="24"/>
      <c r="AF272" s="24"/>
      <c r="AG272" s="25">
        <f t="shared" si="128"/>
        <v>0</v>
      </c>
      <c r="AH272" s="25">
        <f t="shared" si="129"/>
        <v>8110000</v>
      </c>
      <c r="AI272" s="26">
        <f t="shared" si="130"/>
        <v>0</v>
      </c>
      <c r="AJ272" s="27">
        <f t="shared" si="124"/>
        <v>1.1865087012496371E-3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customHeight="1" outlineLevel="1" x14ac:dyDescent="0.25">
      <c r="A273" s="18">
        <v>6</v>
      </c>
      <c r="B273" s="19"/>
      <c r="C273" s="20" t="s">
        <v>626</v>
      </c>
      <c r="D273" s="21">
        <v>45362</v>
      </c>
      <c r="E273" s="30" t="s">
        <v>627</v>
      </c>
      <c r="F273" s="22" t="s">
        <v>891</v>
      </c>
      <c r="G273" s="22" t="s">
        <v>892</v>
      </c>
      <c r="H273" s="21"/>
      <c r="I273" s="29"/>
      <c r="J273" s="199"/>
      <c r="K273" s="57">
        <v>4460000</v>
      </c>
      <c r="L273" s="22" t="s">
        <v>893</v>
      </c>
      <c r="M273" s="24"/>
      <c r="N273" s="24"/>
      <c r="O273" s="24"/>
      <c r="P273" s="30"/>
      <c r="Q273" s="30"/>
      <c r="R273" s="24"/>
      <c r="S273" s="24"/>
      <c r="T273" s="24"/>
      <c r="U273" s="25">
        <f t="shared" si="125"/>
        <v>0</v>
      </c>
      <c r="V273" s="57">
        <v>4460000</v>
      </c>
      <c r="W273" s="24"/>
      <c r="X273" s="24"/>
      <c r="Y273" s="25">
        <f t="shared" si="126"/>
        <v>4460000</v>
      </c>
      <c r="Z273" s="24"/>
      <c r="AA273" s="24"/>
      <c r="AB273" s="24"/>
      <c r="AC273" s="25">
        <f t="shared" si="127"/>
        <v>0</v>
      </c>
      <c r="AD273" s="24"/>
      <c r="AE273" s="24"/>
      <c r="AF273" s="24"/>
      <c r="AG273" s="25">
        <f t="shared" si="128"/>
        <v>0</v>
      </c>
      <c r="AH273" s="25">
        <f t="shared" si="129"/>
        <v>4460000</v>
      </c>
      <c r="AI273" s="26">
        <f t="shared" si="130"/>
        <v>0</v>
      </c>
      <c r="AJ273" s="27">
        <f t="shared" si="124"/>
        <v>6.5250663471928252E-4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12.75" customHeight="1" outlineLevel="1" x14ac:dyDescent="0.25">
      <c r="A274" s="18">
        <v>7</v>
      </c>
      <c r="B274" s="19"/>
      <c r="C274" s="20" t="s">
        <v>628</v>
      </c>
      <c r="D274" s="21">
        <v>45362</v>
      </c>
      <c r="E274" s="30" t="s">
        <v>629</v>
      </c>
      <c r="F274" s="22" t="s">
        <v>891</v>
      </c>
      <c r="G274" s="22" t="s">
        <v>892</v>
      </c>
      <c r="H274" s="21"/>
      <c r="I274" s="29"/>
      <c r="J274" s="199"/>
      <c r="K274" s="57">
        <v>6000000</v>
      </c>
      <c r="L274" s="22" t="s">
        <v>893</v>
      </c>
      <c r="M274" s="24"/>
      <c r="N274" s="24"/>
      <c r="O274" s="24"/>
      <c r="P274" s="30"/>
      <c r="Q274" s="30"/>
      <c r="R274" s="24"/>
      <c r="S274" s="24"/>
      <c r="T274" s="24"/>
      <c r="U274" s="25">
        <f t="shared" si="125"/>
        <v>0</v>
      </c>
      <c r="V274" s="57">
        <v>6000000</v>
      </c>
      <c r="W274" s="24"/>
      <c r="X274" s="24"/>
      <c r="Y274" s="25">
        <f t="shared" si="126"/>
        <v>6000000</v>
      </c>
      <c r="Z274" s="24"/>
      <c r="AA274" s="24"/>
      <c r="AB274" s="24"/>
      <c r="AC274" s="25">
        <f t="shared" si="127"/>
        <v>0</v>
      </c>
      <c r="AD274" s="24"/>
      <c r="AE274" s="24"/>
      <c r="AF274" s="24"/>
      <c r="AG274" s="25">
        <f t="shared" si="128"/>
        <v>0</v>
      </c>
      <c r="AH274" s="25">
        <f t="shared" si="129"/>
        <v>6000000</v>
      </c>
      <c r="AI274" s="26">
        <f t="shared" si="130"/>
        <v>0</v>
      </c>
      <c r="AJ274" s="27">
        <f t="shared" si="124"/>
        <v>8.7781161621428136E-4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12.75" customHeight="1" outlineLevel="1" x14ac:dyDescent="0.25">
      <c r="A275" s="18">
        <v>8</v>
      </c>
      <c r="B275" s="19"/>
      <c r="C275" s="20" t="s">
        <v>630</v>
      </c>
      <c r="D275" s="21">
        <v>45362</v>
      </c>
      <c r="E275" s="30" t="s">
        <v>631</v>
      </c>
      <c r="F275" s="22" t="s">
        <v>891</v>
      </c>
      <c r="G275" s="22" t="s">
        <v>892</v>
      </c>
      <c r="H275" s="21"/>
      <c r="I275" s="29"/>
      <c r="J275" s="199"/>
      <c r="K275" s="57">
        <v>8340000</v>
      </c>
      <c r="L275" s="22" t="s">
        <v>893</v>
      </c>
      <c r="M275" s="24"/>
      <c r="N275" s="24"/>
      <c r="O275" s="24"/>
      <c r="P275" s="30"/>
      <c r="Q275" s="30"/>
      <c r="R275" s="24"/>
      <c r="S275" s="24"/>
      <c r="T275" s="24"/>
      <c r="U275" s="25">
        <f t="shared" si="125"/>
        <v>0</v>
      </c>
      <c r="V275" s="57">
        <v>8340000</v>
      </c>
      <c r="W275" s="24"/>
      <c r="X275" s="24"/>
      <c r="Y275" s="25">
        <f t="shared" si="126"/>
        <v>8340000</v>
      </c>
      <c r="Z275" s="24"/>
      <c r="AA275" s="24"/>
      <c r="AB275" s="24"/>
      <c r="AC275" s="25">
        <f t="shared" si="127"/>
        <v>0</v>
      </c>
      <c r="AD275" s="24"/>
      <c r="AE275" s="24"/>
      <c r="AF275" s="24"/>
      <c r="AG275" s="25">
        <f t="shared" si="128"/>
        <v>0</v>
      </c>
      <c r="AH275" s="25">
        <f t="shared" si="129"/>
        <v>8340000</v>
      </c>
      <c r="AI275" s="26">
        <f t="shared" si="130"/>
        <v>0</v>
      </c>
      <c r="AJ275" s="27">
        <f t="shared" si="124"/>
        <v>1.2201581465378511E-3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12.75" customHeight="1" outlineLevel="1" x14ac:dyDescent="0.25">
      <c r="A276" s="18">
        <v>9</v>
      </c>
      <c r="B276" s="19"/>
      <c r="C276" s="20" t="s">
        <v>632</v>
      </c>
      <c r="D276" s="21">
        <v>45362</v>
      </c>
      <c r="E276" s="30" t="s">
        <v>633</v>
      </c>
      <c r="F276" s="22" t="s">
        <v>891</v>
      </c>
      <c r="G276" s="22" t="s">
        <v>892</v>
      </c>
      <c r="H276" s="21"/>
      <c r="I276" s="29"/>
      <c r="J276" s="199"/>
      <c r="K276" s="57">
        <v>8620000</v>
      </c>
      <c r="L276" s="22" t="s">
        <v>893</v>
      </c>
      <c r="M276" s="24"/>
      <c r="N276" s="24"/>
      <c r="O276" s="24"/>
      <c r="P276" s="30"/>
      <c r="Q276" s="30"/>
      <c r="R276" s="24"/>
      <c r="S276" s="24"/>
      <c r="T276" s="24"/>
      <c r="U276" s="25">
        <f t="shared" si="125"/>
        <v>0</v>
      </c>
      <c r="V276" s="57">
        <v>8620000</v>
      </c>
      <c r="W276" s="24"/>
      <c r="X276" s="24"/>
      <c r="Y276" s="25">
        <f t="shared" si="126"/>
        <v>8620000</v>
      </c>
      <c r="Z276" s="24"/>
      <c r="AA276" s="24"/>
      <c r="AB276" s="24"/>
      <c r="AC276" s="25">
        <f t="shared" si="127"/>
        <v>0</v>
      </c>
      <c r="AD276" s="24"/>
      <c r="AE276" s="24"/>
      <c r="AF276" s="24"/>
      <c r="AG276" s="25">
        <f t="shared" si="128"/>
        <v>0</v>
      </c>
      <c r="AH276" s="25">
        <f t="shared" si="129"/>
        <v>8620000</v>
      </c>
      <c r="AI276" s="26">
        <f t="shared" si="130"/>
        <v>0</v>
      </c>
      <c r="AJ276" s="27">
        <f t="shared" si="124"/>
        <v>1.2611226886278509E-3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12.75" customHeight="1" outlineLevel="1" x14ac:dyDescent="0.25">
      <c r="A277" s="18">
        <v>10</v>
      </c>
      <c r="B277" s="19"/>
      <c r="C277" s="20" t="s">
        <v>634</v>
      </c>
      <c r="D277" s="21">
        <v>45362</v>
      </c>
      <c r="E277" s="30" t="s">
        <v>203</v>
      </c>
      <c r="F277" s="22" t="s">
        <v>891</v>
      </c>
      <c r="G277" s="22" t="s">
        <v>892</v>
      </c>
      <c r="H277" s="21"/>
      <c r="I277" s="29"/>
      <c r="J277" s="199"/>
      <c r="K277" s="57">
        <v>47020000</v>
      </c>
      <c r="L277" s="22" t="s">
        <v>893</v>
      </c>
      <c r="M277" s="24"/>
      <c r="N277" s="24"/>
      <c r="O277" s="24"/>
      <c r="P277" s="30"/>
      <c r="Q277" s="30"/>
      <c r="R277" s="24"/>
      <c r="S277" s="24"/>
      <c r="T277" s="24"/>
      <c r="U277" s="25">
        <f t="shared" si="125"/>
        <v>0</v>
      </c>
      <c r="V277" s="57">
        <v>47020000</v>
      </c>
      <c r="W277" s="24"/>
      <c r="X277" s="24"/>
      <c r="Y277" s="25">
        <f t="shared" si="126"/>
        <v>47020000</v>
      </c>
      <c r="Z277" s="24"/>
      <c r="AA277" s="24"/>
      <c r="AB277" s="24"/>
      <c r="AC277" s="25">
        <f t="shared" si="127"/>
        <v>0</v>
      </c>
      <c r="AD277" s="24"/>
      <c r="AE277" s="24"/>
      <c r="AF277" s="24"/>
      <c r="AG277" s="25">
        <f t="shared" si="128"/>
        <v>0</v>
      </c>
      <c r="AH277" s="25">
        <f t="shared" si="129"/>
        <v>47020000</v>
      </c>
      <c r="AI277" s="26">
        <f t="shared" si="130"/>
        <v>0</v>
      </c>
      <c r="AJ277" s="27">
        <f t="shared" si="124"/>
        <v>6.8791170323992514E-3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12.75" customHeight="1" outlineLevel="1" x14ac:dyDescent="0.25">
      <c r="A278" s="18">
        <v>11</v>
      </c>
      <c r="B278" s="19"/>
      <c r="C278" s="20" t="s">
        <v>635</v>
      </c>
      <c r="D278" s="21">
        <v>45362</v>
      </c>
      <c r="E278" s="30" t="s">
        <v>636</v>
      </c>
      <c r="F278" s="22" t="s">
        <v>891</v>
      </c>
      <c r="G278" s="22" t="s">
        <v>892</v>
      </c>
      <c r="H278" s="21"/>
      <c r="I278" s="29"/>
      <c r="J278" s="199"/>
      <c r="K278" s="57">
        <v>4830000</v>
      </c>
      <c r="L278" s="22" t="s">
        <v>893</v>
      </c>
      <c r="M278" s="24"/>
      <c r="N278" s="24"/>
      <c r="O278" s="24"/>
      <c r="P278" s="30"/>
      <c r="Q278" s="30"/>
      <c r="R278" s="24"/>
      <c r="S278" s="24"/>
      <c r="T278" s="24"/>
      <c r="U278" s="25">
        <f t="shared" si="125"/>
        <v>0</v>
      </c>
      <c r="V278" s="57">
        <v>4830000</v>
      </c>
      <c r="W278" s="24"/>
      <c r="X278" s="24"/>
      <c r="Y278" s="25">
        <f t="shared" si="126"/>
        <v>4830000</v>
      </c>
      <c r="Z278" s="24"/>
      <c r="AA278" s="24"/>
      <c r="AB278" s="24"/>
      <c r="AC278" s="25">
        <f t="shared" si="127"/>
        <v>0</v>
      </c>
      <c r="AD278" s="24"/>
      <c r="AE278" s="24"/>
      <c r="AF278" s="24"/>
      <c r="AG278" s="25">
        <f t="shared" si="128"/>
        <v>0</v>
      </c>
      <c r="AH278" s="25">
        <f t="shared" si="129"/>
        <v>4830000</v>
      </c>
      <c r="AI278" s="26">
        <f t="shared" si="130"/>
        <v>0</v>
      </c>
      <c r="AJ278" s="27">
        <f t="shared" si="124"/>
        <v>7.0663835105249653E-4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12.75" customHeight="1" outlineLevel="1" x14ac:dyDescent="0.25">
      <c r="A279" s="18">
        <v>12</v>
      </c>
      <c r="B279" s="19"/>
      <c r="C279" s="20" t="s">
        <v>229</v>
      </c>
      <c r="D279" s="21">
        <v>45362</v>
      </c>
      <c r="E279" s="30" t="s">
        <v>637</v>
      </c>
      <c r="F279" s="22" t="s">
        <v>891</v>
      </c>
      <c r="G279" s="22" t="s">
        <v>892</v>
      </c>
      <c r="H279" s="21"/>
      <c r="I279" s="29"/>
      <c r="J279" s="199"/>
      <c r="K279" s="57">
        <v>4070000</v>
      </c>
      <c r="L279" s="22" t="s">
        <v>893</v>
      </c>
      <c r="M279" s="24"/>
      <c r="N279" s="24"/>
      <c r="O279" s="24"/>
      <c r="P279" s="30"/>
      <c r="Q279" s="30"/>
      <c r="R279" s="24"/>
      <c r="S279" s="24"/>
      <c r="T279" s="24"/>
      <c r="U279" s="25">
        <f t="shared" si="125"/>
        <v>0</v>
      </c>
      <c r="V279" s="57">
        <v>4070000</v>
      </c>
      <c r="W279" s="24"/>
      <c r="X279" s="24"/>
      <c r="Y279" s="25">
        <f t="shared" si="126"/>
        <v>4070000</v>
      </c>
      <c r="Z279" s="24"/>
      <c r="AA279" s="24"/>
      <c r="AB279" s="24"/>
      <c r="AC279" s="25">
        <f t="shared" si="127"/>
        <v>0</v>
      </c>
      <c r="AD279" s="24"/>
      <c r="AE279" s="24"/>
      <c r="AF279" s="24"/>
      <c r="AG279" s="25">
        <f t="shared" si="128"/>
        <v>0</v>
      </c>
      <c r="AH279" s="25">
        <f t="shared" si="129"/>
        <v>4070000</v>
      </c>
      <c r="AI279" s="26">
        <f t="shared" si="130"/>
        <v>0</v>
      </c>
      <c r="AJ279" s="27">
        <f t="shared" si="124"/>
        <v>5.9544887966535417E-4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ht="12.75" customHeight="1" outlineLevel="1" x14ac:dyDescent="0.25">
      <c r="A280" s="18">
        <v>13</v>
      </c>
      <c r="B280" s="19"/>
      <c r="C280" s="20" t="s">
        <v>638</v>
      </c>
      <c r="D280" s="21">
        <v>45362</v>
      </c>
      <c r="E280" s="30" t="s">
        <v>639</v>
      </c>
      <c r="F280" s="22" t="s">
        <v>891</v>
      </c>
      <c r="G280" s="22" t="s">
        <v>892</v>
      </c>
      <c r="H280" s="21"/>
      <c r="I280" s="29"/>
      <c r="J280" s="199"/>
      <c r="K280" s="57">
        <v>4100000</v>
      </c>
      <c r="L280" s="22" t="s">
        <v>893</v>
      </c>
      <c r="M280" s="24"/>
      <c r="N280" s="24"/>
      <c r="O280" s="24"/>
      <c r="P280" s="30"/>
      <c r="Q280" s="30"/>
      <c r="R280" s="24"/>
      <c r="S280" s="24"/>
      <c r="T280" s="24"/>
      <c r="U280" s="25">
        <f t="shared" si="125"/>
        <v>0</v>
      </c>
      <c r="V280" s="57">
        <v>4100000</v>
      </c>
      <c r="W280" s="24"/>
      <c r="X280" s="24"/>
      <c r="Y280" s="25">
        <f t="shared" si="126"/>
        <v>4100000</v>
      </c>
      <c r="Z280" s="24"/>
      <c r="AA280" s="24"/>
      <c r="AB280" s="24"/>
      <c r="AC280" s="25">
        <f t="shared" si="127"/>
        <v>0</v>
      </c>
      <c r="AD280" s="24"/>
      <c r="AE280" s="24"/>
      <c r="AF280" s="24"/>
      <c r="AG280" s="25">
        <f t="shared" si="128"/>
        <v>0</v>
      </c>
      <c r="AH280" s="25">
        <f t="shared" si="129"/>
        <v>4100000</v>
      </c>
      <c r="AI280" s="26">
        <f t="shared" si="130"/>
        <v>0</v>
      </c>
      <c r="AJ280" s="27">
        <f t="shared" si="124"/>
        <v>5.9983793774642563E-4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12.75" customHeight="1" outlineLevel="1" x14ac:dyDescent="0.25">
      <c r="A281" s="18">
        <v>14</v>
      </c>
      <c r="B281" s="19"/>
      <c r="C281" s="20" t="s">
        <v>581</v>
      </c>
      <c r="D281" s="21">
        <v>45362</v>
      </c>
      <c r="E281" s="30" t="s">
        <v>640</v>
      </c>
      <c r="F281" s="22" t="s">
        <v>891</v>
      </c>
      <c r="G281" s="22" t="s">
        <v>892</v>
      </c>
      <c r="H281" s="21"/>
      <c r="I281" s="29"/>
      <c r="J281" s="199"/>
      <c r="K281" s="57">
        <v>6950000</v>
      </c>
      <c r="L281" s="22" t="s">
        <v>893</v>
      </c>
      <c r="M281" s="24"/>
      <c r="N281" s="24"/>
      <c r="O281" s="24"/>
      <c r="P281" s="30"/>
      <c r="Q281" s="30"/>
      <c r="R281" s="24"/>
      <c r="S281" s="24"/>
      <c r="T281" s="24"/>
      <c r="U281" s="25">
        <f t="shared" si="125"/>
        <v>0</v>
      </c>
      <c r="V281" s="57">
        <v>6950000</v>
      </c>
      <c r="W281" s="24"/>
      <c r="X281" s="24"/>
      <c r="Y281" s="25">
        <f t="shared" si="126"/>
        <v>6950000</v>
      </c>
      <c r="Z281" s="24"/>
      <c r="AA281" s="24"/>
      <c r="AB281" s="24"/>
      <c r="AC281" s="25">
        <f t="shared" si="127"/>
        <v>0</v>
      </c>
      <c r="AD281" s="24"/>
      <c r="AE281" s="24"/>
      <c r="AF281" s="24"/>
      <c r="AG281" s="25">
        <f t="shared" si="128"/>
        <v>0</v>
      </c>
      <c r="AH281" s="25">
        <f t="shared" si="129"/>
        <v>6950000</v>
      </c>
      <c r="AI281" s="26">
        <f t="shared" si="130"/>
        <v>0</v>
      </c>
      <c r="AJ281" s="27">
        <f t="shared" si="124"/>
        <v>1.0167984554482093E-3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12.75" customHeight="1" outlineLevel="1" x14ac:dyDescent="0.25">
      <c r="A282" s="18">
        <v>15</v>
      </c>
      <c r="B282" s="19"/>
      <c r="C282" s="20" t="s">
        <v>641</v>
      </c>
      <c r="D282" s="21">
        <v>45371</v>
      </c>
      <c r="E282" s="30" t="s">
        <v>642</v>
      </c>
      <c r="F282" s="22" t="s">
        <v>891</v>
      </c>
      <c r="G282" s="22" t="s">
        <v>892</v>
      </c>
      <c r="H282" s="21"/>
      <c r="I282" s="29"/>
      <c r="J282" s="199"/>
      <c r="K282" s="57">
        <v>5440000</v>
      </c>
      <c r="L282" s="22" t="s">
        <v>893</v>
      </c>
      <c r="M282" s="24"/>
      <c r="N282" s="24"/>
      <c r="O282" s="24"/>
      <c r="P282" s="30"/>
      <c r="Q282" s="30"/>
      <c r="R282" s="24"/>
      <c r="S282" s="24"/>
      <c r="T282" s="24"/>
      <c r="U282" s="25">
        <f t="shared" si="125"/>
        <v>0</v>
      </c>
      <c r="V282" s="57">
        <v>5440000</v>
      </c>
      <c r="W282" s="24"/>
      <c r="X282" s="24"/>
      <c r="Y282" s="25">
        <f t="shared" si="126"/>
        <v>5440000</v>
      </c>
      <c r="Z282" s="24"/>
      <c r="AA282" s="24"/>
      <c r="AB282" s="24"/>
      <c r="AC282" s="25">
        <f t="shared" si="127"/>
        <v>0</v>
      </c>
      <c r="AD282" s="24"/>
      <c r="AE282" s="24"/>
      <c r="AF282" s="24"/>
      <c r="AG282" s="25">
        <f t="shared" si="128"/>
        <v>0</v>
      </c>
      <c r="AH282" s="25">
        <f t="shared" si="129"/>
        <v>5440000</v>
      </c>
      <c r="AI282" s="26">
        <f t="shared" si="130"/>
        <v>0</v>
      </c>
      <c r="AJ282" s="27">
        <f t="shared" si="124"/>
        <v>7.9588253203428179E-4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8">
        <v>16</v>
      </c>
      <c r="B283" s="19"/>
      <c r="C283" s="20" t="s">
        <v>643</v>
      </c>
      <c r="D283" s="21">
        <v>45371</v>
      </c>
      <c r="E283" s="30" t="s">
        <v>644</v>
      </c>
      <c r="F283" s="22" t="s">
        <v>891</v>
      </c>
      <c r="G283" s="22" t="s">
        <v>892</v>
      </c>
      <c r="H283" s="21"/>
      <c r="I283" s="29"/>
      <c r="J283" s="199"/>
      <c r="K283" s="57">
        <v>4490000</v>
      </c>
      <c r="L283" s="22" t="s">
        <v>893</v>
      </c>
      <c r="M283" s="24"/>
      <c r="N283" s="24"/>
      <c r="O283" s="24"/>
      <c r="P283" s="30"/>
      <c r="Q283" s="30"/>
      <c r="R283" s="24"/>
      <c r="S283" s="24"/>
      <c r="T283" s="24"/>
      <c r="U283" s="25">
        <f t="shared" si="125"/>
        <v>0</v>
      </c>
      <c r="V283" s="57">
        <v>4490000</v>
      </c>
      <c r="W283" s="24"/>
      <c r="X283" s="24"/>
      <c r="Y283" s="25">
        <f t="shared" si="126"/>
        <v>4490000</v>
      </c>
      <c r="Z283" s="24"/>
      <c r="AA283" s="24"/>
      <c r="AB283" s="24"/>
      <c r="AC283" s="25">
        <f t="shared" si="127"/>
        <v>0</v>
      </c>
      <c r="AD283" s="24"/>
      <c r="AE283" s="24"/>
      <c r="AF283" s="24"/>
      <c r="AG283" s="25">
        <f t="shared" si="128"/>
        <v>0</v>
      </c>
      <c r="AH283" s="25">
        <f t="shared" si="129"/>
        <v>4490000</v>
      </c>
      <c r="AI283" s="26">
        <f t="shared" si="130"/>
        <v>0</v>
      </c>
      <c r="AJ283" s="27">
        <f t="shared" si="124"/>
        <v>6.5689569280035387E-4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12.75" customHeight="1" outlineLevel="1" x14ac:dyDescent="0.25">
      <c r="A284" s="18">
        <v>17</v>
      </c>
      <c r="B284" s="19"/>
      <c r="C284" s="20" t="s">
        <v>645</v>
      </c>
      <c r="D284" s="21">
        <v>45378</v>
      </c>
      <c r="E284" s="30" t="s">
        <v>646</v>
      </c>
      <c r="F284" s="22" t="s">
        <v>891</v>
      </c>
      <c r="G284" s="22" t="s">
        <v>892</v>
      </c>
      <c r="H284" s="21"/>
      <c r="I284" s="29"/>
      <c r="J284" s="199"/>
      <c r="K284" s="57">
        <v>64760000</v>
      </c>
      <c r="L284" s="22" t="s">
        <v>893</v>
      </c>
      <c r="M284" s="24"/>
      <c r="N284" s="24"/>
      <c r="O284" s="24"/>
      <c r="P284" s="30"/>
      <c r="Q284" s="30"/>
      <c r="R284" s="24"/>
      <c r="S284" s="24"/>
      <c r="T284" s="24"/>
      <c r="U284" s="25">
        <f t="shared" si="125"/>
        <v>0</v>
      </c>
      <c r="V284" s="57">
        <v>64760000</v>
      </c>
      <c r="W284" s="24"/>
      <c r="X284" s="24"/>
      <c r="Y284" s="25">
        <f t="shared" si="126"/>
        <v>64760000</v>
      </c>
      <c r="Z284" s="24"/>
      <c r="AA284" s="24"/>
      <c r="AB284" s="24"/>
      <c r="AC284" s="25">
        <f t="shared" si="127"/>
        <v>0</v>
      </c>
      <c r="AD284" s="24"/>
      <c r="AE284" s="24"/>
      <c r="AF284" s="24"/>
      <c r="AG284" s="25">
        <f t="shared" si="128"/>
        <v>0</v>
      </c>
      <c r="AH284" s="25">
        <f t="shared" si="129"/>
        <v>64760000</v>
      </c>
      <c r="AI284" s="26">
        <f t="shared" si="130"/>
        <v>0</v>
      </c>
      <c r="AJ284" s="27">
        <f t="shared" si="124"/>
        <v>9.4745133776728101E-3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12.75" customHeight="1" outlineLevel="1" x14ac:dyDescent="0.25">
      <c r="A285" s="18">
        <v>18</v>
      </c>
      <c r="B285" s="19"/>
      <c r="C285" s="20" t="s">
        <v>647</v>
      </c>
      <c r="D285" s="21">
        <v>45362</v>
      </c>
      <c r="E285" s="30" t="s">
        <v>648</v>
      </c>
      <c r="F285" s="22" t="s">
        <v>891</v>
      </c>
      <c r="G285" s="22" t="s">
        <v>892</v>
      </c>
      <c r="H285" s="21"/>
      <c r="I285" s="29"/>
      <c r="J285" s="199"/>
      <c r="K285" s="57">
        <v>3530000</v>
      </c>
      <c r="L285" s="22" t="s">
        <v>893</v>
      </c>
      <c r="M285" s="24"/>
      <c r="N285" s="24"/>
      <c r="O285" s="24"/>
      <c r="P285" s="30"/>
      <c r="Q285" s="30"/>
      <c r="R285" s="24"/>
      <c r="S285" s="24"/>
      <c r="T285" s="24"/>
      <c r="U285" s="25">
        <f t="shared" si="125"/>
        <v>0</v>
      </c>
      <c r="V285" s="57">
        <v>3530000</v>
      </c>
      <c r="W285" s="24"/>
      <c r="X285" s="24"/>
      <c r="Y285" s="25">
        <f t="shared" si="126"/>
        <v>3530000</v>
      </c>
      <c r="Z285" s="24"/>
      <c r="AA285" s="24"/>
      <c r="AB285" s="24"/>
      <c r="AC285" s="25">
        <f t="shared" si="127"/>
        <v>0</v>
      </c>
      <c r="AD285" s="24"/>
      <c r="AE285" s="24"/>
      <c r="AF285" s="24"/>
      <c r="AG285" s="25">
        <f t="shared" si="128"/>
        <v>0</v>
      </c>
      <c r="AH285" s="25">
        <f t="shared" si="129"/>
        <v>3530000</v>
      </c>
      <c r="AI285" s="26">
        <f t="shared" si="130"/>
        <v>0</v>
      </c>
      <c r="AJ285" s="27">
        <f t="shared" si="124"/>
        <v>5.1644583420606884E-4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12.75" customHeight="1" outlineLevel="1" x14ac:dyDescent="0.25">
      <c r="A286" s="18">
        <v>19</v>
      </c>
      <c r="B286" s="19"/>
      <c r="C286" s="20" t="s">
        <v>649</v>
      </c>
      <c r="D286" s="21">
        <v>45371</v>
      </c>
      <c r="E286" s="30" t="s">
        <v>650</v>
      </c>
      <c r="F286" s="22" t="s">
        <v>891</v>
      </c>
      <c r="G286" s="22" t="s">
        <v>892</v>
      </c>
      <c r="H286" s="21"/>
      <c r="I286" s="29"/>
      <c r="J286" s="199"/>
      <c r="K286" s="57">
        <v>13500000</v>
      </c>
      <c r="L286" s="22" t="s">
        <v>893</v>
      </c>
      <c r="M286" s="24"/>
      <c r="N286" s="24"/>
      <c r="O286" s="24"/>
      <c r="P286" s="30"/>
      <c r="Q286" s="30"/>
      <c r="R286" s="24"/>
      <c r="S286" s="24"/>
      <c r="T286" s="24"/>
      <c r="U286" s="25">
        <f t="shared" si="125"/>
        <v>0</v>
      </c>
      <c r="V286" s="24"/>
      <c r="W286" s="57">
        <v>13500000</v>
      </c>
      <c r="X286" s="24"/>
      <c r="Y286" s="25">
        <f t="shared" si="126"/>
        <v>13500000</v>
      </c>
      <c r="Z286" s="24"/>
      <c r="AA286" s="24"/>
      <c r="AB286" s="24"/>
      <c r="AC286" s="25">
        <f t="shared" si="127"/>
        <v>0</v>
      </c>
      <c r="AD286" s="24"/>
      <c r="AE286" s="24"/>
      <c r="AF286" s="24"/>
      <c r="AG286" s="25">
        <f t="shared" si="128"/>
        <v>0</v>
      </c>
      <c r="AH286" s="25">
        <f t="shared" si="129"/>
        <v>13500000</v>
      </c>
      <c r="AI286" s="26">
        <f t="shared" si="130"/>
        <v>0</v>
      </c>
      <c r="AJ286" s="27">
        <f t="shared" si="124"/>
        <v>1.975076136482133E-3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outlineLevel="1" x14ac:dyDescent="0.25">
      <c r="A287" s="18">
        <v>20</v>
      </c>
      <c r="B287" s="19"/>
      <c r="C287" s="20" t="s">
        <v>651</v>
      </c>
      <c r="D287" s="21">
        <v>45362</v>
      </c>
      <c r="E287" s="30" t="s">
        <v>652</v>
      </c>
      <c r="F287" s="22" t="s">
        <v>891</v>
      </c>
      <c r="G287" s="22" t="s">
        <v>892</v>
      </c>
      <c r="H287" s="21"/>
      <c r="I287" s="29"/>
      <c r="J287" s="199"/>
      <c r="K287" s="57">
        <v>10950000</v>
      </c>
      <c r="L287" s="22" t="s">
        <v>893</v>
      </c>
      <c r="M287" s="24"/>
      <c r="N287" s="24"/>
      <c r="O287" s="24"/>
      <c r="P287" s="30"/>
      <c r="Q287" s="30"/>
      <c r="R287" s="24"/>
      <c r="S287" s="24"/>
      <c r="T287" s="24"/>
      <c r="U287" s="25">
        <f t="shared" si="125"/>
        <v>0</v>
      </c>
      <c r="V287" s="24"/>
      <c r="W287" s="57">
        <v>10950000</v>
      </c>
      <c r="X287" s="24"/>
      <c r="Y287" s="25">
        <f t="shared" si="126"/>
        <v>10950000</v>
      </c>
      <c r="Z287" s="24"/>
      <c r="AA287" s="24"/>
      <c r="AB287" s="24"/>
      <c r="AC287" s="25">
        <f t="shared" si="127"/>
        <v>0</v>
      </c>
      <c r="AD287" s="24"/>
      <c r="AE287" s="24"/>
      <c r="AF287" s="24"/>
      <c r="AG287" s="25">
        <f t="shared" si="128"/>
        <v>0</v>
      </c>
      <c r="AH287" s="25">
        <f t="shared" si="129"/>
        <v>10950000</v>
      </c>
      <c r="AI287" s="26">
        <f t="shared" si="130"/>
        <v>0</v>
      </c>
      <c r="AJ287" s="27">
        <f t="shared" si="124"/>
        <v>1.6020061995910635E-3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12.75" customHeight="1" outlineLevel="1" x14ac:dyDescent="0.25">
      <c r="A288" s="18">
        <v>21</v>
      </c>
      <c r="B288" s="19"/>
      <c r="C288" s="20" t="s">
        <v>653</v>
      </c>
      <c r="D288" s="21">
        <v>45362</v>
      </c>
      <c r="E288" s="30" t="s">
        <v>654</v>
      </c>
      <c r="F288" s="22" t="s">
        <v>891</v>
      </c>
      <c r="G288" s="22" t="s">
        <v>892</v>
      </c>
      <c r="H288" s="21"/>
      <c r="I288" s="29"/>
      <c r="J288" s="199"/>
      <c r="K288" s="57">
        <v>8300000</v>
      </c>
      <c r="L288" s="22" t="s">
        <v>893</v>
      </c>
      <c r="M288" s="24"/>
      <c r="N288" s="24"/>
      <c r="O288" s="24"/>
      <c r="P288" s="30"/>
      <c r="Q288" s="30"/>
      <c r="R288" s="24"/>
      <c r="S288" s="24"/>
      <c r="T288" s="24"/>
      <c r="U288" s="25">
        <f t="shared" si="125"/>
        <v>0</v>
      </c>
      <c r="V288" s="24"/>
      <c r="W288" s="57">
        <v>8300000</v>
      </c>
      <c r="X288" s="24"/>
      <c r="Y288" s="25">
        <f t="shared" si="126"/>
        <v>8300000</v>
      </c>
      <c r="Z288" s="24"/>
      <c r="AA288" s="24"/>
      <c r="AB288" s="24"/>
      <c r="AC288" s="25">
        <f t="shared" si="127"/>
        <v>0</v>
      </c>
      <c r="AD288" s="24"/>
      <c r="AE288" s="24"/>
      <c r="AF288" s="24"/>
      <c r="AG288" s="25">
        <f t="shared" si="128"/>
        <v>0</v>
      </c>
      <c r="AH288" s="25">
        <f t="shared" si="129"/>
        <v>8300000</v>
      </c>
      <c r="AI288" s="26">
        <f t="shared" si="130"/>
        <v>0</v>
      </c>
      <c r="AJ288" s="27">
        <f t="shared" si="124"/>
        <v>1.2143060690964227E-3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customHeight="1" outlineLevel="1" x14ac:dyDescent="0.25">
      <c r="A289" s="18">
        <v>22</v>
      </c>
      <c r="B289" s="19"/>
      <c r="C289" s="20" t="s">
        <v>655</v>
      </c>
      <c r="D289" s="21">
        <v>45362</v>
      </c>
      <c r="E289" s="30" t="s">
        <v>656</v>
      </c>
      <c r="F289" s="22" t="s">
        <v>891</v>
      </c>
      <c r="G289" s="22" t="s">
        <v>892</v>
      </c>
      <c r="H289" s="21"/>
      <c r="I289" s="29"/>
      <c r="J289" s="199"/>
      <c r="K289" s="57">
        <v>3950000</v>
      </c>
      <c r="L289" s="22" t="s">
        <v>893</v>
      </c>
      <c r="M289" s="24"/>
      <c r="N289" s="24"/>
      <c r="O289" s="24"/>
      <c r="P289" s="30"/>
      <c r="Q289" s="30"/>
      <c r="R289" s="24"/>
      <c r="S289" s="24"/>
      <c r="T289" s="24"/>
      <c r="U289" s="25">
        <f t="shared" si="125"/>
        <v>0</v>
      </c>
      <c r="V289" s="24"/>
      <c r="W289" s="57">
        <v>3950000</v>
      </c>
      <c r="X289" s="24"/>
      <c r="Y289" s="25">
        <f t="shared" si="126"/>
        <v>3950000</v>
      </c>
      <c r="Z289" s="24"/>
      <c r="AA289" s="24"/>
      <c r="AB289" s="24"/>
      <c r="AC289" s="25">
        <f t="shared" si="127"/>
        <v>0</v>
      </c>
      <c r="AD289" s="24"/>
      <c r="AE289" s="24"/>
      <c r="AF289" s="24"/>
      <c r="AG289" s="25">
        <f t="shared" si="128"/>
        <v>0</v>
      </c>
      <c r="AH289" s="25">
        <f t="shared" si="129"/>
        <v>3950000</v>
      </c>
      <c r="AI289" s="26">
        <f t="shared" si="130"/>
        <v>0</v>
      </c>
      <c r="AJ289" s="27">
        <f t="shared" si="124"/>
        <v>5.7789264734106854E-4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12.75" customHeight="1" outlineLevel="1" x14ac:dyDescent="0.25">
      <c r="A290" s="18">
        <v>23</v>
      </c>
      <c r="B290" s="19"/>
      <c r="C290" s="20" t="s">
        <v>657</v>
      </c>
      <c r="D290" s="21">
        <v>45362</v>
      </c>
      <c r="E290" s="30" t="s">
        <v>658</v>
      </c>
      <c r="F290" s="22" t="s">
        <v>891</v>
      </c>
      <c r="G290" s="22" t="s">
        <v>892</v>
      </c>
      <c r="H290" s="21"/>
      <c r="I290" s="29"/>
      <c r="J290" s="199"/>
      <c r="K290" s="57">
        <v>5550000</v>
      </c>
      <c r="L290" s="22" t="s">
        <v>893</v>
      </c>
      <c r="M290" s="24"/>
      <c r="N290" s="24"/>
      <c r="O290" s="24"/>
      <c r="P290" s="30"/>
      <c r="Q290" s="30"/>
      <c r="R290" s="24"/>
      <c r="S290" s="24"/>
      <c r="T290" s="24"/>
      <c r="U290" s="25">
        <f t="shared" si="125"/>
        <v>0</v>
      </c>
      <c r="V290" s="24"/>
      <c r="W290" s="57">
        <v>5550000</v>
      </c>
      <c r="X290" s="24"/>
      <c r="Y290" s="25">
        <f t="shared" si="126"/>
        <v>5550000</v>
      </c>
      <c r="Z290" s="24"/>
      <c r="AA290" s="24"/>
      <c r="AB290" s="24"/>
      <c r="AC290" s="25">
        <f t="shared" si="127"/>
        <v>0</v>
      </c>
      <c r="AD290" s="24"/>
      <c r="AE290" s="24"/>
      <c r="AF290" s="24"/>
      <c r="AG290" s="25">
        <f t="shared" si="128"/>
        <v>0</v>
      </c>
      <c r="AH290" s="25">
        <f t="shared" si="129"/>
        <v>5550000</v>
      </c>
      <c r="AI290" s="26">
        <f t="shared" si="130"/>
        <v>0</v>
      </c>
      <c r="AJ290" s="27">
        <f t="shared" si="124"/>
        <v>8.119757449982103E-4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outlineLevel="1" x14ac:dyDescent="0.25">
      <c r="A291" s="18">
        <v>24</v>
      </c>
      <c r="B291" s="19"/>
      <c r="C291" s="20" t="s">
        <v>659</v>
      </c>
      <c r="D291" s="21">
        <v>45371</v>
      </c>
      <c r="E291" s="30" t="s">
        <v>660</v>
      </c>
      <c r="F291" s="22" t="s">
        <v>891</v>
      </c>
      <c r="G291" s="22" t="s">
        <v>892</v>
      </c>
      <c r="H291" s="21"/>
      <c r="I291" s="29"/>
      <c r="J291" s="199"/>
      <c r="K291" s="57">
        <v>8940000</v>
      </c>
      <c r="L291" s="22" t="s">
        <v>893</v>
      </c>
      <c r="M291" s="24"/>
      <c r="N291" s="24"/>
      <c r="O291" s="24"/>
      <c r="P291" s="30"/>
      <c r="Q291" s="30"/>
      <c r="R291" s="24"/>
      <c r="S291" s="24"/>
      <c r="T291" s="24"/>
      <c r="U291" s="25">
        <f t="shared" si="125"/>
        <v>0</v>
      </c>
      <c r="V291" s="24"/>
      <c r="W291" s="57">
        <v>8940000</v>
      </c>
      <c r="X291" s="24"/>
      <c r="Y291" s="25">
        <f t="shared" si="126"/>
        <v>8940000</v>
      </c>
      <c r="Z291" s="24"/>
      <c r="AA291" s="24"/>
      <c r="AB291" s="24"/>
      <c r="AC291" s="25">
        <f t="shared" si="127"/>
        <v>0</v>
      </c>
      <c r="AD291" s="24"/>
      <c r="AE291" s="24"/>
      <c r="AF291" s="24"/>
      <c r="AG291" s="25">
        <f t="shared" si="128"/>
        <v>0</v>
      </c>
      <c r="AH291" s="25">
        <f t="shared" si="129"/>
        <v>8940000</v>
      </c>
      <c r="AI291" s="26">
        <f t="shared" si="130"/>
        <v>0</v>
      </c>
      <c r="AJ291" s="27">
        <f t="shared" si="124"/>
        <v>1.3079393081592793E-3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ht="12.75" customHeight="1" outlineLevel="1" x14ac:dyDescent="0.25">
      <c r="A292" s="18">
        <v>25</v>
      </c>
      <c r="B292" s="19"/>
      <c r="C292" s="20" t="s">
        <v>661</v>
      </c>
      <c r="D292" s="21">
        <v>45362</v>
      </c>
      <c r="E292" s="30" t="s">
        <v>662</v>
      </c>
      <c r="F292" s="22" t="s">
        <v>891</v>
      </c>
      <c r="G292" s="22" t="s">
        <v>892</v>
      </c>
      <c r="H292" s="21"/>
      <c r="I292" s="29"/>
      <c r="J292" s="199"/>
      <c r="K292" s="57">
        <v>2560000</v>
      </c>
      <c r="L292" s="22" t="s">
        <v>893</v>
      </c>
      <c r="M292" s="24"/>
      <c r="N292" s="24"/>
      <c r="O292" s="24"/>
      <c r="P292" s="30"/>
      <c r="Q292" s="30"/>
      <c r="R292" s="24"/>
      <c r="S292" s="24"/>
      <c r="T292" s="24"/>
      <c r="U292" s="25">
        <f t="shared" si="125"/>
        <v>0</v>
      </c>
      <c r="V292" s="24"/>
      <c r="W292" s="57">
        <v>2560000</v>
      </c>
      <c r="X292" s="24"/>
      <c r="Y292" s="25">
        <f t="shared" si="126"/>
        <v>2560000</v>
      </c>
      <c r="Z292" s="24"/>
      <c r="AA292" s="24"/>
      <c r="AB292" s="24"/>
      <c r="AC292" s="25">
        <f t="shared" si="127"/>
        <v>0</v>
      </c>
      <c r="AD292" s="24"/>
      <c r="AE292" s="24"/>
      <c r="AF292" s="24"/>
      <c r="AG292" s="25">
        <f t="shared" si="128"/>
        <v>0</v>
      </c>
      <c r="AH292" s="25">
        <f t="shared" si="129"/>
        <v>2560000</v>
      </c>
      <c r="AI292" s="26">
        <f t="shared" si="130"/>
        <v>0</v>
      </c>
      <c r="AJ292" s="27">
        <f t="shared" si="124"/>
        <v>3.7453295625142674E-4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outlineLevel="1" x14ac:dyDescent="0.25">
      <c r="A293" s="18">
        <v>26</v>
      </c>
      <c r="B293" s="19"/>
      <c r="C293" s="20" t="s">
        <v>663</v>
      </c>
      <c r="D293" s="21">
        <v>45362</v>
      </c>
      <c r="E293" s="30" t="s">
        <v>664</v>
      </c>
      <c r="F293" s="22" t="s">
        <v>891</v>
      </c>
      <c r="G293" s="22" t="s">
        <v>892</v>
      </c>
      <c r="H293" s="21"/>
      <c r="I293" s="29"/>
      <c r="J293" s="199"/>
      <c r="K293" s="57">
        <v>7470000</v>
      </c>
      <c r="L293" s="22" t="s">
        <v>893</v>
      </c>
      <c r="M293" s="24"/>
      <c r="N293" s="24"/>
      <c r="O293" s="24"/>
      <c r="P293" s="30"/>
      <c r="Q293" s="30"/>
      <c r="R293" s="24"/>
      <c r="S293" s="24"/>
      <c r="T293" s="24"/>
      <c r="U293" s="25">
        <f t="shared" si="125"/>
        <v>0</v>
      </c>
      <c r="V293" s="24"/>
      <c r="W293" s="57">
        <v>7470000</v>
      </c>
      <c r="X293" s="24"/>
      <c r="Y293" s="25">
        <f t="shared" si="126"/>
        <v>7470000</v>
      </c>
      <c r="Z293" s="24"/>
      <c r="AA293" s="24"/>
      <c r="AB293" s="24"/>
      <c r="AC293" s="25">
        <f t="shared" si="127"/>
        <v>0</v>
      </c>
      <c r="AD293" s="24"/>
      <c r="AE293" s="24"/>
      <c r="AF293" s="24"/>
      <c r="AG293" s="25">
        <f t="shared" si="128"/>
        <v>0</v>
      </c>
      <c r="AH293" s="25">
        <f t="shared" si="129"/>
        <v>7470000</v>
      </c>
      <c r="AI293" s="26">
        <f t="shared" si="130"/>
        <v>0</v>
      </c>
      <c r="AJ293" s="27">
        <f t="shared" si="124"/>
        <v>1.0928754621867803E-3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12.75" customHeight="1" outlineLevel="1" x14ac:dyDescent="0.25">
      <c r="A294" s="18">
        <v>27</v>
      </c>
      <c r="B294" s="19"/>
      <c r="C294" s="20" t="s">
        <v>665</v>
      </c>
      <c r="D294" s="21">
        <v>45392</v>
      </c>
      <c r="E294" s="30" t="s">
        <v>666</v>
      </c>
      <c r="F294" s="22" t="s">
        <v>891</v>
      </c>
      <c r="G294" s="22" t="s">
        <v>892</v>
      </c>
      <c r="H294" s="21"/>
      <c r="I294" s="29"/>
      <c r="J294" s="199"/>
      <c r="K294" s="57">
        <v>5000000</v>
      </c>
      <c r="L294" s="22" t="s">
        <v>893</v>
      </c>
      <c r="M294" s="24"/>
      <c r="N294" s="24"/>
      <c r="O294" s="24"/>
      <c r="P294" s="30"/>
      <c r="Q294" s="30"/>
      <c r="R294" s="24"/>
      <c r="S294" s="24"/>
      <c r="T294" s="24"/>
      <c r="U294" s="25">
        <f t="shared" si="125"/>
        <v>0</v>
      </c>
      <c r="V294" s="24"/>
      <c r="W294" s="57">
        <v>5000000</v>
      </c>
      <c r="X294" s="24"/>
      <c r="Y294" s="25">
        <f t="shared" si="126"/>
        <v>5000000</v>
      </c>
      <c r="Z294" s="24"/>
      <c r="AA294" s="24"/>
      <c r="AB294" s="24"/>
      <c r="AC294" s="25">
        <f t="shared" si="127"/>
        <v>0</v>
      </c>
      <c r="AD294" s="24"/>
      <c r="AE294" s="24"/>
      <c r="AF294" s="24"/>
      <c r="AG294" s="25">
        <f t="shared" si="128"/>
        <v>0</v>
      </c>
      <c r="AH294" s="25">
        <f t="shared" si="129"/>
        <v>5000000</v>
      </c>
      <c r="AI294" s="26">
        <f t="shared" si="130"/>
        <v>0</v>
      </c>
      <c r="AJ294" s="27">
        <f t="shared" si="124"/>
        <v>7.3150968017856785E-4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12.75" customHeight="1" outlineLevel="1" x14ac:dyDescent="0.25">
      <c r="A295" s="18">
        <v>28</v>
      </c>
      <c r="B295" s="19"/>
      <c r="C295" s="20" t="s">
        <v>667</v>
      </c>
      <c r="D295" s="21">
        <v>45362</v>
      </c>
      <c r="E295" s="30" t="s">
        <v>668</v>
      </c>
      <c r="F295" s="22" t="s">
        <v>891</v>
      </c>
      <c r="G295" s="22" t="s">
        <v>892</v>
      </c>
      <c r="H295" s="21"/>
      <c r="I295" s="29"/>
      <c r="J295" s="199"/>
      <c r="K295" s="57">
        <v>5320000</v>
      </c>
      <c r="L295" s="22" t="s">
        <v>893</v>
      </c>
      <c r="M295" s="24"/>
      <c r="N295" s="24"/>
      <c r="O295" s="24"/>
      <c r="P295" s="30"/>
      <c r="Q295" s="30"/>
      <c r="R295" s="24"/>
      <c r="S295" s="24"/>
      <c r="T295" s="24"/>
      <c r="U295" s="25">
        <f t="shared" si="125"/>
        <v>0</v>
      </c>
      <c r="V295" s="24"/>
      <c r="W295" s="24"/>
      <c r="X295" s="57">
        <v>5320000</v>
      </c>
      <c r="Y295" s="25">
        <f t="shared" si="126"/>
        <v>5320000</v>
      </c>
      <c r="Z295" s="24"/>
      <c r="AA295" s="24"/>
      <c r="AB295" s="24"/>
      <c r="AC295" s="25">
        <f t="shared" si="127"/>
        <v>0</v>
      </c>
      <c r="AD295" s="24"/>
      <c r="AE295" s="24"/>
      <c r="AF295" s="24"/>
      <c r="AG295" s="25">
        <f t="shared" si="128"/>
        <v>0</v>
      </c>
      <c r="AH295" s="25">
        <f t="shared" si="129"/>
        <v>5320000</v>
      </c>
      <c r="AI295" s="26">
        <f t="shared" si="130"/>
        <v>0</v>
      </c>
      <c r="AJ295" s="27">
        <f t="shared" si="124"/>
        <v>7.7832629970999616E-4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12.75" customHeight="1" outlineLevel="1" x14ac:dyDescent="0.25">
      <c r="A296" s="18">
        <v>29</v>
      </c>
      <c r="B296" s="19"/>
      <c r="C296" s="20" t="s">
        <v>167</v>
      </c>
      <c r="D296" s="21">
        <v>45362</v>
      </c>
      <c r="E296" s="30" t="s">
        <v>669</v>
      </c>
      <c r="F296" s="22" t="s">
        <v>891</v>
      </c>
      <c r="G296" s="22" t="s">
        <v>892</v>
      </c>
      <c r="H296" s="21"/>
      <c r="I296" s="29"/>
      <c r="J296" s="199"/>
      <c r="K296" s="57">
        <v>10770000</v>
      </c>
      <c r="L296" s="22" t="s">
        <v>893</v>
      </c>
      <c r="M296" s="24"/>
      <c r="N296" s="24"/>
      <c r="O296" s="24"/>
      <c r="P296" s="30"/>
      <c r="Q296" s="30"/>
      <c r="R296" s="24"/>
      <c r="S296" s="24"/>
      <c r="T296" s="24"/>
      <c r="U296" s="25">
        <f t="shared" si="125"/>
        <v>0</v>
      </c>
      <c r="V296" s="24"/>
      <c r="W296" s="24"/>
      <c r="X296" s="57">
        <v>10770000</v>
      </c>
      <c r="Y296" s="25">
        <f t="shared" si="126"/>
        <v>10770000</v>
      </c>
      <c r="Z296" s="24"/>
      <c r="AA296" s="24"/>
      <c r="AB296" s="24"/>
      <c r="AC296" s="25">
        <f t="shared" si="127"/>
        <v>0</v>
      </c>
      <c r="AD296" s="24"/>
      <c r="AE296" s="24"/>
      <c r="AF296" s="24"/>
      <c r="AG296" s="25">
        <f t="shared" si="128"/>
        <v>0</v>
      </c>
      <c r="AH296" s="25">
        <f t="shared" si="129"/>
        <v>10770000</v>
      </c>
      <c r="AI296" s="26">
        <f t="shared" si="130"/>
        <v>0</v>
      </c>
      <c r="AJ296" s="27">
        <f t="shared" si="124"/>
        <v>1.5756718511046352E-3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12.75" customHeight="1" outlineLevel="1" x14ac:dyDescent="0.25">
      <c r="A297" s="18">
        <v>30</v>
      </c>
      <c r="B297" s="19"/>
      <c r="C297" s="20" t="s">
        <v>598</v>
      </c>
      <c r="D297" s="21">
        <v>45362</v>
      </c>
      <c r="E297" s="30" t="s">
        <v>670</v>
      </c>
      <c r="F297" s="22" t="s">
        <v>891</v>
      </c>
      <c r="G297" s="22" t="s">
        <v>892</v>
      </c>
      <c r="H297" s="21"/>
      <c r="I297" s="29"/>
      <c r="J297" s="199"/>
      <c r="K297" s="57">
        <v>5410000</v>
      </c>
      <c r="L297" s="22" t="s">
        <v>893</v>
      </c>
      <c r="M297" s="24"/>
      <c r="N297" s="24"/>
      <c r="O297" s="24"/>
      <c r="P297" s="30"/>
      <c r="Q297" s="30"/>
      <c r="R297" s="24"/>
      <c r="S297" s="24"/>
      <c r="T297" s="24"/>
      <c r="U297" s="25">
        <f t="shared" si="125"/>
        <v>0</v>
      </c>
      <c r="V297" s="24"/>
      <c r="W297" s="24"/>
      <c r="X297" s="57">
        <v>5410000</v>
      </c>
      <c r="Y297" s="25">
        <f t="shared" si="126"/>
        <v>5410000</v>
      </c>
      <c r="Z297" s="24"/>
      <c r="AA297" s="24"/>
      <c r="AB297" s="24"/>
      <c r="AC297" s="25">
        <f t="shared" si="127"/>
        <v>0</v>
      </c>
      <c r="AD297" s="24"/>
      <c r="AE297" s="24"/>
      <c r="AF297" s="24"/>
      <c r="AG297" s="25">
        <f t="shared" si="128"/>
        <v>0</v>
      </c>
      <c r="AH297" s="25">
        <f t="shared" si="129"/>
        <v>5410000</v>
      </c>
      <c r="AI297" s="26">
        <f t="shared" si="130"/>
        <v>0</v>
      </c>
      <c r="AJ297" s="27">
        <f t="shared" si="124"/>
        <v>7.9149347395321033E-4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12.75" customHeight="1" outlineLevel="1" x14ac:dyDescent="0.25">
      <c r="A298" s="18">
        <v>31</v>
      </c>
      <c r="B298" s="19"/>
      <c r="C298" s="20" t="s">
        <v>960</v>
      </c>
      <c r="D298" s="21">
        <v>45371</v>
      </c>
      <c r="E298" s="30" t="s">
        <v>959</v>
      </c>
      <c r="F298" s="22" t="s">
        <v>891</v>
      </c>
      <c r="G298" s="22" t="s">
        <v>892</v>
      </c>
      <c r="H298" s="21"/>
      <c r="I298" s="29"/>
      <c r="J298" s="199"/>
      <c r="K298" s="57">
        <v>5290000</v>
      </c>
      <c r="L298" s="22" t="s">
        <v>893</v>
      </c>
      <c r="M298" s="24"/>
      <c r="N298" s="24"/>
      <c r="O298" s="24"/>
      <c r="P298" s="30"/>
      <c r="Q298" s="30"/>
      <c r="R298" s="24"/>
      <c r="S298" s="24"/>
      <c r="T298" s="24"/>
      <c r="U298" s="25">
        <f>SUM(R298:T298)</f>
        <v>0</v>
      </c>
      <c r="V298" s="24"/>
      <c r="W298" s="24"/>
      <c r="X298" s="24"/>
      <c r="Y298" s="25">
        <f>SUM(V298:X298)</f>
        <v>0</v>
      </c>
      <c r="Z298" s="24">
        <v>5290000</v>
      </c>
      <c r="AA298" s="24"/>
      <c r="AB298" s="24"/>
      <c r="AC298" s="25">
        <f>SUM(Z298:AB298)</f>
        <v>5290000</v>
      </c>
      <c r="AD298" s="24"/>
      <c r="AE298" s="24"/>
      <c r="AF298" s="24"/>
      <c r="AG298" s="25">
        <f>SUM(AD298:AF298)</f>
        <v>0</v>
      </c>
      <c r="AH298" s="25">
        <f>SUM(U298,Y298,AC298,AG298)</f>
        <v>5290000</v>
      </c>
      <c r="AI298" s="26">
        <f>IF(ISERROR(AH298/J298),0,AH298/J298)</f>
        <v>0</v>
      </c>
      <c r="AJ298" s="27">
        <f t="shared" si="124"/>
        <v>7.7393724162892481E-4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12.75" customHeight="1" outlineLevel="1" x14ac:dyDescent="0.25">
      <c r="A299" s="18">
        <v>32</v>
      </c>
      <c r="B299" s="19"/>
      <c r="C299" s="20"/>
      <c r="D299" s="21"/>
      <c r="E299" s="30"/>
      <c r="F299" s="22"/>
      <c r="G299" s="22"/>
      <c r="H299" s="21"/>
      <c r="I299" s="29"/>
      <c r="J299" s="199"/>
      <c r="K299" s="57">
        <v>115600</v>
      </c>
      <c r="L299" s="22" t="s">
        <v>301</v>
      </c>
      <c r="M299" s="24"/>
      <c r="N299" s="24"/>
      <c r="O299" s="24"/>
      <c r="P299" s="30"/>
      <c r="Q299" s="30"/>
      <c r="R299" s="24"/>
      <c r="S299" s="24"/>
      <c r="T299" s="24"/>
      <c r="U299" s="25">
        <f t="shared" si="125"/>
        <v>0</v>
      </c>
      <c r="V299" s="24"/>
      <c r="W299" s="24">
        <f>18358+85702</f>
        <v>104060</v>
      </c>
      <c r="X299" s="24"/>
      <c r="Y299" s="25">
        <f t="shared" si="126"/>
        <v>104060</v>
      </c>
      <c r="Z299" s="24">
        <v>14813</v>
      </c>
      <c r="AA299" s="24"/>
      <c r="AB299" s="24"/>
      <c r="AC299" s="25">
        <f t="shared" si="127"/>
        <v>14813</v>
      </c>
      <c r="AD299" s="24">
        <v>14341</v>
      </c>
      <c r="AE299" s="24"/>
      <c r="AF299" s="24">
        <v>68088</v>
      </c>
      <c r="AG299" s="25">
        <f t="shared" si="128"/>
        <v>82429</v>
      </c>
      <c r="AH299" s="25">
        <f t="shared" si="129"/>
        <v>201302</v>
      </c>
      <c r="AI299" s="26">
        <f t="shared" si="130"/>
        <v>0</v>
      </c>
      <c r="AJ299" s="27">
        <f t="shared" si="124"/>
        <v>2.9450872327861212E-5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12.75" customHeight="1" outlineLevel="1" x14ac:dyDescent="0.25">
      <c r="A300" s="18">
        <v>33</v>
      </c>
      <c r="B300" s="19"/>
      <c r="C300" s="20" t="s">
        <v>1338</v>
      </c>
      <c r="D300" s="21">
        <v>45624</v>
      </c>
      <c r="E300" s="30" t="s">
        <v>1337</v>
      </c>
      <c r="F300" s="22" t="s">
        <v>891</v>
      </c>
      <c r="G300" s="22" t="s">
        <v>892</v>
      </c>
      <c r="H300" s="21"/>
      <c r="I300" s="29"/>
      <c r="J300" s="199"/>
      <c r="K300" s="57">
        <v>1400000</v>
      </c>
      <c r="L300" s="22" t="s">
        <v>893</v>
      </c>
      <c r="M300" s="24"/>
      <c r="N300" s="24"/>
      <c r="O300" s="24"/>
      <c r="P300" s="30"/>
      <c r="Q300" s="30"/>
      <c r="R300" s="24"/>
      <c r="S300" s="24"/>
      <c r="T300" s="24"/>
      <c r="U300" s="25">
        <f t="shared" si="125"/>
        <v>0</v>
      </c>
      <c r="V300" s="24"/>
      <c r="W300" s="24"/>
      <c r="X300" s="24"/>
      <c r="Y300" s="25">
        <f t="shared" si="126"/>
        <v>0</v>
      </c>
      <c r="Z300" s="24"/>
      <c r="AA300" s="24"/>
      <c r="AB300" s="24"/>
      <c r="AC300" s="25">
        <f t="shared" si="127"/>
        <v>0</v>
      </c>
      <c r="AD300" s="24"/>
      <c r="AE300" s="24"/>
      <c r="AF300" s="57">
        <v>1400000</v>
      </c>
      <c r="AG300" s="25">
        <f t="shared" si="128"/>
        <v>1400000</v>
      </c>
      <c r="AH300" s="25">
        <f t="shared" si="129"/>
        <v>1400000</v>
      </c>
      <c r="AI300" s="26">
        <f t="shared" si="130"/>
        <v>0</v>
      </c>
      <c r="AJ300" s="27">
        <f t="shared" si="124"/>
        <v>2.04822710449999E-4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12.75" customHeight="1" outlineLevel="1" x14ac:dyDescent="0.25">
      <c r="A301" s="18">
        <v>34</v>
      </c>
      <c r="B301" s="19"/>
      <c r="C301" s="20" t="s">
        <v>1339</v>
      </c>
      <c r="D301" s="21">
        <v>45624</v>
      </c>
      <c r="E301" s="30" t="s">
        <v>1337</v>
      </c>
      <c r="F301" s="22" t="s">
        <v>891</v>
      </c>
      <c r="G301" s="22" t="s">
        <v>892</v>
      </c>
      <c r="H301" s="21"/>
      <c r="I301" s="29"/>
      <c r="J301" s="199"/>
      <c r="K301" s="57">
        <v>1400000</v>
      </c>
      <c r="L301" s="22" t="s">
        <v>893</v>
      </c>
      <c r="M301" s="24"/>
      <c r="N301" s="24"/>
      <c r="O301" s="24"/>
      <c r="P301" s="30"/>
      <c r="Q301" s="30"/>
      <c r="R301" s="24"/>
      <c r="S301" s="24"/>
      <c r="T301" s="24"/>
      <c r="U301" s="25">
        <f t="shared" si="125"/>
        <v>0</v>
      </c>
      <c r="V301" s="24"/>
      <c r="W301" s="24"/>
      <c r="X301" s="24"/>
      <c r="Y301" s="25">
        <f t="shared" si="126"/>
        <v>0</v>
      </c>
      <c r="Z301" s="24"/>
      <c r="AA301" s="24"/>
      <c r="AB301" s="24"/>
      <c r="AC301" s="25">
        <f t="shared" si="127"/>
        <v>0</v>
      </c>
      <c r="AD301" s="24"/>
      <c r="AE301" s="24"/>
      <c r="AF301" s="57">
        <v>1400000</v>
      </c>
      <c r="AG301" s="25">
        <f t="shared" si="128"/>
        <v>1400000</v>
      </c>
      <c r="AH301" s="25">
        <f t="shared" si="129"/>
        <v>1400000</v>
      </c>
      <c r="AI301" s="26">
        <f t="shared" si="130"/>
        <v>0</v>
      </c>
      <c r="AJ301" s="27">
        <f t="shared" si="124"/>
        <v>2.04822710449999E-4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8">
        <v>35</v>
      </c>
      <c r="B302" s="19"/>
      <c r="C302" s="20" t="s">
        <v>1340</v>
      </c>
      <c r="D302" s="21">
        <v>45624</v>
      </c>
      <c r="E302" s="30" t="s">
        <v>1337</v>
      </c>
      <c r="F302" s="22" t="s">
        <v>891</v>
      </c>
      <c r="G302" s="22" t="s">
        <v>892</v>
      </c>
      <c r="H302" s="21"/>
      <c r="I302" s="29"/>
      <c r="J302" s="199"/>
      <c r="K302" s="57">
        <v>1400000</v>
      </c>
      <c r="L302" s="22" t="s">
        <v>893</v>
      </c>
      <c r="M302" s="24"/>
      <c r="N302" s="24"/>
      <c r="O302" s="24"/>
      <c r="P302" s="30"/>
      <c r="Q302" s="30"/>
      <c r="R302" s="24"/>
      <c r="S302" s="24"/>
      <c r="T302" s="24"/>
      <c r="U302" s="25">
        <f t="shared" si="125"/>
        <v>0</v>
      </c>
      <c r="V302" s="24"/>
      <c r="W302" s="24"/>
      <c r="X302" s="24"/>
      <c r="Y302" s="25">
        <f t="shared" si="126"/>
        <v>0</v>
      </c>
      <c r="Z302" s="24"/>
      <c r="AA302" s="24"/>
      <c r="AB302" s="24"/>
      <c r="AC302" s="25">
        <f t="shared" si="127"/>
        <v>0</v>
      </c>
      <c r="AD302" s="24"/>
      <c r="AE302" s="24"/>
      <c r="AF302" s="57">
        <v>1400000</v>
      </c>
      <c r="AG302" s="25">
        <f t="shared" si="128"/>
        <v>1400000</v>
      </c>
      <c r="AH302" s="25">
        <f t="shared" si="129"/>
        <v>1400000</v>
      </c>
      <c r="AI302" s="26">
        <f t="shared" si="130"/>
        <v>0</v>
      </c>
      <c r="AJ302" s="27">
        <f t="shared" si="124"/>
        <v>2.04822710449999E-4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8">
        <v>36</v>
      </c>
      <c r="B303" s="19"/>
      <c r="C303" s="20" t="s">
        <v>1341</v>
      </c>
      <c r="D303" s="21">
        <v>45624</v>
      </c>
      <c r="E303" s="30" t="s">
        <v>1337</v>
      </c>
      <c r="F303" s="22" t="s">
        <v>891</v>
      </c>
      <c r="G303" s="22" t="s">
        <v>892</v>
      </c>
      <c r="H303" s="21"/>
      <c r="I303" s="29"/>
      <c r="J303" s="199"/>
      <c r="K303" s="57">
        <v>1400000</v>
      </c>
      <c r="L303" s="22" t="s">
        <v>893</v>
      </c>
      <c r="M303" s="24"/>
      <c r="N303" s="24"/>
      <c r="O303" s="24"/>
      <c r="P303" s="30"/>
      <c r="Q303" s="30"/>
      <c r="R303" s="24"/>
      <c r="S303" s="24"/>
      <c r="T303" s="24"/>
      <c r="U303" s="25">
        <f t="shared" si="125"/>
        <v>0</v>
      </c>
      <c r="V303" s="24"/>
      <c r="W303" s="24"/>
      <c r="X303" s="24"/>
      <c r="Y303" s="25">
        <f t="shared" si="126"/>
        <v>0</v>
      </c>
      <c r="Z303" s="24"/>
      <c r="AA303" s="24"/>
      <c r="AB303" s="24"/>
      <c r="AC303" s="25">
        <f t="shared" si="127"/>
        <v>0</v>
      </c>
      <c r="AD303" s="24"/>
      <c r="AE303" s="24"/>
      <c r="AF303" s="57">
        <v>1400000</v>
      </c>
      <c r="AG303" s="25">
        <f t="shared" si="128"/>
        <v>1400000</v>
      </c>
      <c r="AH303" s="25">
        <f t="shared" si="129"/>
        <v>1400000</v>
      </c>
      <c r="AI303" s="26">
        <f t="shared" si="130"/>
        <v>0</v>
      </c>
      <c r="AJ303" s="27">
        <f t="shared" si="124"/>
        <v>2.04822710449999E-4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12.75" customHeight="1" outlineLevel="1" x14ac:dyDescent="0.25">
      <c r="A304" s="18">
        <v>37</v>
      </c>
      <c r="B304" s="19"/>
      <c r="C304" s="20" t="s">
        <v>1342</v>
      </c>
      <c r="D304" s="21">
        <v>45624</v>
      </c>
      <c r="E304" s="30" t="s">
        <v>1337</v>
      </c>
      <c r="F304" s="22" t="s">
        <v>891</v>
      </c>
      <c r="G304" s="22" t="s">
        <v>892</v>
      </c>
      <c r="H304" s="21"/>
      <c r="I304" s="29"/>
      <c r="J304" s="199"/>
      <c r="K304" s="57">
        <v>1400000</v>
      </c>
      <c r="L304" s="22" t="s">
        <v>893</v>
      </c>
      <c r="M304" s="24"/>
      <c r="N304" s="24"/>
      <c r="O304" s="24"/>
      <c r="P304" s="30"/>
      <c r="Q304" s="30"/>
      <c r="R304" s="24"/>
      <c r="S304" s="24"/>
      <c r="T304" s="24"/>
      <c r="U304" s="25">
        <f t="shared" si="125"/>
        <v>0</v>
      </c>
      <c r="V304" s="24"/>
      <c r="W304" s="24"/>
      <c r="X304" s="24"/>
      <c r="Y304" s="25">
        <f t="shared" si="126"/>
        <v>0</v>
      </c>
      <c r="Z304" s="24"/>
      <c r="AA304" s="24"/>
      <c r="AB304" s="24"/>
      <c r="AC304" s="25">
        <f t="shared" si="127"/>
        <v>0</v>
      </c>
      <c r="AD304" s="24"/>
      <c r="AE304" s="24"/>
      <c r="AF304" s="57">
        <v>1400000</v>
      </c>
      <c r="AG304" s="25">
        <f t="shared" si="128"/>
        <v>1400000</v>
      </c>
      <c r="AH304" s="25">
        <f t="shared" si="129"/>
        <v>1400000</v>
      </c>
      <c r="AI304" s="26">
        <f t="shared" si="130"/>
        <v>0</v>
      </c>
      <c r="AJ304" s="27">
        <f t="shared" si="124"/>
        <v>2.04822710449999E-4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12.75" customHeight="1" outlineLevel="1" x14ac:dyDescent="0.25">
      <c r="A305" s="18"/>
      <c r="B305" s="19"/>
      <c r="C305" s="20"/>
      <c r="D305" s="21"/>
      <c r="E305" s="30"/>
      <c r="F305" s="22"/>
      <c r="G305" s="22"/>
      <c r="H305" s="21"/>
      <c r="I305" s="29"/>
      <c r="J305" s="195"/>
      <c r="K305" s="57"/>
      <c r="L305" s="28"/>
      <c r="M305" s="24"/>
      <c r="N305" s="24"/>
      <c r="O305" s="24"/>
      <c r="P305" s="30"/>
      <c r="Q305" s="30"/>
      <c r="R305" s="24"/>
      <c r="S305" s="24"/>
      <c r="T305" s="24"/>
      <c r="U305" s="25">
        <f>SUM(R305:T305)</f>
        <v>0</v>
      </c>
      <c r="V305" s="24"/>
      <c r="W305" s="24"/>
      <c r="X305" s="24"/>
      <c r="Y305" s="25">
        <f>SUM(V305:X305)</f>
        <v>0</v>
      </c>
      <c r="Z305" s="24"/>
      <c r="AA305" s="24"/>
      <c r="AB305" s="24"/>
      <c r="AC305" s="25">
        <f>SUM(Z305:AB305)</f>
        <v>0</v>
      </c>
      <c r="AD305" s="24"/>
      <c r="AE305" s="24"/>
      <c r="AF305" s="24"/>
      <c r="AG305" s="25">
        <f>SUM(AD305:AF305)</f>
        <v>0</v>
      </c>
      <c r="AH305" s="25">
        <f>SUM(U305,Y305,AC305,AG305)</f>
        <v>0</v>
      </c>
      <c r="AI305" s="26">
        <f>IF(ISERROR(AH305/J305),0,AH305/J305)</f>
        <v>0</v>
      </c>
      <c r="AJ305" s="27">
        <f t="shared" si="124"/>
        <v>0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s="37" customFormat="1" ht="12.75" customHeight="1" x14ac:dyDescent="0.25">
      <c r="A306" s="196" t="s">
        <v>64</v>
      </c>
      <c r="B306" s="204"/>
      <c r="C306" s="197"/>
      <c r="D306" s="197"/>
      <c r="E306" s="197"/>
      <c r="F306" s="197"/>
      <c r="G306" s="197"/>
      <c r="H306" s="197"/>
      <c r="I306" s="198"/>
      <c r="J306" s="33">
        <f>SUM(J268:J305)</f>
        <v>297320086</v>
      </c>
      <c r="K306" s="33">
        <f>SUM(K268:K305)</f>
        <v>297253196</v>
      </c>
      <c r="L306" s="32"/>
      <c r="M306" s="33">
        <f>SUM(M268:M305)</f>
        <v>0</v>
      </c>
      <c r="N306" s="33">
        <f>SUM(N268:N305)</f>
        <v>0</v>
      </c>
      <c r="O306" s="33">
        <f>SUM(O268:O305)</f>
        <v>0</v>
      </c>
      <c r="P306" s="34"/>
      <c r="Q306" s="35"/>
      <c r="R306" s="33">
        <f t="shared" ref="R306:AH306" si="131">SUM(R268:R305)</f>
        <v>0</v>
      </c>
      <c r="S306" s="33">
        <f t="shared" si="131"/>
        <v>0</v>
      </c>
      <c r="T306" s="33">
        <f t="shared" si="131"/>
        <v>24486</v>
      </c>
      <c r="U306" s="33">
        <f t="shared" si="131"/>
        <v>24486</v>
      </c>
      <c r="V306" s="33">
        <f t="shared" si="131"/>
        <v>196870000</v>
      </c>
      <c r="W306" s="33">
        <f t="shared" si="131"/>
        <v>66373032</v>
      </c>
      <c r="X306" s="33">
        <f t="shared" si="131"/>
        <v>21500000</v>
      </c>
      <c r="Y306" s="33">
        <f t="shared" si="131"/>
        <v>284743032</v>
      </c>
      <c r="Z306" s="33">
        <f t="shared" si="131"/>
        <v>5329422</v>
      </c>
      <c r="AA306" s="33">
        <f t="shared" si="131"/>
        <v>24609</v>
      </c>
      <c r="AB306" s="33">
        <f t="shared" si="131"/>
        <v>0</v>
      </c>
      <c r="AC306" s="33">
        <f t="shared" si="131"/>
        <v>5354031</v>
      </c>
      <c r="AD306" s="33">
        <f t="shared" si="131"/>
        <v>14341</v>
      </c>
      <c r="AE306" s="33">
        <f t="shared" si="131"/>
        <v>24609</v>
      </c>
      <c r="AF306" s="33">
        <f t="shared" si="131"/>
        <v>7092697</v>
      </c>
      <c r="AG306" s="33">
        <f t="shared" si="131"/>
        <v>7131647</v>
      </c>
      <c r="AH306" s="33">
        <f t="shared" si="131"/>
        <v>297253196</v>
      </c>
      <c r="AI306" s="36">
        <f>IF(ISERROR(AH306/J306),0,AH306/J306)</f>
        <v>0.99977502360873127</v>
      </c>
      <c r="AJ306" s="36">
        <f>IF(ISERROR(AH306/$AH$456),0,AH306/$AH$456)</f>
        <v>4.3488718067603425E-2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12.75" customHeight="1" x14ac:dyDescent="0.25">
      <c r="A307" s="191" t="s">
        <v>65</v>
      </c>
      <c r="B307" s="192"/>
      <c r="C307" s="192"/>
      <c r="D307" s="192"/>
      <c r="E307" s="193"/>
      <c r="F307" s="9"/>
      <c r="G307" s="10"/>
      <c r="H307" s="11"/>
      <c r="I307" s="11"/>
      <c r="J307" s="12"/>
      <c r="K307" s="13"/>
      <c r="L307" s="14"/>
      <c r="M307" s="15"/>
      <c r="N307" s="15"/>
      <c r="O307" s="15"/>
      <c r="P307" s="10"/>
      <c r="Q307" s="16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7"/>
      <c r="AJ307" s="17"/>
    </row>
    <row r="308" spans="1:106" ht="12.75" customHeight="1" outlineLevel="1" x14ac:dyDescent="0.25">
      <c r="A308" s="19">
        <v>1</v>
      </c>
      <c r="B308" s="19"/>
      <c r="C308" s="64" t="s">
        <v>671</v>
      </c>
      <c r="D308" s="29">
        <v>45342</v>
      </c>
      <c r="E308" s="64" t="s">
        <v>672</v>
      </c>
      <c r="F308" s="22" t="s">
        <v>891</v>
      </c>
      <c r="G308" s="22" t="s">
        <v>892</v>
      </c>
      <c r="H308" s="29"/>
      <c r="I308" s="29"/>
      <c r="J308" s="194">
        <v>83750000</v>
      </c>
      <c r="K308" s="31">
        <v>13544000</v>
      </c>
      <c r="L308" s="22" t="s">
        <v>893</v>
      </c>
      <c r="M308" s="24"/>
      <c r="N308" s="24"/>
      <c r="O308" s="24"/>
      <c r="P308" s="30"/>
      <c r="Q308" s="30"/>
      <c r="R308" s="24"/>
      <c r="S308" s="24"/>
      <c r="T308" s="31">
        <v>13544000</v>
      </c>
      <c r="U308" s="25">
        <f>SUM(R308:T308)</f>
        <v>13544000</v>
      </c>
      <c r="V308" s="24"/>
      <c r="W308" s="24"/>
      <c r="X308" s="24"/>
      <c r="Y308" s="25">
        <f>SUM(V308:X308)</f>
        <v>0</v>
      </c>
      <c r="Z308" s="24"/>
      <c r="AA308" s="24"/>
      <c r="AB308" s="24"/>
      <c r="AC308" s="25">
        <f>SUM(Z308:AB308)</f>
        <v>0</v>
      </c>
      <c r="AD308" s="24"/>
      <c r="AE308" s="24"/>
      <c r="AF308" s="24"/>
      <c r="AG308" s="25">
        <f>SUM(AD308:AF308)</f>
        <v>0</v>
      </c>
      <c r="AH308" s="25">
        <f>SUM(U308,Y308,AC308,AG308)</f>
        <v>13544000</v>
      </c>
      <c r="AI308" s="26">
        <f>IF(ISERROR(AH308/J308),0,AH308/J308)</f>
        <v>0.16171940298507462</v>
      </c>
      <c r="AJ308" s="27">
        <f t="shared" ref="AJ308:AJ319" si="132">IF(ISERROR(AH308/$AH$456),"-",AH308/$AH$456)</f>
        <v>1.9815134216677045E-3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12.75" customHeight="1" outlineLevel="1" x14ac:dyDescent="0.25">
      <c r="A309" s="19">
        <v>2</v>
      </c>
      <c r="B309" s="19"/>
      <c r="C309" s="64" t="s">
        <v>673</v>
      </c>
      <c r="D309" s="29">
        <v>45342</v>
      </c>
      <c r="E309" s="64" t="s">
        <v>674</v>
      </c>
      <c r="F309" s="22" t="s">
        <v>891</v>
      </c>
      <c r="G309" s="22" t="s">
        <v>892</v>
      </c>
      <c r="H309" s="29"/>
      <c r="I309" s="29"/>
      <c r="J309" s="199"/>
      <c r="K309" s="31">
        <v>4100000</v>
      </c>
      <c r="L309" s="22" t="s">
        <v>893</v>
      </c>
      <c r="M309" s="24"/>
      <c r="N309" s="24"/>
      <c r="O309" s="24"/>
      <c r="P309" s="30"/>
      <c r="Q309" s="30"/>
      <c r="R309" s="24"/>
      <c r="S309" s="24"/>
      <c r="T309" s="31">
        <v>4100000</v>
      </c>
      <c r="U309" s="25">
        <f t="shared" ref="U309:U317" si="133">SUM(R309:T309)</f>
        <v>4100000</v>
      </c>
      <c r="V309" s="24"/>
      <c r="W309" s="24"/>
      <c r="X309" s="24"/>
      <c r="Y309" s="25">
        <f t="shared" ref="Y309:Y317" si="134">SUM(V309:X309)</f>
        <v>0</v>
      </c>
      <c r="Z309" s="24"/>
      <c r="AA309" s="24"/>
      <c r="AB309" s="24"/>
      <c r="AC309" s="25">
        <f t="shared" ref="AC309:AC317" si="135">SUM(Z309:AB309)</f>
        <v>0</v>
      </c>
      <c r="AD309" s="24"/>
      <c r="AE309" s="24"/>
      <c r="AF309" s="24"/>
      <c r="AG309" s="25">
        <f t="shared" ref="AG309:AG317" si="136">SUM(AD309:AF309)</f>
        <v>0</v>
      </c>
      <c r="AH309" s="25">
        <f t="shared" ref="AH309:AH317" si="137">SUM(U309,Y309,AC309,AG309)</f>
        <v>4100000</v>
      </c>
      <c r="AI309" s="26">
        <f t="shared" ref="AI309:AI317" si="138">IF(ISERROR(AH309/J309),0,AH309/J309)</f>
        <v>0</v>
      </c>
      <c r="AJ309" s="27">
        <f t="shared" si="132"/>
        <v>5.9983793774642563E-4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12.75" customHeight="1" outlineLevel="1" x14ac:dyDescent="0.25">
      <c r="A310" s="19">
        <v>3</v>
      </c>
      <c r="B310" s="19"/>
      <c r="C310" s="64" t="s">
        <v>675</v>
      </c>
      <c r="D310" s="29">
        <v>45357</v>
      </c>
      <c r="E310" s="64" t="s">
        <v>676</v>
      </c>
      <c r="F310" s="22" t="s">
        <v>891</v>
      </c>
      <c r="G310" s="22" t="s">
        <v>892</v>
      </c>
      <c r="H310" s="29"/>
      <c r="I310" s="29"/>
      <c r="J310" s="199"/>
      <c r="K310" s="31">
        <v>3530000</v>
      </c>
      <c r="L310" s="22" t="s">
        <v>893</v>
      </c>
      <c r="M310" s="24"/>
      <c r="N310" s="24"/>
      <c r="O310" s="24"/>
      <c r="P310" s="30"/>
      <c r="Q310" s="30"/>
      <c r="R310" s="24"/>
      <c r="S310" s="24"/>
      <c r="T310" s="31">
        <v>3530000</v>
      </c>
      <c r="U310" s="25">
        <f t="shared" si="133"/>
        <v>3530000</v>
      </c>
      <c r="V310" s="24"/>
      <c r="W310" s="24"/>
      <c r="X310" s="24"/>
      <c r="Y310" s="25">
        <f t="shared" si="134"/>
        <v>0</v>
      </c>
      <c r="Z310" s="24"/>
      <c r="AA310" s="24"/>
      <c r="AB310" s="24"/>
      <c r="AC310" s="25">
        <f t="shared" si="135"/>
        <v>0</v>
      </c>
      <c r="AD310" s="24"/>
      <c r="AE310" s="24"/>
      <c r="AF310" s="24"/>
      <c r="AG310" s="25">
        <f t="shared" si="136"/>
        <v>0</v>
      </c>
      <c r="AH310" s="25">
        <f t="shared" si="137"/>
        <v>3530000</v>
      </c>
      <c r="AI310" s="26">
        <f t="shared" si="138"/>
        <v>0</v>
      </c>
      <c r="AJ310" s="27">
        <f t="shared" si="132"/>
        <v>5.1644583420606884E-4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12.75" customHeight="1" outlineLevel="1" x14ac:dyDescent="0.25">
      <c r="A311" s="19">
        <v>4</v>
      </c>
      <c r="B311" s="19"/>
      <c r="C311" s="64" t="s">
        <v>401</v>
      </c>
      <c r="D311" s="29">
        <v>45344</v>
      </c>
      <c r="E311" s="64" t="s">
        <v>677</v>
      </c>
      <c r="F311" s="22" t="s">
        <v>891</v>
      </c>
      <c r="G311" s="22" t="s">
        <v>892</v>
      </c>
      <c r="H311" s="29"/>
      <c r="I311" s="29"/>
      <c r="J311" s="199"/>
      <c r="K311" s="31">
        <v>2810000</v>
      </c>
      <c r="L311" s="22" t="s">
        <v>893</v>
      </c>
      <c r="M311" s="24"/>
      <c r="N311" s="24"/>
      <c r="O311" s="24"/>
      <c r="P311" s="30"/>
      <c r="Q311" s="30"/>
      <c r="R311" s="24"/>
      <c r="S311" s="24"/>
      <c r="T311" s="31">
        <v>2810000</v>
      </c>
      <c r="U311" s="25">
        <f t="shared" si="133"/>
        <v>2810000</v>
      </c>
      <c r="V311" s="24"/>
      <c r="W311" s="24"/>
      <c r="X311" s="24"/>
      <c r="Y311" s="25">
        <f t="shared" si="134"/>
        <v>0</v>
      </c>
      <c r="Z311" s="24"/>
      <c r="AA311" s="24"/>
      <c r="AB311" s="24"/>
      <c r="AC311" s="25">
        <f t="shared" si="135"/>
        <v>0</v>
      </c>
      <c r="AD311" s="24"/>
      <c r="AE311" s="24"/>
      <c r="AF311" s="24"/>
      <c r="AG311" s="25">
        <f t="shared" si="136"/>
        <v>0</v>
      </c>
      <c r="AH311" s="25">
        <f t="shared" si="137"/>
        <v>2810000</v>
      </c>
      <c r="AI311" s="26">
        <f t="shared" si="138"/>
        <v>0</v>
      </c>
      <c r="AJ311" s="27">
        <f t="shared" si="132"/>
        <v>4.1110844026035512E-4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12.75" customHeight="1" outlineLevel="1" x14ac:dyDescent="0.25">
      <c r="A312" s="19">
        <v>5</v>
      </c>
      <c r="B312" s="19"/>
      <c r="C312" s="64" t="s">
        <v>678</v>
      </c>
      <c r="D312" s="29">
        <v>45342</v>
      </c>
      <c r="E312" s="64" t="s">
        <v>679</v>
      </c>
      <c r="F312" s="22" t="s">
        <v>891</v>
      </c>
      <c r="G312" s="22" t="s">
        <v>892</v>
      </c>
      <c r="H312" s="29"/>
      <c r="I312" s="29"/>
      <c r="J312" s="199"/>
      <c r="K312" s="31">
        <v>38596000</v>
      </c>
      <c r="L312" s="22" t="s">
        <v>893</v>
      </c>
      <c r="M312" s="24"/>
      <c r="N312" s="24"/>
      <c r="O312" s="24"/>
      <c r="P312" s="30"/>
      <c r="Q312" s="30"/>
      <c r="R312" s="24"/>
      <c r="S312" s="24"/>
      <c r="T312" s="31">
        <v>38596000</v>
      </c>
      <c r="U312" s="25">
        <f t="shared" si="133"/>
        <v>38596000</v>
      </c>
      <c r="V312" s="24"/>
      <c r="W312" s="24"/>
      <c r="X312" s="24"/>
      <c r="Y312" s="25">
        <f t="shared" si="134"/>
        <v>0</v>
      </c>
      <c r="Z312" s="24"/>
      <c r="AA312" s="24"/>
      <c r="AB312" s="24"/>
      <c r="AC312" s="25">
        <f t="shared" si="135"/>
        <v>0</v>
      </c>
      <c r="AD312" s="24"/>
      <c r="AE312" s="24"/>
      <c r="AF312" s="24"/>
      <c r="AG312" s="25">
        <f t="shared" si="136"/>
        <v>0</v>
      </c>
      <c r="AH312" s="25">
        <f t="shared" si="137"/>
        <v>38596000</v>
      </c>
      <c r="AI312" s="26">
        <f t="shared" si="138"/>
        <v>0</v>
      </c>
      <c r="AJ312" s="27">
        <f t="shared" si="132"/>
        <v>5.6466695232344011E-3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12.75" customHeight="1" outlineLevel="1" x14ac:dyDescent="0.25">
      <c r="A313" s="19">
        <v>6</v>
      </c>
      <c r="B313" s="19"/>
      <c r="C313" s="64" t="s">
        <v>680</v>
      </c>
      <c r="D313" s="29">
        <v>45342</v>
      </c>
      <c r="E313" s="64" t="s">
        <v>211</v>
      </c>
      <c r="F313" s="22" t="s">
        <v>891</v>
      </c>
      <c r="G313" s="22" t="s">
        <v>892</v>
      </c>
      <c r="H313" s="29"/>
      <c r="I313" s="29"/>
      <c r="J313" s="199"/>
      <c r="K313" s="31">
        <v>3500000</v>
      </c>
      <c r="L313" s="22" t="s">
        <v>893</v>
      </c>
      <c r="M313" s="24"/>
      <c r="N313" s="24"/>
      <c r="O313" s="24"/>
      <c r="P313" s="30"/>
      <c r="Q313" s="30"/>
      <c r="R313" s="24"/>
      <c r="S313" s="24"/>
      <c r="T313" s="31">
        <v>3500000</v>
      </c>
      <c r="U313" s="25">
        <f t="shared" si="133"/>
        <v>3500000</v>
      </c>
      <c r="V313" s="24"/>
      <c r="W313" s="24"/>
      <c r="X313" s="24"/>
      <c r="Y313" s="25">
        <f t="shared" si="134"/>
        <v>0</v>
      </c>
      <c r="Z313" s="24"/>
      <c r="AA313" s="24"/>
      <c r="AB313" s="24"/>
      <c r="AC313" s="25">
        <f t="shared" si="135"/>
        <v>0</v>
      </c>
      <c r="AD313" s="24"/>
      <c r="AE313" s="24"/>
      <c r="AF313" s="24"/>
      <c r="AG313" s="25">
        <f t="shared" si="136"/>
        <v>0</v>
      </c>
      <c r="AH313" s="25">
        <f t="shared" si="137"/>
        <v>3500000</v>
      </c>
      <c r="AI313" s="26">
        <f t="shared" si="138"/>
        <v>0</v>
      </c>
      <c r="AJ313" s="27">
        <f t="shared" si="132"/>
        <v>5.1205677612499749E-4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12.75" customHeight="1" outlineLevel="1" x14ac:dyDescent="0.25">
      <c r="A314" s="19">
        <v>7</v>
      </c>
      <c r="B314" s="19"/>
      <c r="C314" s="64" t="s">
        <v>681</v>
      </c>
      <c r="D314" s="29">
        <v>45342</v>
      </c>
      <c r="E314" s="64" t="s">
        <v>682</v>
      </c>
      <c r="F314" s="22" t="s">
        <v>891</v>
      </c>
      <c r="G314" s="22" t="s">
        <v>892</v>
      </c>
      <c r="H314" s="29"/>
      <c r="I314" s="29"/>
      <c r="J314" s="199"/>
      <c r="K314" s="31">
        <v>3310000</v>
      </c>
      <c r="L314" s="22" t="s">
        <v>893</v>
      </c>
      <c r="M314" s="24"/>
      <c r="N314" s="24"/>
      <c r="O314" s="24"/>
      <c r="P314" s="30"/>
      <c r="Q314" s="30"/>
      <c r="R314" s="24"/>
      <c r="S314" s="24"/>
      <c r="T314" s="31">
        <v>3310000</v>
      </c>
      <c r="U314" s="25">
        <f t="shared" si="133"/>
        <v>3310000</v>
      </c>
      <c r="V314" s="24"/>
      <c r="W314" s="24"/>
      <c r="X314" s="24"/>
      <c r="Y314" s="25">
        <f t="shared" si="134"/>
        <v>0</v>
      </c>
      <c r="Z314" s="24"/>
      <c r="AA314" s="24"/>
      <c r="AB314" s="24"/>
      <c r="AC314" s="25">
        <f t="shared" si="135"/>
        <v>0</v>
      </c>
      <c r="AD314" s="24"/>
      <c r="AE314" s="24"/>
      <c r="AF314" s="24"/>
      <c r="AG314" s="25">
        <f t="shared" si="136"/>
        <v>0</v>
      </c>
      <c r="AH314" s="25">
        <f t="shared" si="137"/>
        <v>3310000</v>
      </c>
      <c r="AI314" s="26">
        <f t="shared" si="138"/>
        <v>0</v>
      </c>
      <c r="AJ314" s="27">
        <f t="shared" si="132"/>
        <v>4.8425940827821192E-4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12.75" customHeight="1" outlineLevel="1" x14ac:dyDescent="0.25">
      <c r="A315" s="19">
        <v>8</v>
      </c>
      <c r="B315" s="19"/>
      <c r="C315" s="64" t="s">
        <v>371</v>
      </c>
      <c r="D315" s="29">
        <v>45344</v>
      </c>
      <c r="E315" s="64" t="s">
        <v>683</v>
      </c>
      <c r="F315" s="22" t="s">
        <v>891</v>
      </c>
      <c r="G315" s="22" t="s">
        <v>892</v>
      </c>
      <c r="H315" s="29"/>
      <c r="I315" s="29"/>
      <c r="J315" s="199"/>
      <c r="K315" s="31">
        <v>3310000</v>
      </c>
      <c r="L315" s="22" t="s">
        <v>893</v>
      </c>
      <c r="M315" s="24"/>
      <c r="N315" s="24"/>
      <c r="O315" s="24"/>
      <c r="P315" s="30"/>
      <c r="Q315" s="30"/>
      <c r="R315" s="24"/>
      <c r="S315" s="24"/>
      <c r="T315" s="31">
        <v>3310000</v>
      </c>
      <c r="U315" s="25">
        <f t="shared" si="133"/>
        <v>3310000</v>
      </c>
      <c r="V315" s="24"/>
      <c r="W315" s="24"/>
      <c r="X315" s="24"/>
      <c r="Y315" s="25">
        <f t="shared" si="134"/>
        <v>0</v>
      </c>
      <c r="Z315" s="24"/>
      <c r="AA315" s="24"/>
      <c r="AB315" s="24"/>
      <c r="AC315" s="25">
        <f t="shared" si="135"/>
        <v>0</v>
      </c>
      <c r="AD315" s="24"/>
      <c r="AE315" s="24"/>
      <c r="AF315" s="24"/>
      <c r="AG315" s="25">
        <f t="shared" si="136"/>
        <v>0</v>
      </c>
      <c r="AH315" s="25">
        <f t="shared" si="137"/>
        <v>3310000</v>
      </c>
      <c r="AI315" s="26">
        <f t="shared" si="138"/>
        <v>0</v>
      </c>
      <c r="AJ315" s="27">
        <f t="shared" si="132"/>
        <v>4.8425940827821192E-4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12.75" customHeight="1" outlineLevel="1" x14ac:dyDescent="0.25">
      <c r="A316" s="19">
        <v>9</v>
      </c>
      <c r="B316" s="19"/>
      <c r="C316" s="64" t="s">
        <v>288</v>
      </c>
      <c r="D316" s="29">
        <v>45344</v>
      </c>
      <c r="E316" s="64" t="s">
        <v>684</v>
      </c>
      <c r="F316" s="22" t="s">
        <v>891</v>
      </c>
      <c r="G316" s="22" t="s">
        <v>892</v>
      </c>
      <c r="H316" s="29"/>
      <c r="I316" s="29"/>
      <c r="J316" s="199"/>
      <c r="K316" s="31">
        <v>3920000</v>
      </c>
      <c r="L316" s="22" t="s">
        <v>893</v>
      </c>
      <c r="M316" s="24"/>
      <c r="N316" s="24"/>
      <c r="O316" s="24"/>
      <c r="P316" s="30"/>
      <c r="Q316" s="30"/>
      <c r="R316" s="24"/>
      <c r="S316" s="24"/>
      <c r="T316" s="31">
        <v>3920000</v>
      </c>
      <c r="U316" s="25">
        <f t="shared" si="133"/>
        <v>3920000</v>
      </c>
      <c r="V316" s="24"/>
      <c r="W316" s="24"/>
      <c r="X316" s="24"/>
      <c r="Y316" s="25">
        <f t="shared" si="134"/>
        <v>0</v>
      </c>
      <c r="Z316" s="24"/>
      <c r="AA316" s="24"/>
      <c r="AB316" s="24"/>
      <c r="AC316" s="25">
        <f t="shared" si="135"/>
        <v>0</v>
      </c>
      <c r="AD316" s="24"/>
      <c r="AE316" s="24"/>
      <c r="AF316" s="24"/>
      <c r="AG316" s="25">
        <f t="shared" si="136"/>
        <v>0</v>
      </c>
      <c r="AH316" s="25">
        <f t="shared" si="137"/>
        <v>3920000</v>
      </c>
      <c r="AI316" s="26">
        <f t="shared" si="138"/>
        <v>0</v>
      </c>
      <c r="AJ316" s="27">
        <f t="shared" si="132"/>
        <v>5.7350358925999719E-4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9">
        <v>10</v>
      </c>
      <c r="B317" s="19"/>
      <c r="C317" s="64" t="s">
        <v>433</v>
      </c>
      <c r="D317" s="29">
        <v>45344</v>
      </c>
      <c r="E317" s="64" t="s">
        <v>685</v>
      </c>
      <c r="F317" s="22" t="s">
        <v>891</v>
      </c>
      <c r="G317" s="22" t="s">
        <v>892</v>
      </c>
      <c r="H317" s="29"/>
      <c r="I317" s="29"/>
      <c r="J317" s="199"/>
      <c r="K317" s="31">
        <v>3130000</v>
      </c>
      <c r="L317" s="22" t="s">
        <v>893</v>
      </c>
      <c r="M317" s="24"/>
      <c r="N317" s="24"/>
      <c r="O317" s="24"/>
      <c r="P317" s="30"/>
      <c r="Q317" s="30"/>
      <c r="R317" s="24"/>
      <c r="S317" s="24"/>
      <c r="T317" s="31">
        <v>3130000</v>
      </c>
      <c r="U317" s="25">
        <f t="shared" si="133"/>
        <v>3130000</v>
      </c>
      <c r="V317" s="24"/>
      <c r="W317" s="24"/>
      <c r="X317" s="24"/>
      <c r="Y317" s="25">
        <f t="shared" si="134"/>
        <v>0</v>
      </c>
      <c r="Z317" s="24"/>
      <c r="AA317" s="24"/>
      <c r="AB317" s="24"/>
      <c r="AC317" s="25">
        <f t="shared" si="135"/>
        <v>0</v>
      </c>
      <c r="AD317" s="24"/>
      <c r="AE317" s="24"/>
      <c r="AF317" s="24"/>
      <c r="AG317" s="25">
        <f t="shared" si="136"/>
        <v>0</v>
      </c>
      <c r="AH317" s="25">
        <f t="shared" si="137"/>
        <v>3130000</v>
      </c>
      <c r="AI317" s="26">
        <f t="shared" si="138"/>
        <v>0</v>
      </c>
      <c r="AJ317" s="27">
        <f t="shared" si="132"/>
        <v>4.5792505979178348E-4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12.75" customHeight="1" outlineLevel="1" x14ac:dyDescent="0.25">
      <c r="A318" s="19">
        <v>11</v>
      </c>
      <c r="B318" s="19"/>
      <c r="C318" s="64" t="s">
        <v>798</v>
      </c>
      <c r="D318" s="29">
        <v>45615</v>
      </c>
      <c r="E318" s="64" t="s">
        <v>674</v>
      </c>
      <c r="F318" s="22" t="s">
        <v>891</v>
      </c>
      <c r="G318" s="22" t="s">
        <v>892</v>
      </c>
      <c r="H318" s="29"/>
      <c r="I318" s="29"/>
      <c r="J318" s="199"/>
      <c r="K318" s="31">
        <v>2000000</v>
      </c>
      <c r="L318" s="22" t="s">
        <v>893</v>
      </c>
      <c r="M318" s="24"/>
      <c r="N318" s="24"/>
      <c r="O318" s="24"/>
      <c r="P318" s="30"/>
      <c r="Q318" s="30"/>
      <c r="R318" s="24"/>
      <c r="S318" s="24"/>
      <c r="T318" s="24"/>
      <c r="U318" s="25">
        <f>SUM(R318:T318)</f>
        <v>0</v>
      </c>
      <c r="V318" s="24"/>
      <c r="W318" s="24"/>
      <c r="X318" s="24"/>
      <c r="Y318" s="25">
        <f>SUM(V318:X318)</f>
        <v>0</v>
      </c>
      <c r="Z318" s="24"/>
      <c r="AA318" s="24"/>
      <c r="AB318" s="24"/>
      <c r="AC318" s="25">
        <f>SUM(Z318:AB318)</f>
        <v>0</v>
      </c>
      <c r="AD318" s="24"/>
      <c r="AE318" s="24"/>
      <c r="AF318" s="31">
        <v>2000000</v>
      </c>
      <c r="AG318" s="25">
        <f>SUM(AD318:AF318)</f>
        <v>2000000</v>
      </c>
      <c r="AH318" s="25">
        <f>SUM(U318,Y318,AC318,AG318)</f>
        <v>2000000</v>
      </c>
      <c r="AI318" s="26">
        <f>IF(ISERROR(AH318/J318),0,AH318/J318)</f>
        <v>0</v>
      </c>
      <c r="AJ318" s="27">
        <f t="shared" si="132"/>
        <v>2.9260387207142712E-4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12.75" customHeight="1" outlineLevel="1" x14ac:dyDescent="0.25">
      <c r="A319" s="19">
        <v>12</v>
      </c>
      <c r="B319" s="19"/>
      <c r="C319" s="64" t="s">
        <v>1333</v>
      </c>
      <c r="D319" s="29">
        <v>45608</v>
      </c>
      <c r="E319" s="64" t="s">
        <v>679</v>
      </c>
      <c r="F319" s="22" t="s">
        <v>891</v>
      </c>
      <c r="G319" s="22" t="s">
        <v>892</v>
      </c>
      <c r="H319" s="29"/>
      <c r="I319" s="29"/>
      <c r="J319" s="195"/>
      <c r="K319" s="130">
        <v>2000000</v>
      </c>
      <c r="L319" s="22" t="s">
        <v>893</v>
      </c>
      <c r="M319" s="24"/>
      <c r="N319" s="24"/>
      <c r="O319" s="24"/>
      <c r="P319" s="126"/>
      <c r="Q319" s="126"/>
      <c r="R319" s="24"/>
      <c r="S319" s="24"/>
      <c r="T319" s="24"/>
      <c r="U319" s="25">
        <f>SUM(R319:T319)</f>
        <v>0</v>
      </c>
      <c r="V319" s="24"/>
      <c r="W319" s="24"/>
      <c r="X319" s="24"/>
      <c r="Y319" s="25">
        <f>SUM(V319:X319)</f>
        <v>0</v>
      </c>
      <c r="Z319" s="24"/>
      <c r="AA319" s="24"/>
      <c r="AB319" s="24"/>
      <c r="AC319" s="25">
        <f>SUM(Z319:AB319)</f>
        <v>0</v>
      </c>
      <c r="AD319" s="24"/>
      <c r="AE319" s="24"/>
      <c r="AF319" s="130">
        <v>2000000</v>
      </c>
      <c r="AG319" s="25">
        <f>SUM(AD319:AF319)</f>
        <v>2000000</v>
      </c>
      <c r="AH319" s="25">
        <f>SUM(U319,Y319,AC319,AG319)</f>
        <v>2000000</v>
      </c>
      <c r="AI319" s="26">
        <f>IF(ISERROR(AH319/J319),0,AH319/J319)</f>
        <v>0</v>
      </c>
      <c r="AJ319" s="27">
        <f t="shared" si="132"/>
        <v>2.9260387207142712E-4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s="37" customFormat="1" ht="12.75" customHeight="1" x14ac:dyDescent="0.25">
      <c r="A320" s="200" t="s">
        <v>66</v>
      </c>
      <c r="B320" s="200"/>
      <c r="C320" s="200"/>
      <c r="D320" s="200"/>
      <c r="E320" s="200"/>
      <c r="F320" s="200"/>
      <c r="G320" s="200"/>
      <c r="H320" s="200"/>
      <c r="I320" s="200"/>
      <c r="J320" s="33">
        <f>J308</f>
        <v>83750000</v>
      </c>
      <c r="K320" s="33">
        <f>SUM(K308:K319)</f>
        <v>83750000</v>
      </c>
      <c r="L320" s="32"/>
      <c r="M320" s="33">
        <f>SUM(M308:M318)</f>
        <v>0</v>
      </c>
      <c r="N320" s="33">
        <f>SUM(N308:N318)</f>
        <v>0</v>
      </c>
      <c r="O320" s="33">
        <f>SUM(O308:O318)</f>
        <v>0</v>
      </c>
      <c r="P320" s="34"/>
      <c r="Q320" s="35"/>
      <c r="R320" s="33">
        <f t="shared" ref="R320:AE320" si="139">SUM(R308:R318)</f>
        <v>0</v>
      </c>
      <c r="S320" s="33">
        <f t="shared" si="139"/>
        <v>0</v>
      </c>
      <c r="T320" s="33">
        <f t="shared" si="139"/>
        <v>79750000</v>
      </c>
      <c r="U320" s="33">
        <f t="shared" si="139"/>
        <v>79750000</v>
      </c>
      <c r="V320" s="33">
        <f t="shared" si="139"/>
        <v>0</v>
      </c>
      <c r="W320" s="33">
        <f t="shared" si="139"/>
        <v>0</v>
      </c>
      <c r="X320" s="33">
        <f t="shared" si="139"/>
        <v>0</v>
      </c>
      <c r="Y320" s="33">
        <f t="shared" si="139"/>
        <v>0</v>
      </c>
      <c r="Z320" s="33">
        <f t="shared" si="139"/>
        <v>0</v>
      </c>
      <c r="AA320" s="33">
        <f t="shared" si="139"/>
        <v>0</v>
      </c>
      <c r="AB320" s="33">
        <f t="shared" si="139"/>
        <v>0</v>
      </c>
      <c r="AC320" s="33">
        <f t="shared" si="139"/>
        <v>0</v>
      </c>
      <c r="AD320" s="33">
        <f t="shared" si="139"/>
        <v>0</v>
      </c>
      <c r="AE320" s="33">
        <f t="shared" si="139"/>
        <v>0</v>
      </c>
      <c r="AF320" s="33">
        <f>SUM(AF308:AF319)</f>
        <v>4000000</v>
      </c>
      <c r="AG320" s="33">
        <f t="shared" ref="AG320:AH320" si="140">SUM(AG308:AG319)</f>
        <v>4000000</v>
      </c>
      <c r="AH320" s="33">
        <f t="shared" si="140"/>
        <v>83750000</v>
      </c>
      <c r="AI320" s="36">
        <f>IF(ISERROR(AH320/J320),0,AH320/J320)</f>
        <v>1</v>
      </c>
      <c r="AJ320" s="36">
        <f>IF(ISERROR(AH320/$AH$456),0,AH320/$AH$456)</f>
        <v>1.2252787142991011E-2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12.75" customHeight="1" x14ac:dyDescent="0.25">
      <c r="A321" s="201" t="s">
        <v>67</v>
      </c>
      <c r="B321" s="202"/>
      <c r="C321" s="202"/>
      <c r="D321" s="202"/>
      <c r="E321" s="203"/>
      <c r="F321" s="65"/>
      <c r="G321" s="66"/>
      <c r="H321" s="67"/>
      <c r="I321" s="67"/>
      <c r="J321" s="12"/>
      <c r="K321" s="13"/>
      <c r="L321" s="14"/>
      <c r="M321" s="15"/>
      <c r="N321" s="15"/>
      <c r="O321" s="15"/>
      <c r="P321" s="10"/>
      <c r="Q321" s="16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7"/>
      <c r="AJ321" s="17"/>
    </row>
    <row r="322" spans="1:106" ht="12.75" customHeight="1" outlineLevel="1" x14ac:dyDescent="0.25">
      <c r="A322" s="18">
        <v>1</v>
      </c>
      <c r="B322" s="19"/>
      <c r="C322" s="20" t="s">
        <v>686</v>
      </c>
      <c r="D322" s="21">
        <v>45349</v>
      </c>
      <c r="E322" s="22" t="s">
        <v>687</v>
      </c>
      <c r="F322" s="22" t="s">
        <v>891</v>
      </c>
      <c r="G322" s="22" t="s">
        <v>892</v>
      </c>
      <c r="H322" s="21"/>
      <c r="I322" s="21"/>
      <c r="J322" s="194">
        <v>78810000</v>
      </c>
      <c r="K322" s="23">
        <v>5750000</v>
      </c>
      <c r="L322" s="22" t="s">
        <v>893</v>
      </c>
      <c r="M322" s="24"/>
      <c r="N322" s="24"/>
      <c r="O322" s="24"/>
      <c r="P322" s="22"/>
      <c r="Q322" s="22"/>
      <c r="R322" s="24"/>
      <c r="S322" s="24"/>
      <c r="T322" s="23">
        <v>5750000</v>
      </c>
      <c r="U322" s="25">
        <f>SUM(R322:T322)</f>
        <v>5750000</v>
      </c>
      <c r="V322" s="24"/>
      <c r="W322" s="24"/>
      <c r="X322" s="24"/>
      <c r="Y322" s="25">
        <f>SUM(V322:X322)</f>
        <v>0</v>
      </c>
      <c r="Z322" s="24"/>
      <c r="AA322" s="24"/>
      <c r="AB322" s="24"/>
      <c r="AC322" s="25">
        <f>SUM(Z322:AB322)</f>
        <v>0</v>
      </c>
      <c r="AD322" s="24"/>
      <c r="AE322" s="24"/>
      <c r="AF322" s="24"/>
      <c r="AG322" s="25">
        <f>SUM(AD322:AF322)</f>
        <v>0</v>
      </c>
      <c r="AH322" s="25">
        <f>SUM(U322,Y322,AC322,AG322)</f>
        <v>5750000</v>
      </c>
      <c r="AI322" s="26">
        <f>IF(ISERROR(AH322/J322),0,AH322/J322)</f>
        <v>7.296028422788986E-2</v>
      </c>
      <c r="AJ322" s="27">
        <f t="shared" ref="AJ322:AJ332" si="141">IF(ISERROR(AH322/$AH$456),"-",AH322/$AH$456)</f>
        <v>8.4123613220535298E-4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12.75" customHeight="1" outlineLevel="1" x14ac:dyDescent="0.25">
      <c r="A323" s="18">
        <v>2</v>
      </c>
      <c r="B323" s="19"/>
      <c r="C323" s="28" t="s">
        <v>549</v>
      </c>
      <c r="D323" s="29">
        <v>45349</v>
      </c>
      <c r="E323" s="30" t="s">
        <v>688</v>
      </c>
      <c r="F323" s="22" t="s">
        <v>891</v>
      </c>
      <c r="G323" s="22" t="s">
        <v>892</v>
      </c>
      <c r="H323" s="29"/>
      <c r="I323" s="29"/>
      <c r="J323" s="199"/>
      <c r="K323" s="31">
        <v>2300000</v>
      </c>
      <c r="L323" s="22" t="s">
        <v>893</v>
      </c>
      <c r="M323" s="24"/>
      <c r="N323" s="24"/>
      <c r="O323" s="24"/>
      <c r="P323" s="30"/>
      <c r="Q323" s="30"/>
      <c r="R323" s="24"/>
      <c r="S323" s="24"/>
      <c r="T323" s="31">
        <v>2300000</v>
      </c>
      <c r="U323" s="25">
        <f t="shared" ref="U323:U331" si="142">SUM(R323:T323)</f>
        <v>2300000</v>
      </c>
      <c r="V323" s="24"/>
      <c r="W323" s="24"/>
      <c r="X323" s="24"/>
      <c r="Y323" s="25">
        <f t="shared" ref="Y323:Y331" si="143">SUM(V323:X323)</f>
        <v>0</v>
      </c>
      <c r="Z323" s="24"/>
      <c r="AA323" s="24"/>
      <c r="AB323" s="24"/>
      <c r="AC323" s="25">
        <f t="shared" ref="AC323:AC331" si="144">SUM(Z323:AB323)</f>
        <v>0</v>
      </c>
      <c r="AD323" s="24"/>
      <c r="AE323" s="24"/>
      <c r="AF323" s="24"/>
      <c r="AG323" s="25">
        <f t="shared" ref="AG323:AG331" si="145">SUM(AD323:AF323)</f>
        <v>0</v>
      </c>
      <c r="AH323" s="25">
        <f t="shared" ref="AH323:AH331" si="146">SUM(U323,Y323,AC323,AG323)</f>
        <v>2300000</v>
      </c>
      <c r="AI323" s="26">
        <f t="shared" ref="AI323:AI331" si="147">IF(ISERROR(AH323/J323),0,AH323/J323)</f>
        <v>0</v>
      </c>
      <c r="AJ323" s="27">
        <f t="shared" si="141"/>
        <v>3.3649445288214119E-4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12.75" customHeight="1" outlineLevel="1" x14ac:dyDescent="0.25">
      <c r="A324" s="18">
        <v>3</v>
      </c>
      <c r="B324" s="19"/>
      <c r="C324" s="28" t="s">
        <v>689</v>
      </c>
      <c r="D324" s="29">
        <v>45349</v>
      </c>
      <c r="E324" s="30" t="s">
        <v>215</v>
      </c>
      <c r="F324" s="22" t="s">
        <v>891</v>
      </c>
      <c r="G324" s="22" t="s">
        <v>892</v>
      </c>
      <c r="H324" s="29"/>
      <c r="I324" s="29"/>
      <c r="J324" s="199"/>
      <c r="K324" s="31">
        <v>11800000</v>
      </c>
      <c r="L324" s="22" t="s">
        <v>893</v>
      </c>
      <c r="M324" s="24"/>
      <c r="N324" s="24"/>
      <c r="O324" s="24"/>
      <c r="P324" s="30"/>
      <c r="Q324" s="30"/>
      <c r="R324" s="24"/>
      <c r="S324" s="24"/>
      <c r="T324" s="31">
        <v>11800000</v>
      </c>
      <c r="U324" s="25">
        <f t="shared" si="142"/>
        <v>11800000</v>
      </c>
      <c r="V324" s="24"/>
      <c r="W324" s="24"/>
      <c r="X324" s="24"/>
      <c r="Y324" s="25">
        <f t="shared" si="143"/>
        <v>0</v>
      </c>
      <c r="Z324" s="24"/>
      <c r="AA324" s="24"/>
      <c r="AB324" s="24"/>
      <c r="AC324" s="25">
        <f t="shared" si="144"/>
        <v>0</v>
      </c>
      <c r="AD324" s="24"/>
      <c r="AE324" s="24"/>
      <c r="AF324" s="24"/>
      <c r="AG324" s="25">
        <f t="shared" si="145"/>
        <v>0</v>
      </c>
      <c r="AH324" s="25">
        <f t="shared" si="146"/>
        <v>11800000</v>
      </c>
      <c r="AI324" s="26">
        <f t="shared" si="147"/>
        <v>0</v>
      </c>
      <c r="AJ324" s="27">
        <f t="shared" si="141"/>
        <v>1.7263628452214201E-3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12.75" customHeight="1" outlineLevel="1" x14ac:dyDescent="0.25">
      <c r="A325" s="18">
        <v>4</v>
      </c>
      <c r="B325" s="19"/>
      <c r="C325" s="28" t="s">
        <v>395</v>
      </c>
      <c r="D325" s="29">
        <v>45349</v>
      </c>
      <c r="E325" s="30" t="s">
        <v>690</v>
      </c>
      <c r="F325" s="22" t="s">
        <v>891</v>
      </c>
      <c r="G325" s="22" t="s">
        <v>892</v>
      </c>
      <c r="H325" s="29"/>
      <c r="I325" s="29"/>
      <c r="J325" s="199"/>
      <c r="K325" s="31">
        <v>5800000</v>
      </c>
      <c r="L325" s="22" t="s">
        <v>893</v>
      </c>
      <c r="M325" s="24"/>
      <c r="N325" s="24"/>
      <c r="O325" s="24"/>
      <c r="P325" s="30"/>
      <c r="Q325" s="30"/>
      <c r="R325" s="24"/>
      <c r="S325" s="24"/>
      <c r="T325" s="31">
        <v>5800000</v>
      </c>
      <c r="U325" s="25">
        <f t="shared" si="142"/>
        <v>5800000</v>
      </c>
      <c r="V325" s="24"/>
      <c r="W325" s="24"/>
      <c r="X325" s="24"/>
      <c r="Y325" s="25">
        <f t="shared" si="143"/>
        <v>0</v>
      </c>
      <c r="Z325" s="24"/>
      <c r="AA325" s="24"/>
      <c r="AB325" s="24"/>
      <c r="AC325" s="25">
        <f t="shared" si="144"/>
        <v>0</v>
      </c>
      <c r="AD325" s="24"/>
      <c r="AE325" s="24"/>
      <c r="AF325" s="24"/>
      <c r="AG325" s="25">
        <f t="shared" si="145"/>
        <v>0</v>
      </c>
      <c r="AH325" s="25">
        <f t="shared" si="146"/>
        <v>5800000</v>
      </c>
      <c r="AI325" s="26">
        <f t="shared" si="147"/>
        <v>0</v>
      </c>
      <c r="AJ325" s="27">
        <f t="shared" si="141"/>
        <v>8.4855122900713868E-4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12.75" customHeight="1" outlineLevel="1" x14ac:dyDescent="0.25">
      <c r="A326" s="18">
        <v>5</v>
      </c>
      <c r="B326" s="19"/>
      <c r="C326" s="28" t="s">
        <v>691</v>
      </c>
      <c r="D326" s="29">
        <v>45349</v>
      </c>
      <c r="E326" s="30" t="s">
        <v>692</v>
      </c>
      <c r="F326" s="22" t="s">
        <v>891</v>
      </c>
      <c r="G326" s="22" t="s">
        <v>892</v>
      </c>
      <c r="H326" s="29"/>
      <c r="I326" s="29"/>
      <c r="J326" s="199"/>
      <c r="K326" s="31">
        <v>2300000</v>
      </c>
      <c r="L326" s="22" t="s">
        <v>893</v>
      </c>
      <c r="M326" s="24"/>
      <c r="N326" s="24"/>
      <c r="O326" s="24"/>
      <c r="P326" s="30"/>
      <c r="Q326" s="30"/>
      <c r="R326" s="24"/>
      <c r="S326" s="24"/>
      <c r="T326" s="31">
        <v>2300000</v>
      </c>
      <c r="U326" s="25">
        <f t="shared" si="142"/>
        <v>2300000</v>
      </c>
      <c r="V326" s="24"/>
      <c r="W326" s="24"/>
      <c r="X326" s="24"/>
      <c r="Y326" s="25">
        <f t="shared" si="143"/>
        <v>0</v>
      </c>
      <c r="Z326" s="24"/>
      <c r="AA326" s="24"/>
      <c r="AB326" s="24"/>
      <c r="AC326" s="25">
        <f t="shared" si="144"/>
        <v>0</v>
      </c>
      <c r="AD326" s="24"/>
      <c r="AE326" s="24"/>
      <c r="AF326" s="24"/>
      <c r="AG326" s="25">
        <f t="shared" si="145"/>
        <v>0</v>
      </c>
      <c r="AH326" s="25">
        <f t="shared" si="146"/>
        <v>2300000</v>
      </c>
      <c r="AI326" s="26">
        <f t="shared" si="147"/>
        <v>0</v>
      </c>
      <c r="AJ326" s="27">
        <f t="shared" si="141"/>
        <v>3.3649445288214119E-4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12.75" customHeight="1" outlineLevel="1" x14ac:dyDescent="0.25">
      <c r="A327" s="18">
        <v>6</v>
      </c>
      <c r="B327" s="19"/>
      <c r="C327" s="28" t="s">
        <v>334</v>
      </c>
      <c r="D327" s="29">
        <v>45345</v>
      </c>
      <c r="E327" s="30" t="s">
        <v>693</v>
      </c>
      <c r="F327" s="22" t="s">
        <v>891</v>
      </c>
      <c r="G327" s="22" t="s">
        <v>892</v>
      </c>
      <c r="H327" s="29"/>
      <c r="I327" s="29"/>
      <c r="J327" s="199"/>
      <c r="K327" s="31">
        <v>36100000</v>
      </c>
      <c r="L327" s="22" t="s">
        <v>893</v>
      </c>
      <c r="M327" s="24"/>
      <c r="N327" s="24"/>
      <c r="O327" s="24"/>
      <c r="P327" s="30"/>
      <c r="Q327" s="30"/>
      <c r="R327" s="24"/>
      <c r="S327" s="24"/>
      <c r="T327" s="31">
        <v>36100000</v>
      </c>
      <c r="U327" s="25">
        <f t="shared" si="142"/>
        <v>36100000</v>
      </c>
      <c r="V327" s="24"/>
      <c r="W327" s="24"/>
      <c r="X327" s="24"/>
      <c r="Y327" s="25">
        <f t="shared" si="143"/>
        <v>0</v>
      </c>
      <c r="Z327" s="24"/>
      <c r="AA327" s="24"/>
      <c r="AB327" s="24"/>
      <c r="AC327" s="25">
        <f t="shared" si="144"/>
        <v>0</v>
      </c>
      <c r="AD327" s="24"/>
      <c r="AE327" s="24"/>
      <c r="AF327" s="24"/>
      <c r="AG327" s="25">
        <f t="shared" si="145"/>
        <v>0</v>
      </c>
      <c r="AH327" s="25">
        <f t="shared" si="146"/>
        <v>36100000</v>
      </c>
      <c r="AI327" s="26">
        <f t="shared" si="147"/>
        <v>0</v>
      </c>
      <c r="AJ327" s="27">
        <f t="shared" si="141"/>
        <v>5.2814998908892593E-3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12.75" customHeight="1" outlineLevel="1" x14ac:dyDescent="0.25">
      <c r="A328" s="18">
        <v>7</v>
      </c>
      <c r="B328" s="19"/>
      <c r="C328" s="28" t="s">
        <v>694</v>
      </c>
      <c r="D328" s="29">
        <v>45344</v>
      </c>
      <c r="E328" s="30" t="s">
        <v>695</v>
      </c>
      <c r="F328" s="22" t="s">
        <v>891</v>
      </c>
      <c r="G328" s="22" t="s">
        <v>892</v>
      </c>
      <c r="H328" s="29"/>
      <c r="I328" s="29"/>
      <c r="J328" s="199"/>
      <c r="K328" s="31">
        <v>2300000</v>
      </c>
      <c r="L328" s="22" t="s">
        <v>893</v>
      </c>
      <c r="M328" s="24"/>
      <c r="N328" s="24"/>
      <c r="O328" s="24"/>
      <c r="P328" s="30"/>
      <c r="Q328" s="30"/>
      <c r="R328" s="24"/>
      <c r="S328" s="24"/>
      <c r="T328" s="31">
        <v>2300000</v>
      </c>
      <c r="U328" s="25">
        <f t="shared" si="142"/>
        <v>2300000</v>
      </c>
      <c r="V328" s="24"/>
      <c r="W328" s="24"/>
      <c r="X328" s="24"/>
      <c r="Y328" s="25">
        <f t="shared" si="143"/>
        <v>0</v>
      </c>
      <c r="Z328" s="24"/>
      <c r="AA328" s="24"/>
      <c r="AB328" s="24"/>
      <c r="AC328" s="25">
        <f t="shared" si="144"/>
        <v>0</v>
      </c>
      <c r="AD328" s="24"/>
      <c r="AE328" s="24"/>
      <c r="AF328" s="24"/>
      <c r="AG328" s="25">
        <f t="shared" si="145"/>
        <v>0</v>
      </c>
      <c r="AH328" s="25">
        <f t="shared" si="146"/>
        <v>2300000</v>
      </c>
      <c r="AI328" s="26">
        <f t="shared" si="147"/>
        <v>0</v>
      </c>
      <c r="AJ328" s="27">
        <f t="shared" si="141"/>
        <v>3.3649445288214119E-4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12.75" customHeight="1" outlineLevel="1" x14ac:dyDescent="0.25">
      <c r="A329" s="18">
        <v>8</v>
      </c>
      <c r="B329" s="19"/>
      <c r="C329" s="28" t="s">
        <v>448</v>
      </c>
      <c r="D329" s="29">
        <v>45351</v>
      </c>
      <c r="E329" s="30" t="s">
        <v>696</v>
      </c>
      <c r="F329" s="22" t="s">
        <v>891</v>
      </c>
      <c r="G329" s="22" t="s">
        <v>892</v>
      </c>
      <c r="H329" s="29"/>
      <c r="I329" s="29"/>
      <c r="J329" s="199"/>
      <c r="K329" s="31">
        <v>2300000</v>
      </c>
      <c r="L329" s="22" t="s">
        <v>893</v>
      </c>
      <c r="M329" s="24"/>
      <c r="N329" s="24"/>
      <c r="O329" s="24"/>
      <c r="P329" s="30"/>
      <c r="Q329" s="30"/>
      <c r="R329" s="24"/>
      <c r="S329" s="24"/>
      <c r="T329" s="31">
        <v>2300000</v>
      </c>
      <c r="U329" s="25">
        <f t="shared" si="142"/>
        <v>2300000</v>
      </c>
      <c r="V329" s="24"/>
      <c r="W329" s="24"/>
      <c r="X329" s="24"/>
      <c r="Y329" s="25">
        <f t="shared" si="143"/>
        <v>0</v>
      </c>
      <c r="Z329" s="24"/>
      <c r="AA329" s="24"/>
      <c r="AB329" s="24"/>
      <c r="AC329" s="25">
        <f t="shared" si="144"/>
        <v>0</v>
      </c>
      <c r="AD329" s="24"/>
      <c r="AE329" s="24"/>
      <c r="AF329" s="24"/>
      <c r="AG329" s="25">
        <f t="shared" si="145"/>
        <v>0</v>
      </c>
      <c r="AH329" s="25">
        <f t="shared" si="146"/>
        <v>2300000</v>
      </c>
      <c r="AI329" s="26">
        <f t="shared" si="147"/>
        <v>0</v>
      </c>
      <c r="AJ329" s="27">
        <f t="shared" si="141"/>
        <v>3.3649445288214119E-4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12.75" customHeight="1" outlineLevel="1" x14ac:dyDescent="0.25">
      <c r="A330" s="18">
        <v>9</v>
      </c>
      <c r="B330" s="19"/>
      <c r="C330" s="28" t="s">
        <v>681</v>
      </c>
      <c r="D330" s="29">
        <v>45344</v>
      </c>
      <c r="E330" s="30" t="s">
        <v>697</v>
      </c>
      <c r="F330" s="22" t="s">
        <v>891</v>
      </c>
      <c r="G330" s="22" t="s">
        <v>892</v>
      </c>
      <c r="H330" s="29"/>
      <c r="I330" s="29"/>
      <c r="J330" s="199"/>
      <c r="K330" s="31">
        <v>1400000</v>
      </c>
      <c r="L330" s="22" t="s">
        <v>893</v>
      </c>
      <c r="M330" s="24"/>
      <c r="N330" s="24"/>
      <c r="O330" s="24"/>
      <c r="P330" s="30"/>
      <c r="Q330" s="30"/>
      <c r="R330" s="24"/>
      <c r="S330" s="24"/>
      <c r="T330" s="31">
        <v>1400000</v>
      </c>
      <c r="U330" s="25">
        <f t="shared" si="142"/>
        <v>1400000</v>
      </c>
      <c r="V330" s="24"/>
      <c r="W330" s="24"/>
      <c r="X330" s="24"/>
      <c r="Y330" s="25">
        <f t="shared" si="143"/>
        <v>0</v>
      </c>
      <c r="Z330" s="24"/>
      <c r="AA330" s="24"/>
      <c r="AB330" s="24"/>
      <c r="AC330" s="25">
        <f t="shared" si="144"/>
        <v>0</v>
      </c>
      <c r="AD330" s="24"/>
      <c r="AE330" s="24"/>
      <c r="AF330" s="24"/>
      <c r="AG330" s="25">
        <f t="shared" si="145"/>
        <v>0</v>
      </c>
      <c r="AH330" s="25">
        <f t="shared" si="146"/>
        <v>1400000</v>
      </c>
      <c r="AI330" s="26">
        <f t="shared" si="147"/>
        <v>0</v>
      </c>
      <c r="AJ330" s="27">
        <f t="shared" si="141"/>
        <v>2.04822710449999E-4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12.75" customHeight="1" outlineLevel="1" x14ac:dyDescent="0.25">
      <c r="A331" s="18">
        <v>10</v>
      </c>
      <c r="B331" s="19"/>
      <c r="C331" s="28" t="s">
        <v>680</v>
      </c>
      <c r="D331" s="29">
        <v>45344</v>
      </c>
      <c r="E331" s="30" t="s">
        <v>698</v>
      </c>
      <c r="F331" s="22" t="s">
        <v>891</v>
      </c>
      <c r="G331" s="22" t="s">
        <v>892</v>
      </c>
      <c r="H331" s="29"/>
      <c r="I331" s="29"/>
      <c r="J331" s="199"/>
      <c r="K331" s="31">
        <v>3760000</v>
      </c>
      <c r="L331" s="22" t="s">
        <v>893</v>
      </c>
      <c r="M331" s="24"/>
      <c r="N331" s="24"/>
      <c r="O331" s="24"/>
      <c r="P331" s="30"/>
      <c r="Q331" s="30"/>
      <c r="R331" s="24"/>
      <c r="S331" s="24"/>
      <c r="T331" s="31">
        <v>3760000</v>
      </c>
      <c r="U331" s="25">
        <f t="shared" si="142"/>
        <v>3760000</v>
      </c>
      <c r="V331" s="24"/>
      <c r="W331" s="24"/>
      <c r="X331" s="24"/>
      <c r="Y331" s="25">
        <f t="shared" si="143"/>
        <v>0</v>
      </c>
      <c r="Z331" s="24"/>
      <c r="AA331" s="24"/>
      <c r="AB331" s="24"/>
      <c r="AC331" s="25">
        <f t="shared" si="144"/>
        <v>0</v>
      </c>
      <c r="AD331" s="24"/>
      <c r="AE331" s="24"/>
      <c r="AF331" s="24"/>
      <c r="AG331" s="25">
        <f t="shared" si="145"/>
        <v>0</v>
      </c>
      <c r="AH331" s="25">
        <f t="shared" si="146"/>
        <v>3760000</v>
      </c>
      <c r="AI331" s="26">
        <f t="shared" si="147"/>
        <v>0</v>
      </c>
      <c r="AJ331" s="27">
        <f t="shared" si="141"/>
        <v>5.5009527949428298E-4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12.75" customHeight="1" outlineLevel="1" x14ac:dyDescent="0.25">
      <c r="A332" s="18">
        <v>11</v>
      </c>
      <c r="B332" s="19"/>
      <c r="C332" s="133" t="s">
        <v>1343</v>
      </c>
      <c r="D332" s="139">
        <v>45645</v>
      </c>
      <c r="E332" s="137" t="s">
        <v>693</v>
      </c>
      <c r="F332" s="22" t="s">
        <v>891</v>
      </c>
      <c r="G332" s="22" t="s">
        <v>892</v>
      </c>
      <c r="H332" s="139"/>
      <c r="I332" s="139"/>
      <c r="J332" s="199"/>
      <c r="K332" s="31">
        <v>2000000</v>
      </c>
      <c r="L332" s="22" t="s">
        <v>893</v>
      </c>
      <c r="M332" s="24"/>
      <c r="N332" s="24"/>
      <c r="O332" s="24"/>
      <c r="P332" s="30"/>
      <c r="Q332" s="30"/>
      <c r="R332" s="24"/>
      <c r="S332" s="24"/>
      <c r="T332" s="24"/>
      <c r="U332" s="25">
        <f>SUM(R332:T332)</f>
        <v>0</v>
      </c>
      <c r="V332" s="24"/>
      <c r="W332" s="24"/>
      <c r="X332" s="24"/>
      <c r="Y332" s="25">
        <f>SUM(V332:X332)</f>
        <v>0</v>
      </c>
      <c r="Z332" s="24"/>
      <c r="AA332" s="24"/>
      <c r="AB332" s="24"/>
      <c r="AC332" s="25">
        <f>SUM(Z332:AB332)</f>
        <v>0</v>
      </c>
      <c r="AD332" s="24"/>
      <c r="AE332" s="24"/>
      <c r="AF332" s="31">
        <v>2000000</v>
      </c>
      <c r="AG332" s="25">
        <f>SUM(AD332:AF332)</f>
        <v>2000000</v>
      </c>
      <c r="AH332" s="25">
        <f>SUM(U332,Y332,AC332,AG332)</f>
        <v>2000000</v>
      </c>
      <c r="AI332" s="26">
        <f>IF(ISERROR(AH332/J332),0,AH332/J332)</f>
        <v>0</v>
      </c>
      <c r="AJ332" s="27">
        <f t="shared" si="141"/>
        <v>2.9260387207142712E-4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12.75" customHeight="1" outlineLevel="1" x14ac:dyDescent="0.25">
      <c r="A333" s="18">
        <v>12</v>
      </c>
      <c r="B333" s="104"/>
      <c r="C333" s="133" t="s">
        <v>1345</v>
      </c>
      <c r="D333" s="29">
        <v>45639</v>
      </c>
      <c r="E333" s="64" t="s">
        <v>1344</v>
      </c>
      <c r="F333" s="22" t="s">
        <v>891</v>
      </c>
      <c r="G333" s="22" t="s">
        <v>892</v>
      </c>
      <c r="H333" s="29"/>
      <c r="I333" s="29"/>
      <c r="J333" s="199"/>
      <c r="K333" s="31">
        <v>1000000</v>
      </c>
      <c r="L333" s="22" t="s">
        <v>893</v>
      </c>
      <c r="M333" s="24"/>
      <c r="N333" s="24"/>
      <c r="O333" s="24"/>
      <c r="P333" s="126"/>
      <c r="Q333" s="126"/>
      <c r="R333" s="24"/>
      <c r="S333" s="24"/>
      <c r="T333" s="24"/>
      <c r="U333" s="25">
        <f t="shared" ref="U333:U335" si="148">SUM(R333:T333)</f>
        <v>0</v>
      </c>
      <c r="V333" s="24"/>
      <c r="W333" s="24"/>
      <c r="X333" s="24"/>
      <c r="Y333" s="25">
        <f t="shared" ref="Y333:Y335" si="149">SUM(V333:X333)</f>
        <v>0</v>
      </c>
      <c r="Z333" s="24"/>
      <c r="AA333" s="24"/>
      <c r="AB333" s="24"/>
      <c r="AC333" s="25">
        <f t="shared" ref="AC333:AC335" si="150">SUM(Z333:AB333)</f>
        <v>0</v>
      </c>
      <c r="AD333" s="24"/>
      <c r="AE333" s="24"/>
      <c r="AF333" s="31">
        <v>1000000</v>
      </c>
      <c r="AG333" s="25">
        <f t="shared" ref="AG333:AG335" si="151">SUM(AD333:AF333)</f>
        <v>1000000</v>
      </c>
      <c r="AH333" s="25">
        <f t="shared" ref="AH333:AH335" si="152">SUM(U333,Y333,AC333,AG333)</f>
        <v>1000000</v>
      </c>
      <c r="AI333" s="26">
        <f t="shared" ref="AI333:AI335" si="153">IF(ISERROR(AH333/J333),0,AH333/J333)</f>
        <v>0</v>
      </c>
      <c r="AJ333" s="27">
        <f t="shared" ref="AJ333:AJ335" si="154">IF(ISERROR(AH333/$AH$456),"-",AH333/$AH$456)</f>
        <v>1.4630193603571356E-4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12.75" customHeight="1" outlineLevel="1" x14ac:dyDescent="0.25">
      <c r="A334" s="18">
        <v>13</v>
      </c>
      <c r="B334" s="104"/>
      <c r="C334" s="133" t="s">
        <v>1346</v>
      </c>
      <c r="D334" s="29">
        <v>45638</v>
      </c>
      <c r="E334" s="64" t="s">
        <v>215</v>
      </c>
      <c r="F334" s="22" t="s">
        <v>891</v>
      </c>
      <c r="G334" s="22" t="s">
        <v>892</v>
      </c>
      <c r="H334" s="29"/>
      <c r="I334" s="29"/>
      <c r="J334" s="199"/>
      <c r="K334" s="31">
        <v>1400000</v>
      </c>
      <c r="L334" s="22" t="s">
        <v>893</v>
      </c>
      <c r="M334" s="24"/>
      <c r="N334" s="24"/>
      <c r="O334" s="24"/>
      <c r="P334" s="126"/>
      <c r="Q334" s="126"/>
      <c r="R334" s="24"/>
      <c r="S334" s="24"/>
      <c r="T334" s="24"/>
      <c r="U334" s="25">
        <f t="shared" si="148"/>
        <v>0</v>
      </c>
      <c r="V334" s="24"/>
      <c r="W334" s="24"/>
      <c r="X334" s="24"/>
      <c r="Y334" s="25">
        <f t="shared" si="149"/>
        <v>0</v>
      </c>
      <c r="Z334" s="24"/>
      <c r="AA334" s="24"/>
      <c r="AB334" s="24"/>
      <c r="AC334" s="25">
        <f t="shared" si="150"/>
        <v>0</v>
      </c>
      <c r="AD334" s="24"/>
      <c r="AE334" s="24"/>
      <c r="AF334" s="31">
        <v>1400000</v>
      </c>
      <c r="AG334" s="25">
        <f t="shared" si="151"/>
        <v>1400000</v>
      </c>
      <c r="AH334" s="25">
        <f t="shared" si="152"/>
        <v>1400000</v>
      </c>
      <c r="AI334" s="26">
        <f t="shared" si="153"/>
        <v>0</v>
      </c>
      <c r="AJ334" s="27">
        <f t="shared" si="154"/>
        <v>2.04822710449999E-4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12.75" customHeight="1" outlineLevel="1" x14ac:dyDescent="0.25">
      <c r="A335" s="18">
        <v>14</v>
      </c>
      <c r="B335" s="104"/>
      <c r="C335" s="133" t="s">
        <v>1348</v>
      </c>
      <c r="D335" s="29">
        <v>45638</v>
      </c>
      <c r="E335" s="64" t="s">
        <v>1347</v>
      </c>
      <c r="F335" s="22" t="s">
        <v>891</v>
      </c>
      <c r="G335" s="22" t="s">
        <v>892</v>
      </c>
      <c r="H335" s="29"/>
      <c r="I335" s="29"/>
      <c r="J335" s="195"/>
      <c r="K335" s="31">
        <v>600000</v>
      </c>
      <c r="L335" s="22" t="s">
        <v>893</v>
      </c>
      <c r="M335" s="24"/>
      <c r="N335" s="24"/>
      <c r="O335" s="24"/>
      <c r="P335" s="126"/>
      <c r="Q335" s="126"/>
      <c r="R335" s="24"/>
      <c r="S335" s="24"/>
      <c r="T335" s="24"/>
      <c r="U335" s="25">
        <f t="shared" si="148"/>
        <v>0</v>
      </c>
      <c r="V335" s="24"/>
      <c r="W335" s="24"/>
      <c r="X335" s="24"/>
      <c r="Y335" s="25">
        <f t="shared" si="149"/>
        <v>0</v>
      </c>
      <c r="Z335" s="24"/>
      <c r="AA335" s="24"/>
      <c r="AB335" s="24"/>
      <c r="AC335" s="25">
        <f t="shared" si="150"/>
        <v>0</v>
      </c>
      <c r="AD335" s="24"/>
      <c r="AE335" s="24"/>
      <c r="AF335" s="31">
        <v>600000</v>
      </c>
      <c r="AG335" s="25">
        <f t="shared" si="151"/>
        <v>600000</v>
      </c>
      <c r="AH335" s="25">
        <f t="shared" si="152"/>
        <v>600000</v>
      </c>
      <c r="AI335" s="26">
        <f t="shared" si="153"/>
        <v>0</v>
      </c>
      <c r="AJ335" s="27">
        <f t="shared" si="154"/>
        <v>8.7781161621428133E-5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s="37" customFormat="1" ht="12.75" customHeight="1" x14ac:dyDescent="0.25">
      <c r="A336" s="196" t="s">
        <v>68</v>
      </c>
      <c r="B336" s="197"/>
      <c r="C336" s="197"/>
      <c r="D336" s="197"/>
      <c r="E336" s="197"/>
      <c r="F336" s="197"/>
      <c r="G336" s="197"/>
      <c r="H336" s="197"/>
      <c r="I336" s="198"/>
      <c r="J336" s="33">
        <f>SUM(J322:J332)</f>
        <v>78810000</v>
      </c>
      <c r="K336" s="33">
        <f>SUM(K322:K335)</f>
        <v>78810000</v>
      </c>
      <c r="L336" s="32"/>
      <c r="M336" s="33">
        <f>SUM(M322:M332)</f>
        <v>0</v>
      </c>
      <c r="N336" s="33">
        <f>SUM(N322:N332)</f>
        <v>0</v>
      </c>
      <c r="O336" s="33">
        <f>SUM(O322:O332)</f>
        <v>0</v>
      </c>
      <c r="P336" s="34"/>
      <c r="Q336" s="35"/>
      <c r="R336" s="33">
        <f t="shared" ref="R336:AG336" si="155">SUM(R322:R332)</f>
        <v>0</v>
      </c>
      <c r="S336" s="33">
        <f t="shared" si="155"/>
        <v>0</v>
      </c>
      <c r="T336" s="33">
        <f t="shared" si="155"/>
        <v>73810000</v>
      </c>
      <c r="U336" s="33">
        <f t="shared" si="155"/>
        <v>73810000</v>
      </c>
      <c r="V336" s="33">
        <f t="shared" si="155"/>
        <v>0</v>
      </c>
      <c r="W336" s="33">
        <f t="shared" si="155"/>
        <v>0</v>
      </c>
      <c r="X336" s="33">
        <f t="shared" si="155"/>
        <v>0</v>
      </c>
      <c r="Y336" s="33">
        <f t="shared" si="155"/>
        <v>0</v>
      </c>
      <c r="Z336" s="33">
        <f t="shared" si="155"/>
        <v>0</v>
      </c>
      <c r="AA336" s="33">
        <f t="shared" si="155"/>
        <v>0</v>
      </c>
      <c r="AB336" s="33">
        <f t="shared" si="155"/>
        <v>0</v>
      </c>
      <c r="AC336" s="33">
        <f t="shared" si="155"/>
        <v>0</v>
      </c>
      <c r="AD336" s="33">
        <f t="shared" si="155"/>
        <v>0</v>
      </c>
      <c r="AE336" s="33">
        <f t="shared" si="155"/>
        <v>0</v>
      </c>
      <c r="AF336" s="33">
        <f t="shared" si="155"/>
        <v>2000000</v>
      </c>
      <c r="AG336" s="33">
        <f>SUM(AG322:AG335)</f>
        <v>5000000</v>
      </c>
      <c r="AH336" s="33">
        <f>SUM(AH322:AH335)</f>
        <v>78810000</v>
      </c>
      <c r="AI336" s="36">
        <f>IF(ISERROR(AH336/J336),0,AH336/J336)</f>
        <v>1</v>
      </c>
      <c r="AJ336" s="36">
        <f>IF(ISERROR(AH336/$AH$456),0,AH336/$AH$456)</f>
        <v>1.1530055578974586E-2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12.75" customHeight="1" x14ac:dyDescent="0.25">
      <c r="A337" s="191" t="s">
        <v>69</v>
      </c>
      <c r="B337" s="192"/>
      <c r="C337" s="192"/>
      <c r="D337" s="192"/>
      <c r="E337" s="193"/>
      <c r="F337" s="9"/>
      <c r="G337" s="10"/>
      <c r="H337" s="11"/>
      <c r="I337" s="11"/>
      <c r="J337" s="12"/>
      <c r="K337" s="13"/>
      <c r="L337" s="14"/>
      <c r="M337" s="15"/>
      <c r="N337" s="15"/>
      <c r="O337" s="15"/>
      <c r="P337" s="10"/>
      <c r="Q337" s="16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7"/>
      <c r="AJ337" s="17"/>
    </row>
    <row r="338" spans="1:106" ht="12.75" customHeight="1" outlineLevel="1" x14ac:dyDescent="0.25">
      <c r="A338" s="19">
        <v>1</v>
      </c>
      <c r="B338" s="19"/>
      <c r="C338" s="20" t="s">
        <v>566</v>
      </c>
      <c r="D338" s="21">
        <v>45344</v>
      </c>
      <c r="E338" s="22" t="s">
        <v>699</v>
      </c>
      <c r="F338" s="22" t="s">
        <v>891</v>
      </c>
      <c r="G338" s="22" t="s">
        <v>892</v>
      </c>
      <c r="H338" s="21"/>
      <c r="I338" s="21"/>
      <c r="J338" s="194">
        <v>167350000</v>
      </c>
      <c r="K338" s="23">
        <v>7600000</v>
      </c>
      <c r="L338" s="22" t="s">
        <v>893</v>
      </c>
      <c r="M338" s="24"/>
      <c r="N338" s="24"/>
      <c r="O338" s="24"/>
      <c r="P338" s="22"/>
      <c r="Q338" s="22"/>
      <c r="R338" s="24"/>
      <c r="S338" s="24"/>
      <c r="T338" s="23">
        <v>7600000</v>
      </c>
      <c r="U338" s="25">
        <f>SUM(R338:T338)</f>
        <v>7600000</v>
      </c>
      <c r="V338" s="24"/>
      <c r="W338" s="24"/>
      <c r="X338" s="24"/>
      <c r="Y338" s="25">
        <f>SUM(V338:X338)</f>
        <v>0</v>
      </c>
      <c r="Z338" s="24"/>
      <c r="AA338" s="24"/>
      <c r="AB338" s="24"/>
      <c r="AC338" s="25">
        <f>SUM(Z338:AB338)</f>
        <v>0</v>
      </c>
      <c r="AD338" s="24"/>
      <c r="AE338" s="24"/>
      <c r="AF338" s="24"/>
      <c r="AG338" s="25">
        <f>SUM(AD338:AF338)</f>
        <v>0</v>
      </c>
      <c r="AH338" s="25">
        <f>SUM(U338,Y338,AC338,AG338)</f>
        <v>7600000</v>
      </c>
      <c r="AI338" s="26">
        <f>IF(ISERROR(AH338/J338),0,AH338/J338)</f>
        <v>4.5413803406035257E-2</v>
      </c>
      <c r="AJ338" s="27">
        <f t="shared" ref="AJ338:AJ350" si="156">IF(ISERROR(AH338/$AH$456),"-",AH338/$AH$456)</f>
        <v>1.1118947138714231E-3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12.75" customHeight="1" outlineLevel="1" x14ac:dyDescent="0.25">
      <c r="A339" s="19">
        <v>2</v>
      </c>
      <c r="B339" s="19"/>
      <c r="C339" s="28" t="s">
        <v>347</v>
      </c>
      <c r="D339" s="29">
        <v>45344</v>
      </c>
      <c r="E339" s="30" t="s">
        <v>700</v>
      </c>
      <c r="F339" s="22" t="s">
        <v>891</v>
      </c>
      <c r="G339" s="22" t="s">
        <v>892</v>
      </c>
      <c r="H339" s="29"/>
      <c r="I339" s="29"/>
      <c r="J339" s="199"/>
      <c r="K339" s="31">
        <v>10136500</v>
      </c>
      <c r="L339" s="22" t="s">
        <v>893</v>
      </c>
      <c r="M339" s="24"/>
      <c r="N339" s="24"/>
      <c r="O339" s="24"/>
      <c r="P339" s="30"/>
      <c r="Q339" s="30"/>
      <c r="R339" s="24"/>
      <c r="S339" s="24"/>
      <c r="T339" s="31">
        <v>10136500</v>
      </c>
      <c r="U339" s="25">
        <f t="shared" ref="U339:U349" si="157">SUM(R339:T339)</f>
        <v>10136500</v>
      </c>
      <c r="V339" s="24"/>
      <c r="W339" s="24"/>
      <c r="X339" s="24"/>
      <c r="Y339" s="25">
        <f t="shared" ref="Y339:Y349" si="158">SUM(V339:X339)</f>
        <v>0</v>
      </c>
      <c r="Z339" s="24"/>
      <c r="AA339" s="24"/>
      <c r="AB339" s="24"/>
      <c r="AC339" s="25">
        <f t="shared" ref="AC339:AC349" si="159">SUM(Z339:AB339)</f>
        <v>0</v>
      </c>
      <c r="AD339" s="24"/>
      <c r="AE339" s="24"/>
      <c r="AF339" s="24"/>
      <c r="AG339" s="25">
        <f t="shared" ref="AG339:AG349" si="160">SUM(AD339:AF339)</f>
        <v>0</v>
      </c>
      <c r="AH339" s="25">
        <f t="shared" ref="AH339:AH349" si="161">SUM(U339,Y339,AC339,AG339)</f>
        <v>10136500</v>
      </c>
      <c r="AI339" s="26">
        <f t="shared" ref="AI339:AI349" si="162">IF(ISERROR(AH339/J339),0,AH339/J339)</f>
        <v>0</v>
      </c>
      <c r="AJ339" s="27">
        <f t="shared" si="156"/>
        <v>1.4829895746260105E-3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12.75" customHeight="1" outlineLevel="1" x14ac:dyDescent="0.25">
      <c r="A340" s="19">
        <v>3</v>
      </c>
      <c r="B340" s="19"/>
      <c r="C340" s="28" t="s">
        <v>320</v>
      </c>
      <c r="D340" s="29">
        <v>45344</v>
      </c>
      <c r="E340" s="30" t="s">
        <v>701</v>
      </c>
      <c r="F340" s="22" t="s">
        <v>891</v>
      </c>
      <c r="G340" s="22" t="s">
        <v>892</v>
      </c>
      <c r="H340" s="29"/>
      <c r="I340" s="29"/>
      <c r="J340" s="199"/>
      <c r="K340" s="31">
        <v>16911600</v>
      </c>
      <c r="L340" s="22" t="s">
        <v>893</v>
      </c>
      <c r="M340" s="24"/>
      <c r="N340" s="24"/>
      <c r="O340" s="24"/>
      <c r="P340" s="30"/>
      <c r="Q340" s="30"/>
      <c r="R340" s="24"/>
      <c r="S340" s="24"/>
      <c r="T340" s="31">
        <v>16911600</v>
      </c>
      <c r="U340" s="25">
        <f t="shared" si="157"/>
        <v>16911600</v>
      </c>
      <c r="V340" s="24"/>
      <c r="W340" s="24"/>
      <c r="X340" s="24"/>
      <c r="Y340" s="25">
        <f t="shared" si="158"/>
        <v>0</v>
      </c>
      <c r="Z340" s="24"/>
      <c r="AA340" s="24"/>
      <c r="AB340" s="24"/>
      <c r="AC340" s="25">
        <f t="shared" si="159"/>
        <v>0</v>
      </c>
      <c r="AD340" s="24"/>
      <c r="AE340" s="24"/>
      <c r="AF340" s="24"/>
      <c r="AG340" s="25">
        <f t="shared" si="160"/>
        <v>0</v>
      </c>
      <c r="AH340" s="25">
        <f t="shared" si="161"/>
        <v>16911600</v>
      </c>
      <c r="AI340" s="26">
        <f t="shared" si="162"/>
        <v>0</v>
      </c>
      <c r="AJ340" s="27">
        <f t="shared" si="156"/>
        <v>2.4741998214615735E-3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12.75" customHeight="1" outlineLevel="1" x14ac:dyDescent="0.25">
      <c r="A341" s="19">
        <v>4</v>
      </c>
      <c r="B341" s="19"/>
      <c r="C341" s="28" t="s">
        <v>337</v>
      </c>
      <c r="D341" s="29">
        <v>45342</v>
      </c>
      <c r="E341" s="30" t="s">
        <v>702</v>
      </c>
      <c r="F341" s="22" t="s">
        <v>891</v>
      </c>
      <c r="G341" s="22" t="s">
        <v>892</v>
      </c>
      <c r="H341" s="29"/>
      <c r="I341" s="29"/>
      <c r="J341" s="199"/>
      <c r="K341" s="31">
        <v>12190500</v>
      </c>
      <c r="L341" s="22" t="s">
        <v>893</v>
      </c>
      <c r="M341" s="24"/>
      <c r="N341" s="24"/>
      <c r="O341" s="24"/>
      <c r="P341" s="30"/>
      <c r="Q341" s="30"/>
      <c r="R341" s="24"/>
      <c r="S341" s="24"/>
      <c r="T341" s="31">
        <v>12190500</v>
      </c>
      <c r="U341" s="25">
        <f t="shared" si="157"/>
        <v>12190500</v>
      </c>
      <c r="V341" s="24"/>
      <c r="W341" s="24"/>
      <c r="X341" s="24"/>
      <c r="Y341" s="25">
        <f t="shared" si="158"/>
        <v>0</v>
      </c>
      <c r="Z341" s="24"/>
      <c r="AA341" s="24"/>
      <c r="AB341" s="24"/>
      <c r="AC341" s="25">
        <f t="shared" si="159"/>
        <v>0</v>
      </c>
      <c r="AD341" s="24"/>
      <c r="AE341" s="24"/>
      <c r="AF341" s="24"/>
      <c r="AG341" s="25">
        <f t="shared" si="160"/>
        <v>0</v>
      </c>
      <c r="AH341" s="25">
        <f t="shared" si="161"/>
        <v>12190500</v>
      </c>
      <c r="AI341" s="26">
        <f t="shared" si="162"/>
        <v>0</v>
      </c>
      <c r="AJ341" s="27">
        <f t="shared" si="156"/>
        <v>1.7834937512433663E-3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12.75" customHeight="1" outlineLevel="1" x14ac:dyDescent="0.25">
      <c r="A342" s="19">
        <v>5</v>
      </c>
      <c r="B342" s="19"/>
      <c r="C342" s="28" t="s">
        <v>408</v>
      </c>
      <c r="D342" s="29">
        <v>45342</v>
      </c>
      <c r="E342" s="30" t="s">
        <v>703</v>
      </c>
      <c r="F342" s="22" t="s">
        <v>891</v>
      </c>
      <c r="G342" s="22" t="s">
        <v>892</v>
      </c>
      <c r="H342" s="29"/>
      <c r="I342" s="29"/>
      <c r="J342" s="199"/>
      <c r="K342" s="31">
        <v>16044600</v>
      </c>
      <c r="L342" s="22" t="s">
        <v>893</v>
      </c>
      <c r="M342" s="24"/>
      <c r="N342" s="24"/>
      <c r="O342" s="24"/>
      <c r="P342" s="30"/>
      <c r="Q342" s="30"/>
      <c r="R342" s="24"/>
      <c r="S342" s="24"/>
      <c r="T342" s="31">
        <v>16044600</v>
      </c>
      <c r="U342" s="25">
        <f t="shared" si="157"/>
        <v>16044600</v>
      </c>
      <c r="V342" s="24"/>
      <c r="W342" s="24"/>
      <c r="X342" s="24"/>
      <c r="Y342" s="25">
        <f t="shared" si="158"/>
        <v>0</v>
      </c>
      <c r="Z342" s="24"/>
      <c r="AA342" s="24"/>
      <c r="AB342" s="24"/>
      <c r="AC342" s="25">
        <f t="shared" si="159"/>
        <v>0</v>
      </c>
      <c r="AD342" s="24"/>
      <c r="AE342" s="24"/>
      <c r="AF342" s="24"/>
      <c r="AG342" s="25">
        <f t="shared" si="160"/>
        <v>0</v>
      </c>
      <c r="AH342" s="25">
        <f t="shared" si="161"/>
        <v>16044600</v>
      </c>
      <c r="AI342" s="26">
        <f t="shared" si="162"/>
        <v>0</v>
      </c>
      <c r="AJ342" s="27">
        <f t="shared" si="156"/>
        <v>2.3473560429186097E-3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12.75" customHeight="1" outlineLevel="1" x14ac:dyDescent="0.25">
      <c r="A343" s="19">
        <v>6</v>
      </c>
      <c r="B343" s="19"/>
      <c r="C343" s="28" t="s">
        <v>375</v>
      </c>
      <c r="D343" s="29">
        <v>45342</v>
      </c>
      <c r="E343" s="30" t="s">
        <v>704</v>
      </c>
      <c r="F343" s="22" t="s">
        <v>891</v>
      </c>
      <c r="G343" s="22" t="s">
        <v>892</v>
      </c>
      <c r="H343" s="29"/>
      <c r="I343" s="29"/>
      <c r="J343" s="199"/>
      <c r="K343" s="31">
        <v>9096000</v>
      </c>
      <c r="L343" s="22" t="s">
        <v>893</v>
      </c>
      <c r="M343" s="24"/>
      <c r="N343" s="24"/>
      <c r="O343" s="24"/>
      <c r="P343" s="30"/>
      <c r="Q343" s="30"/>
      <c r="R343" s="24"/>
      <c r="S343" s="24"/>
      <c r="T343" s="31">
        <v>9096000</v>
      </c>
      <c r="U343" s="25">
        <f t="shared" si="157"/>
        <v>9096000</v>
      </c>
      <c r="V343" s="24"/>
      <c r="W343" s="24"/>
      <c r="X343" s="24"/>
      <c r="Y343" s="25">
        <f t="shared" si="158"/>
        <v>0</v>
      </c>
      <c r="Z343" s="24"/>
      <c r="AA343" s="24"/>
      <c r="AB343" s="24"/>
      <c r="AC343" s="25">
        <f t="shared" si="159"/>
        <v>0</v>
      </c>
      <c r="AD343" s="24"/>
      <c r="AE343" s="24"/>
      <c r="AF343" s="24"/>
      <c r="AG343" s="25">
        <f t="shared" si="160"/>
        <v>0</v>
      </c>
      <c r="AH343" s="25">
        <f t="shared" si="161"/>
        <v>9096000</v>
      </c>
      <c r="AI343" s="26">
        <f t="shared" si="162"/>
        <v>0</v>
      </c>
      <c r="AJ343" s="27">
        <f t="shared" si="156"/>
        <v>1.3307624101808505E-3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12.75" customHeight="1" outlineLevel="1" x14ac:dyDescent="0.25">
      <c r="A344" s="19">
        <v>7</v>
      </c>
      <c r="B344" s="19"/>
      <c r="C344" s="28" t="s">
        <v>437</v>
      </c>
      <c r="D344" s="29">
        <v>45342</v>
      </c>
      <c r="E344" s="30" t="s">
        <v>705</v>
      </c>
      <c r="F344" s="22" t="s">
        <v>891</v>
      </c>
      <c r="G344" s="22" t="s">
        <v>892</v>
      </c>
      <c r="H344" s="29"/>
      <c r="I344" s="29"/>
      <c r="J344" s="199"/>
      <c r="K344" s="31">
        <v>10817750</v>
      </c>
      <c r="L344" s="22" t="s">
        <v>893</v>
      </c>
      <c r="M344" s="24"/>
      <c r="N344" s="24"/>
      <c r="O344" s="24"/>
      <c r="P344" s="30"/>
      <c r="Q344" s="30"/>
      <c r="R344" s="24"/>
      <c r="S344" s="24"/>
      <c r="T344" s="31">
        <v>10817750</v>
      </c>
      <c r="U344" s="25">
        <f t="shared" si="157"/>
        <v>10817750</v>
      </c>
      <c r="V344" s="24"/>
      <c r="W344" s="24"/>
      <c r="X344" s="24"/>
      <c r="Y344" s="25">
        <f t="shared" si="158"/>
        <v>0</v>
      </c>
      <c r="Z344" s="24"/>
      <c r="AA344" s="24"/>
      <c r="AB344" s="24"/>
      <c r="AC344" s="25">
        <f t="shared" si="159"/>
        <v>0</v>
      </c>
      <c r="AD344" s="24"/>
      <c r="AE344" s="24"/>
      <c r="AF344" s="24"/>
      <c r="AG344" s="25">
        <f t="shared" si="160"/>
        <v>0</v>
      </c>
      <c r="AH344" s="25">
        <f t="shared" si="161"/>
        <v>10817750</v>
      </c>
      <c r="AI344" s="26">
        <f t="shared" si="162"/>
        <v>0</v>
      </c>
      <c r="AJ344" s="27">
        <f t="shared" si="156"/>
        <v>1.5826577685503405E-3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12.75" customHeight="1" outlineLevel="1" x14ac:dyDescent="0.25">
      <c r="A345" s="19">
        <v>8</v>
      </c>
      <c r="B345" s="19"/>
      <c r="C345" s="28" t="s">
        <v>381</v>
      </c>
      <c r="D345" s="29">
        <v>45342</v>
      </c>
      <c r="E345" s="30" t="s">
        <v>706</v>
      </c>
      <c r="F345" s="22" t="s">
        <v>891</v>
      </c>
      <c r="G345" s="22" t="s">
        <v>892</v>
      </c>
      <c r="H345" s="29"/>
      <c r="I345" s="29"/>
      <c r="J345" s="199"/>
      <c r="K345" s="31">
        <v>8514450</v>
      </c>
      <c r="L345" s="22" t="s">
        <v>893</v>
      </c>
      <c r="M345" s="24"/>
      <c r="N345" s="24"/>
      <c r="O345" s="24"/>
      <c r="P345" s="30"/>
      <c r="Q345" s="30"/>
      <c r="R345" s="24"/>
      <c r="S345" s="24"/>
      <c r="T345" s="31">
        <v>8514450</v>
      </c>
      <c r="U345" s="25">
        <f t="shared" si="157"/>
        <v>8514450</v>
      </c>
      <c r="V345" s="24"/>
      <c r="W345" s="24"/>
      <c r="X345" s="24"/>
      <c r="Y345" s="25">
        <f t="shared" si="158"/>
        <v>0</v>
      </c>
      <c r="Z345" s="24"/>
      <c r="AA345" s="24"/>
      <c r="AB345" s="24"/>
      <c r="AC345" s="25">
        <f t="shared" si="159"/>
        <v>0</v>
      </c>
      <c r="AD345" s="24"/>
      <c r="AE345" s="24"/>
      <c r="AF345" s="24"/>
      <c r="AG345" s="25">
        <f t="shared" si="160"/>
        <v>0</v>
      </c>
      <c r="AH345" s="25">
        <f t="shared" si="161"/>
        <v>8514450</v>
      </c>
      <c r="AI345" s="26">
        <f t="shared" si="162"/>
        <v>0</v>
      </c>
      <c r="AJ345" s="27">
        <f t="shared" si="156"/>
        <v>1.2456805192792813E-3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12.75" customHeight="1" outlineLevel="1" x14ac:dyDescent="0.25">
      <c r="A346" s="19">
        <v>9</v>
      </c>
      <c r="B346" s="19"/>
      <c r="C346" s="28" t="s">
        <v>342</v>
      </c>
      <c r="D346" s="29">
        <v>45344</v>
      </c>
      <c r="E346" s="30" t="s">
        <v>707</v>
      </c>
      <c r="F346" s="22" t="s">
        <v>891</v>
      </c>
      <c r="G346" s="22" t="s">
        <v>892</v>
      </c>
      <c r="H346" s="29"/>
      <c r="I346" s="29"/>
      <c r="J346" s="199"/>
      <c r="K346" s="31">
        <v>13554000</v>
      </c>
      <c r="L346" s="22" t="s">
        <v>893</v>
      </c>
      <c r="M346" s="24"/>
      <c r="N346" s="24"/>
      <c r="O346" s="24"/>
      <c r="P346" s="30"/>
      <c r="Q346" s="30"/>
      <c r="R346" s="24"/>
      <c r="S346" s="24"/>
      <c r="T346" s="31">
        <v>13554000</v>
      </c>
      <c r="U346" s="25">
        <f t="shared" si="157"/>
        <v>13554000</v>
      </c>
      <c r="V346" s="24"/>
      <c r="W346" s="24"/>
      <c r="X346" s="24"/>
      <c r="Y346" s="25">
        <f t="shared" si="158"/>
        <v>0</v>
      </c>
      <c r="Z346" s="24"/>
      <c r="AA346" s="24"/>
      <c r="AB346" s="24"/>
      <c r="AC346" s="25">
        <f t="shared" si="159"/>
        <v>0</v>
      </c>
      <c r="AD346" s="24"/>
      <c r="AE346" s="24"/>
      <c r="AF346" s="24"/>
      <c r="AG346" s="25">
        <f t="shared" si="160"/>
        <v>0</v>
      </c>
      <c r="AH346" s="25">
        <f t="shared" si="161"/>
        <v>13554000</v>
      </c>
      <c r="AI346" s="26">
        <f t="shared" si="162"/>
        <v>0</v>
      </c>
      <c r="AJ346" s="27">
        <f t="shared" si="156"/>
        <v>1.9829764410280617E-3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12.75" customHeight="1" outlineLevel="1" x14ac:dyDescent="0.25">
      <c r="A347" s="19">
        <v>10</v>
      </c>
      <c r="B347" s="19"/>
      <c r="C347" s="28" t="s">
        <v>334</v>
      </c>
      <c r="D347" s="29">
        <v>45342</v>
      </c>
      <c r="E347" s="30" t="s">
        <v>708</v>
      </c>
      <c r="F347" s="22" t="s">
        <v>891</v>
      </c>
      <c r="G347" s="22" t="s">
        <v>892</v>
      </c>
      <c r="H347" s="29"/>
      <c r="I347" s="29"/>
      <c r="J347" s="199"/>
      <c r="K347" s="31">
        <v>5830000</v>
      </c>
      <c r="L347" s="22" t="s">
        <v>893</v>
      </c>
      <c r="M347" s="24"/>
      <c r="N347" s="24"/>
      <c r="O347" s="24"/>
      <c r="P347" s="30"/>
      <c r="Q347" s="30"/>
      <c r="R347" s="24"/>
      <c r="S347" s="24"/>
      <c r="T347" s="31">
        <v>5830000</v>
      </c>
      <c r="U347" s="25">
        <f t="shared" si="157"/>
        <v>5830000</v>
      </c>
      <c r="V347" s="24"/>
      <c r="W347" s="24"/>
      <c r="X347" s="24"/>
      <c r="Y347" s="25">
        <f t="shared" si="158"/>
        <v>0</v>
      </c>
      <c r="Z347" s="24"/>
      <c r="AA347" s="24"/>
      <c r="AB347" s="24"/>
      <c r="AC347" s="25">
        <f t="shared" si="159"/>
        <v>0</v>
      </c>
      <c r="AD347" s="24"/>
      <c r="AE347" s="24"/>
      <c r="AF347" s="24"/>
      <c r="AG347" s="25">
        <f t="shared" si="160"/>
        <v>0</v>
      </c>
      <c r="AH347" s="25">
        <f t="shared" si="161"/>
        <v>5830000</v>
      </c>
      <c r="AI347" s="26">
        <f t="shared" si="162"/>
        <v>0</v>
      </c>
      <c r="AJ347" s="27">
        <f t="shared" si="156"/>
        <v>8.5294028708821003E-4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12.75" customHeight="1" outlineLevel="1" x14ac:dyDescent="0.25">
      <c r="A348" s="19">
        <v>11</v>
      </c>
      <c r="B348" s="19"/>
      <c r="C348" s="28" t="s">
        <v>340</v>
      </c>
      <c r="D348" s="29">
        <v>45344</v>
      </c>
      <c r="E348" s="30" t="s">
        <v>709</v>
      </c>
      <c r="F348" s="22" t="s">
        <v>891</v>
      </c>
      <c r="G348" s="22" t="s">
        <v>892</v>
      </c>
      <c r="H348" s="29"/>
      <c r="I348" s="29"/>
      <c r="J348" s="199"/>
      <c r="K348" s="31">
        <v>14990000</v>
      </c>
      <c r="L348" s="22" t="s">
        <v>893</v>
      </c>
      <c r="M348" s="24"/>
      <c r="N348" s="24"/>
      <c r="O348" s="24"/>
      <c r="P348" s="30"/>
      <c r="Q348" s="30"/>
      <c r="R348" s="24"/>
      <c r="S348" s="24"/>
      <c r="T348" s="31">
        <v>14990000</v>
      </c>
      <c r="U348" s="25">
        <f t="shared" si="157"/>
        <v>14990000</v>
      </c>
      <c r="V348" s="24"/>
      <c r="W348" s="24"/>
      <c r="X348" s="24"/>
      <c r="Y348" s="25">
        <f t="shared" si="158"/>
        <v>0</v>
      </c>
      <c r="Z348" s="24"/>
      <c r="AA348" s="24"/>
      <c r="AB348" s="24"/>
      <c r="AC348" s="25">
        <f t="shared" si="159"/>
        <v>0</v>
      </c>
      <c r="AD348" s="24"/>
      <c r="AE348" s="24"/>
      <c r="AF348" s="24"/>
      <c r="AG348" s="25">
        <f t="shared" si="160"/>
        <v>0</v>
      </c>
      <c r="AH348" s="25">
        <f t="shared" si="161"/>
        <v>14990000</v>
      </c>
      <c r="AI348" s="26">
        <f t="shared" si="162"/>
        <v>0</v>
      </c>
      <c r="AJ348" s="27">
        <f t="shared" si="156"/>
        <v>2.1930660211753462E-3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12.75" customHeight="1" outlineLevel="1" x14ac:dyDescent="0.25">
      <c r="A349" s="19">
        <v>12</v>
      </c>
      <c r="B349" s="19"/>
      <c r="C349" s="28" t="s">
        <v>710</v>
      </c>
      <c r="D349" s="29">
        <v>45358</v>
      </c>
      <c r="E349" s="30" t="s">
        <v>711</v>
      </c>
      <c r="F349" s="22" t="s">
        <v>891</v>
      </c>
      <c r="G349" s="22" t="s">
        <v>892</v>
      </c>
      <c r="H349" s="29"/>
      <c r="I349" s="29"/>
      <c r="J349" s="199"/>
      <c r="K349" s="31">
        <v>32164600</v>
      </c>
      <c r="L349" s="22" t="s">
        <v>893</v>
      </c>
      <c r="M349" s="24"/>
      <c r="N349" s="24"/>
      <c r="O349" s="24"/>
      <c r="P349" s="30"/>
      <c r="Q349" s="30"/>
      <c r="R349" s="24"/>
      <c r="S349" s="24"/>
      <c r="T349" s="31">
        <v>32164600</v>
      </c>
      <c r="U349" s="25">
        <f t="shared" si="157"/>
        <v>32164600</v>
      </c>
      <c r="V349" s="24"/>
      <c r="W349" s="24"/>
      <c r="X349" s="24"/>
      <c r="Y349" s="25">
        <f t="shared" si="158"/>
        <v>0</v>
      </c>
      <c r="Z349" s="24"/>
      <c r="AA349" s="24"/>
      <c r="AB349" s="24"/>
      <c r="AC349" s="25">
        <f t="shared" si="159"/>
        <v>0</v>
      </c>
      <c r="AD349" s="24"/>
      <c r="AE349" s="24"/>
      <c r="AF349" s="24"/>
      <c r="AG349" s="25">
        <f t="shared" si="160"/>
        <v>0</v>
      </c>
      <c r="AH349" s="25">
        <f t="shared" si="161"/>
        <v>32164600</v>
      </c>
      <c r="AI349" s="26">
        <f t="shared" si="162"/>
        <v>0</v>
      </c>
      <c r="AJ349" s="27">
        <f t="shared" si="156"/>
        <v>4.7057432518143125E-3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12.75" customHeight="1" outlineLevel="1" x14ac:dyDescent="0.25">
      <c r="A350" s="19">
        <v>13</v>
      </c>
      <c r="B350" s="19"/>
      <c r="C350" s="28"/>
      <c r="D350" s="29"/>
      <c r="E350" s="30"/>
      <c r="F350" s="22"/>
      <c r="G350" s="22"/>
      <c r="H350" s="29"/>
      <c r="I350" s="29"/>
      <c r="J350" s="199"/>
      <c r="K350" s="31">
        <v>270699</v>
      </c>
      <c r="L350" s="30" t="s">
        <v>300</v>
      </c>
      <c r="M350" s="24"/>
      <c r="N350" s="24"/>
      <c r="O350" s="24"/>
      <c r="P350" s="30"/>
      <c r="Q350" s="30"/>
      <c r="R350" s="24"/>
      <c r="S350" s="24"/>
      <c r="T350" s="24"/>
      <c r="U350" s="25">
        <f>SUM(R350:T350)</f>
        <v>0</v>
      </c>
      <c r="V350" s="24"/>
      <c r="W350" s="24"/>
      <c r="X350" s="24"/>
      <c r="Y350" s="25">
        <f>SUM(V350:X350)</f>
        <v>0</v>
      </c>
      <c r="Z350" s="24"/>
      <c r="AA350" s="24">
        <v>49218</v>
      </c>
      <c r="AB350" s="24"/>
      <c r="AC350" s="25">
        <f>SUM(Z350:AB350)</f>
        <v>49218</v>
      </c>
      <c r="AD350" s="24"/>
      <c r="AE350" s="24"/>
      <c r="AF350" s="24">
        <v>221481</v>
      </c>
      <c r="AG350" s="25">
        <f>SUM(AD350:AF350)</f>
        <v>221481</v>
      </c>
      <c r="AH350" s="25">
        <f>SUM(U350,Y350,AC350,AG350)</f>
        <v>270699</v>
      </c>
      <c r="AI350" s="26">
        <f>IF(ISERROR(AH350/J350),0,AH350/J350)</f>
        <v>0</v>
      </c>
      <c r="AJ350" s="27">
        <f t="shared" si="156"/>
        <v>3.9603787782931628E-5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12.75" customHeight="1" outlineLevel="1" x14ac:dyDescent="0.25">
      <c r="A351" s="19">
        <v>14</v>
      </c>
      <c r="B351" s="19"/>
      <c r="C351" s="28"/>
      <c r="D351" s="29"/>
      <c r="E351" s="30"/>
      <c r="F351" s="22"/>
      <c r="G351" s="22"/>
      <c r="H351" s="29"/>
      <c r="I351" s="29"/>
      <c r="J351" s="199"/>
      <c r="K351" s="31">
        <v>66822</v>
      </c>
      <c r="L351" s="30" t="s">
        <v>301</v>
      </c>
      <c r="M351" s="24"/>
      <c r="N351" s="24"/>
      <c r="O351" s="24"/>
      <c r="P351" s="30"/>
      <c r="Q351" s="30"/>
      <c r="R351" s="24"/>
      <c r="S351" s="24"/>
      <c r="T351" s="24"/>
      <c r="U351" s="25">
        <f t="shared" ref="U351:U357" si="163">SUM(R351:T351)</f>
        <v>0</v>
      </c>
      <c r="V351" s="24"/>
      <c r="W351" s="24"/>
      <c r="X351" s="24"/>
      <c r="Y351" s="25">
        <f t="shared" ref="Y351:Y357" si="164">SUM(V351:X351)</f>
        <v>0</v>
      </c>
      <c r="Z351" s="24"/>
      <c r="AA351" s="24"/>
      <c r="AB351" s="24"/>
      <c r="AC351" s="25">
        <f t="shared" ref="AC351:AC356" si="165">SUM(Z351:AB351)</f>
        <v>0</v>
      </c>
      <c r="AD351" s="24"/>
      <c r="AE351" s="24"/>
      <c r="AF351" s="24">
        <v>66822</v>
      </c>
      <c r="AG351" s="25">
        <f t="shared" ref="AG351:AG357" si="166">SUM(AD351:AF351)</f>
        <v>66822</v>
      </c>
      <c r="AH351" s="25">
        <f t="shared" ref="AH351:AH357" si="167">SUM(U351,Y351,AC351,AG351)</f>
        <v>66822</v>
      </c>
      <c r="AI351" s="26">
        <f t="shared" ref="AI351:AI357" si="168">IF(ISERROR(AH351/J351),0,AH351/J351)</f>
        <v>0</v>
      </c>
      <c r="AJ351" s="27">
        <f t="shared" ref="AJ351:AJ357" si="169">IF(ISERROR(AH351/$AH$456),"-",AH351/$AH$456)</f>
        <v>9.7761879697784525E-6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ht="12.75" customHeight="1" outlineLevel="1" x14ac:dyDescent="0.25">
      <c r="A352" s="19">
        <v>15</v>
      </c>
      <c r="B352" s="19"/>
      <c r="C352" s="28" t="s">
        <v>1349</v>
      </c>
      <c r="D352" s="29">
        <v>45594</v>
      </c>
      <c r="E352" s="30" t="s">
        <v>702</v>
      </c>
      <c r="F352" s="22" t="s">
        <v>891</v>
      </c>
      <c r="G352" s="22" t="s">
        <v>892</v>
      </c>
      <c r="H352" s="29"/>
      <c r="I352" s="29"/>
      <c r="J352" s="199"/>
      <c r="K352" s="31">
        <v>2000000</v>
      </c>
      <c r="L352" s="22" t="s">
        <v>893</v>
      </c>
      <c r="M352" s="24"/>
      <c r="N352" s="24"/>
      <c r="O352" s="24"/>
      <c r="P352" s="30"/>
      <c r="Q352" s="30"/>
      <c r="R352" s="24"/>
      <c r="S352" s="24"/>
      <c r="T352" s="24"/>
      <c r="U352" s="25">
        <f t="shared" si="163"/>
        <v>0</v>
      </c>
      <c r="V352" s="24"/>
      <c r="W352" s="24"/>
      <c r="X352" s="24"/>
      <c r="Y352" s="25">
        <f t="shared" si="164"/>
        <v>0</v>
      </c>
      <c r="Z352" s="24"/>
      <c r="AA352" s="24"/>
      <c r="AB352" s="24"/>
      <c r="AC352" s="25">
        <f t="shared" si="165"/>
        <v>0</v>
      </c>
      <c r="AD352" s="24"/>
      <c r="AE352" s="24"/>
      <c r="AF352" s="31">
        <v>2000000</v>
      </c>
      <c r="AG352" s="25">
        <f t="shared" si="166"/>
        <v>2000000</v>
      </c>
      <c r="AH352" s="25">
        <f t="shared" si="167"/>
        <v>2000000</v>
      </c>
      <c r="AI352" s="26">
        <f t="shared" si="168"/>
        <v>0</v>
      </c>
      <c r="AJ352" s="27">
        <f t="shared" si="169"/>
        <v>2.9260387207142712E-4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12.75" customHeight="1" outlineLevel="1" x14ac:dyDescent="0.25">
      <c r="A353" s="19">
        <v>16</v>
      </c>
      <c r="B353" s="19"/>
      <c r="C353" s="28" t="s">
        <v>1351</v>
      </c>
      <c r="D353" s="29">
        <v>45594</v>
      </c>
      <c r="E353" s="30" t="s">
        <v>1350</v>
      </c>
      <c r="F353" s="22" t="s">
        <v>891</v>
      </c>
      <c r="G353" s="22" t="s">
        <v>892</v>
      </c>
      <c r="H353" s="29"/>
      <c r="I353" s="29"/>
      <c r="J353" s="199"/>
      <c r="K353" s="31">
        <v>1000000</v>
      </c>
      <c r="L353" s="22" t="s">
        <v>893</v>
      </c>
      <c r="M353" s="24"/>
      <c r="N353" s="24"/>
      <c r="O353" s="24"/>
      <c r="P353" s="30"/>
      <c r="Q353" s="30"/>
      <c r="R353" s="24"/>
      <c r="S353" s="24"/>
      <c r="T353" s="24"/>
      <c r="U353" s="25">
        <f t="shared" si="163"/>
        <v>0</v>
      </c>
      <c r="V353" s="24"/>
      <c r="W353" s="24"/>
      <c r="X353" s="24"/>
      <c r="Y353" s="25">
        <f t="shared" si="164"/>
        <v>0</v>
      </c>
      <c r="Z353" s="24"/>
      <c r="AA353" s="24"/>
      <c r="AB353" s="24"/>
      <c r="AC353" s="25">
        <f t="shared" si="165"/>
        <v>0</v>
      </c>
      <c r="AD353" s="24"/>
      <c r="AE353" s="24"/>
      <c r="AF353" s="31">
        <v>1000000</v>
      </c>
      <c r="AG353" s="25">
        <f t="shared" si="166"/>
        <v>1000000</v>
      </c>
      <c r="AH353" s="25">
        <f t="shared" si="167"/>
        <v>1000000</v>
      </c>
      <c r="AI353" s="26">
        <f t="shared" si="168"/>
        <v>0</v>
      </c>
      <c r="AJ353" s="27">
        <f t="shared" si="169"/>
        <v>1.4630193603571356E-4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ht="12.75" customHeight="1" outlineLevel="1" x14ac:dyDescent="0.25">
      <c r="A354" s="19">
        <v>17</v>
      </c>
      <c r="B354" s="19"/>
      <c r="C354" s="28" t="s">
        <v>1353</v>
      </c>
      <c r="D354" s="29">
        <v>45594</v>
      </c>
      <c r="E354" s="30" t="s">
        <v>1352</v>
      </c>
      <c r="F354" s="22" t="s">
        <v>891</v>
      </c>
      <c r="G354" s="22" t="s">
        <v>892</v>
      </c>
      <c r="H354" s="29"/>
      <c r="I354" s="29"/>
      <c r="J354" s="199"/>
      <c r="K354" s="31">
        <v>1000000</v>
      </c>
      <c r="L354" s="22" t="s">
        <v>893</v>
      </c>
      <c r="M354" s="24"/>
      <c r="N354" s="24"/>
      <c r="O354" s="24"/>
      <c r="P354" s="30"/>
      <c r="Q354" s="30"/>
      <c r="R354" s="24"/>
      <c r="S354" s="24"/>
      <c r="T354" s="24"/>
      <c r="U354" s="25">
        <f t="shared" si="163"/>
        <v>0</v>
      </c>
      <c r="V354" s="24"/>
      <c r="W354" s="24"/>
      <c r="X354" s="24"/>
      <c r="Y354" s="25">
        <f t="shared" si="164"/>
        <v>0</v>
      </c>
      <c r="Z354" s="24"/>
      <c r="AA354" s="24"/>
      <c r="AB354" s="24"/>
      <c r="AC354" s="25">
        <f t="shared" si="165"/>
        <v>0</v>
      </c>
      <c r="AD354" s="24"/>
      <c r="AE354" s="24"/>
      <c r="AF354" s="31">
        <v>1000000</v>
      </c>
      <c r="AG354" s="25">
        <f t="shared" si="166"/>
        <v>1000000</v>
      </c>
      <c r="AH354" s="25">
        <f t="shared" si="167"/>
        <v>1000000</v>
      </c>
      <c r="AI354" s="26">
        <f t="shared" si="168"/>
        <v>0</v>
      </c>
      <c r="AJ354" s="27">
        <f t="shared" si="169"/>
        <v>1.4630193603571356E-4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12.75" customHeight="1" outlineLevel="1" x14ac:dyDescent="0.25">
      <c r="A355" s="19">
        <v>18</v>
      </c>
      <c r="B355" s="19"/>
      <c r="C355" s="28" t="s">
        <v>1355</v>
      </c>
      <c r="D355" s="29">
        <v>45594</v>
      </c>
      <c r="E355" s="30" t="s">
        <v>1354</v>
      </c>
      <c r="F355" s="22" t="s">
        <v>891</v>
      </c>
      <c r="G355" s="22" t="s">
        <v>892</v>
      </c>
      <c r="H355" s="29"/>
      <c r="I355" s="29"/>
      <c r="J355" s="199"/>
      <c r="K355" s="31">
        <v>1500000</v>
      </c>
      <c r="L355" s="22" t="s">
        <v>893</v>
      </c>
      <c r="M355" s="24"/>
      <c r="N355" s="24"/>
      <c r="O355" s="24"/>
      <c r="P355" s="30"/>
      <c r="Q355" s="30"/>
      <c r="R355" s="24"/>
      <c r="S355" s="24"/>
      <c r="T355" s="24"/>
      <c r="U355" s="25">
        <f t="shared" si="163"/>
        <v>0</v>
      </c>
      <c r="V355" s="24"/>
      <c r="W355" s="24"/>
      <c r="X355" s="24"/>
      <c r="Y355" s="25">
        <f t="shared" si="164"/>
        <v>0</v>
      </c>
      <c r="Z355" s="24"/>
      <c r="AA355" s="24"/>
      <c r="AB355" s="24"/>
      <c r="AC355" s="25">
        <f t="shared" si="165"/>
        <v>0</v>
      </c>
      <c r="AD355" s="24"/>
      <c r="AE355" s="24"/>
      <c r="AF355" s="31">
        <v>1500000</v>
      </c>
      <c r="AG355" s="25">
        <f t="shared" si="166"/>
        <v>1500000</v>
      </c>
      <c r="AH355" s="25">
        <f t="shared" si="167"/>
        <v>1500000</v>
      </c>
      <c r="AI355" s="26">
        <f t="shared" si="168"/>
        <v>0</v>
      </c>
      <c r="AJ355" s="27">
        <f t="shared" si="169"/>
        <v>2.1945290405357034E-4</v>
      </c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ht="12.75" customHeight="1" outlineLevel="1" x14ac:dyDescent="0.25">
      <c r="A356" s="19">
        <v>19</v>
      </c>
      <c r="B356" s="19"/>
      <c r="C356" s="28" t="s">
        <v>1357</v>
      </c>
      <c r="D356" s="29">
        <v>45594</v>
      </c>
      <c r="E356" s="30" t="s">
        <v>1356</v>
      </c>
      <c r="F356" s="22" t="s">
        <v>891</v>
      </c>
      <c r="G356" s="22" t="s">
        <v>892</v>
      </c>
      <c r="H356" s="29"/>
      <c r="I356" s="29"/>
      <c r="J356" s="199"/>
      <c r="K356" s="31">
        <v>2000000</v>
      </c>
      <c r="L356" s="22" t="s">
        <v>893</v>
      </c>
      <c r="M356" s="24"/>
      <c r="N356" s="24"/>
      <c r="O356" s="24"/>
      <c r="P356" s="30"/>
      <c r="Q356" s="30"/>
      <c r="R356" s="24"/>
      <c r="S356" s="24"/>
      <c r="T356" s="24"/>
      <c r="U356" s="25">
        <f t="shared" si="163"/>
        <v>0</v>
      </c>
      <c r="V356" s="24"/>
      <c r="W356" s="24"/>
      <c r="X356" s="24"/>
      <c r="Y356" s="25">
        <f t="shared" si="164"/>
        <v>0</v>
      </c>
      <c r="Z356" s="24"/>
      <c r="AA356" s="24"/>
      <c r="AB356" s="24"/>
      <c r="AC356" s="25">
        <f t="shared" si="165"/>
        <v>0</v>
      </c>
      <c r="AD356" s="24"/>
      <c r="AE356" s="24"/>
      <c r="AF356" s="31">
        <v>2000000</v>
      </c>
      <c r="AG356" s="25">
        <f t="shared" si="166"/>
        <v>2000000</v>
      </c>
      <c r="AH356" s="25">
        <f t="shared" si="167"/>
        <v>2000000</v>
      </c>
      <c r="AI356" s="26">
        <f t="shared" si="168"/>
        <v>0</v>
      </c>
      <c r="AJ356" s="27">
        <f t="shared" si="169"/>
        <v>2.9260387207142712E-4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12.75" customHeight="1" outlineLevel="1" x14ac:dyDescent="0.25">
      <c r="A357" s="19">
        <v>20</v>
      </c>
      <c r="B357" s="19"/>
      <c r="C357" s="28" t="s">
        <v>721</v>
      </c>
      <c r="D357" s="29">
        <v>45595</v>
      </c>
      <c r="E357" s="30" t="s">
        <v>704</v>
      </c>
      <c r="F357" s="22" t="s">
        <v>891</v>
      </c>
      <c r="G357" s="22" t="s">
        <v>892</v>
      </c>
      <c r="H357" s="29"/>
      <c r="I357" s="29"/>
      <c r="J357" s="195"/>
      <c r="K357" s="31">
        <v>1500000</v>
      </c>
      <c r="L357" s="22" t="s">
        <v>893</v>
      </c>
      <c r="M357" s="24"/>
      <c r="N357" s="24"/>
      <c r="O357" s="24"/>
      <c r="P357" s="30"/>
      <c r="Q357" s="30"/>
      <c r="R357" s="24"/>
      <c r="S357" s="24"/>
      <c r="T357" s="24"/>
      <c r="U357" s="25">
        <f t="shared" si="163"/>
        <v>0</v>
      </c>
      <c r="V357" s="24"/>
      <c r="W357" s="24"/>
      <c r="X357" s="24"/>
      <c r="Y357" s="25">
        <f t="shared" si="164"/>
        <v>0</v>
      </c>
      <c r="Z357" s="24"/>
      <c r="AA357" s="24"/>
      <c r="AB357" s="24"/>
      <c r="AC357" s="25">
        <f>SUM(Z357:AB357)</f>
        <v>0</v>
      </c>
      <c r="AD357" s="24"/>
      <c r="AE357" s="24"/>
      <c r="AF357" s="31">
        <v>1500000</v>
      </c>
      <c r="AG357" s="25">
        <f t="shared" si="166"/>
        <v>1500000</v>
      </c>
      <c r="AH357" s="25">
        <f t="shared" si="167"/>
        <v>1500000</v>
      </c>
      <c r="AI357" s="26">
        <f t="shared" si="168"/>
        <v>0</v>
      </c>
      <c r="AJ357" s="27">
        <f t="shared" si="169"/>
        <v>2.1945290405357034E-4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s="37" customFormat="1" ht="12.75" customHeight="1" x14ac:dyDescent="0.25">
      <c r="A358" s="196" t="s">
        <v>70</v>
      </c>
      <c r="B358" s="197"/>
      <c r="C358" s="197"/>
      <c r="D358" s="197"/>
      <c r="E358" s="197"/>
      <c r="F358" s="197"/>
      <c r="G358" s="197"/>
      <c r="H358" s="197"/>
      <c r="I358" s="198"/>
      <c r="J358" s="33">
        <f>SUM(J338:J357)</f>
        <v>167350000</v>
      </c>
      <c r="K358" s="33">
        <f>SUM(K338:K357)</f>
        <v>167187521</v>
      </c>
      <c r="L358" s="32"/>
      <c r="M358" s="33">
        <f>SUM(M338:M357)</f>
        <v>0</v>
      </c>
      <c r="N358" s="33">
        <f>SUM(N338:N357)</f>
        <v>0</v>
      </c>
      <c r="O358" s="33">
        <f>SUM(O338:O357)</f>
        <v>0</v>
      </c>
      <c r="P358" s="34"/>
      <c r="Q358" s="35"/>
      <c r="R358" s="33">
        <f t="shared" ref="R358:AE358" si="170">SUM(R338:R357)</f>
        <v>0</v>
      </c>
      <c r="S358" s="33">
        <f t="shared" si="170"/>
        <v>0</v>
      </c>
      <c r="T358" s="33">
        <f t="shared" si="170"/>
        <v>157850000</v>
      </c>
      <c r="U358" s="33">
        <f t="shared" si="170"/>
        <v>157850000</v>
      </c>
      <c r="V358" s="33">
        <f t="shared" si="170"/>
        <v>0</v>
      </c>
      <c r="W358" s="33">
        <f t="shared" si="170"/>
        <v>0</v>
      </c>
      <c r="X358" s="33">
        <f t="shared" si="170"/>
        <v>0</v>
      </c>
      <c r="Y358" s="33">
        <f t="shared" si="170"/>
        <v>0</v>
      </c>
      <c r="Z358" s="33">
        <f t="shared" si="170"/>
        <v>0</v>
      </c>
      <c r="AA358" s="33">
        <f t="shared" si="170"/>
        <v>49218</v>
      </c>
      <c r="AB358" s="33">
        <f t="shared" si="170"/>
        <v>0</v>
      </c>
      <c r="AC358" s="33">
        <f t="shared" si="170"/>
        <v>49218</v>
      </c>
      <c r="AD358" s="33">
        <f t="shared" si="170"/>
        <v>0</v>
      </c>
      <c r="AE358" s="33">
        <f t="shared" si="170"/>
        <v>0</v>
      </c>
      <c r="AF358" s="33">
        <f>SUM(AF338:AF357)</f>
        <v>9288303</v>
      </c>
      <c r="AG358" s="33">
        <f t="shared" ref="AG358:AH358" si="171">SUM(AG338:AG357)</f>
        <v>9288303</v>
      </c>
      <c r="AH358" s="33">
        <f t="shared" si="171"/>
        <v>167187521</v>
      </c>
      <c r="AI358" s="36">
        <f>IF(ISERROR(AH358/J358),0,AH358/J358)</f>
        <v>0.99902910666268296</v>
      </c>
      <c r="AJ358" s="36">
        <f>IF(ISERROR(AH358/$AH$456),0,AH358/$AH$456)</f>
        <v>2.4459858003311519E-2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12.75" customHeight="1" x14ac:dyDescent="0.25">
      <c r="A359" s="191" t="s">
        <v>71</v>
      </c>
      <c r="B359" s="192"/>
      <c r="C359" s="192"/>
      <c r="D359" s="192"/>
      <c r="E359" s="193"/>
      <c r="F359" s="9"/>
      <c r="G359" s="10"/>
      <c r="H359" s="11"/>
      <c r="I359" s="11"/>
      <c r="J359" s="12"/>
      <c r="K359" s="13"/>
      <c r="L359" s="14"/>
      <c r="M359" s="15"/>
      <c r="N359" s="15"/>
      <c r="O359" s="15"/>
      <c r="P359" s="10"/>
      <c r="Q359" s="16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7"/>
      <c r="AJ359" s="17"/>
    </row>
    <row r="360" spans="1:106" ht="12.75" customHeight="1" outlineLevel="1" x14ac:dyDescent="0.25">
      <c r="A360" s="19">
        <v>1</v>
      </c>
      <c r="B360" s="19"/>
      <c r="C360" s="20" t="s">
        <v>712</v>
      </c>
      <c r="D360" s="21">
        <v>45366</v>
      </c>
      <c r="E360" s="22" t="s">
        <v>713</v>
      </c>
      <c r="F360" s="22" t="s">
        <v>891</v>
      </c>
      <c r="G360" s="22" t="s">
        <v>892</v>
      </c>
      <c r="H360" s="21"/>
      <c r="I360" s="21"/>
      <c r="J360" s="194">
        <v>71950000</v>
      </c>
      <c r="K360" s="23">
        <v>61730000</v>
      </c>
      <c r="L360" s="22" t="s">
        <v>893</v>
      </c>
      <c r="M360" s="24"/>
      <c r="N360" s="24"/>
      <c r="O360" s="24"/>
      <c r="P360" s="22"/>
      <c r="Q360" s="22"/>
      <c r="R360" s="24"/>
      <c r="S360" s="24"/>
      <c r="T360" s="23">
        <v>61730000</v>
      </c>
      <c r="U360" s="25">
        <f>SUM(R360:T360)</f>
        <v>61730000</v>
      </c>
      <c r="V360" s="24"/>
      <c r="W360" s="24"/>
      <c r="X360" s="24"/>
      <c r="Y360" s="25">
        <f>SUM(V360:X360)</f>
        <v>0</v>
      </c>
      <c r="Z360" s="24"/>
      <c r="AA360" s="24"/>
      <c r="AB360" s="24"/>
      <c r="AC360" s="25">
        <f>SUM(Z360:AB360)</f>
        <v>0</v>
      </c>
      <c r="AD360" s="24"/>
      <c r="AE360" s="24"/>
      <c r="AF360" s="24"/>
      <c r="AG360" s="25">
        <f>SUM(AD360:AF360)</f>
        <v>0</v>
      </c>
      <c r="AH360" s="25">
        <f>SUM(U360,Y360,AC360,AG360)</f>
        <v>61730000</v>
      </c>
      <c r="AI360" s="26">
        <f t="shared" ref="AI360:AI365" si="172">IF(ISERROR(AH360/J360),0,AH360/J360)</f>
        <v>0.85795691452397493</v>
      </c>
      <c r="AJ360" s="27">
        <f>IF(ISERROR(AH360/$AH$456),"-",AH360/$AH$456)</f>
        <v>9.0312185114845983E-3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12.75" customHeight="1" outlineLevel="1" x14ac:dyDescent="0.25">
      <c r="A361" s="19">
        <v>2</v>
      </c>
      <c r="B361" s="19"/>
      <c r="C361" s="28" t="s">
        <v>572</v>
      </c>
      <c r="D361" s="29">
        <v>45359</v>
      </c>
      <c r="E361" s="30" t="s">
        <v>714</v>
      </c>
      <c r="F361" s="22" t="s">
        <v>891</v>
      </c>
      <c r="G361" s="22" t="s">
        <v>892</v>
      </c>
      <c r="H361" s="29"/>
      <c r="I361" s="29"/>
      <c r="J361" s="199"/>
      <c r="K361" s="31">
        <v>2600000</v>
      </c>
      <c r="L361" s="22" t="s">
        <v>893</v>
      </c>
      <c r="M361" s="24"/>
      <c r="N361" s="24"/>
      <c r="O361" s="24"/>
      <c r="P361" s="30"/>
      <c r="Q361" s="30"/>
      <c r="R361" s="24"/>
      <c r="S361" s="24"/>
      <c r="T361" s="31">
        <v>2600000</v>
      </c>
      <c r="U361" s="25">
        <f>SUM(R361:T361)</f>
        <v>2600000</v>
      </c>
      <c r="V361" s="24"/>
      <c r="W361" s="24"/>
      <c r="X361" s="24"/>
      <c r="Y361" s="25">
        <f>SUM(V361:X361)</f>
        <v>0</v>
      </c>
      <c r="Z361" s="24"/>
      <c r="AA361" s="24"/>
      <c r="AB361" s="24"/>
      <c r="AC361" s="25">
        <f>SUM(Z361:AB361)</f>
        <v>0</v>
      </c>
      <c r="AD361" s="24"/>
      <c r="AE361" s="24"/>
      <c r="AF361" s="24"/>
      <c r="AG361" s="25">
        <f>SUM(AD361:AF361)</f>
        <v>0</v>
      </c>
      <c r="AH361" s="25">
        <f>SUM(U361,Y361,AC361,AG361)</f>
        <v>2600000</v>
      </c>
      <c r="AI361" s="26">
        <f t="shared" si="172"/>
        <v>0</v>
      </c>
      <c r="AJ361" s="27">
        <f>IF(ISERROR(AH361/$AH$456),"-",AH361/$AH$456)</f>
        <v>3.8038503369285527E-4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ht="12.75" customHeight="1" outlineLevel="1" x14ac:dyDescent="0.25">
      <c r="A362" s="19">
        <v>3</v>
      </c>
      <c r="B362" s="19"/>
      <c r="C362" s="20" t="s">
        <v>671</v>
      </c>
      <c r="D362" s="21">
        <v>45366</v>
      </c>
      <c r="E362" s="30" t="s">
        <v>715</v>
      </c>
      <c r="F362" s="22" t="s">
        <v>891</v>
      </c>
      <c r="G362" s="22" t="s">
        <v>892</v>
      </c>
      <c r="H362" s="29"/>
      <c r="I362" s="29"/>
      <c r="J362" s="199"/>
      <c r="K362" s="31">
        <v>2300000</v>
      </c>
      <c r="L362" s="22" t="s">
        <v>893</v>
      </c>
      <c r="M362" s="24"/>
      <c r="N362" s="24"/>
      <c r="O362" s="24"/>
      <c r="P362" s="30"/>
      <c r="Q362" s="30"/>
      <c r="R362" s="24"/>
      <c r="S362" s="24"/>
      <c r="T362" s="31">
        <v>2300000</v>
      </c>
      <c r="U362" s="25">
        <f>SUM(R362:T362)</f>
        <v>2300000</v>
      </c>
      <c r="V362" s="24"/>
      <c r="W362" s="24"/>
      <c r="X362" s="24"/>
      <c r="Y362" s="25">
        <f>SUM(V362:X362)</f>
        <v>0</v>
      </c>
      <c r="Z362" s="24"/>
      <c r="AA362" s="24"/>
      <c r="AB362" s="24"/>
      <c r="AC362" s="25">
        <f>SUM(Z362:AB362)</f>
        <v>0</v>
      </c>
      <c r="AD362" s="24"/>
      <c r="AE362" s="24"/>
      <c r="AF362" s="24"/>
      <c r="AG362" s="25">
        <f>SUM(AD362:AF362)</f>
        <v>0</v>
      </c>
      <c r="AH362" s="25">
        <f>SUM(U362,Y362,AC362,AG362)</f>
        <v>2300000</v>
      </c>
      <c r="AI362" s="26">
        <f t="shared" si="172"/>
        <v>0</v>
      </c>
      <c r="AJ362" s="27">
        <f>IF(ISERROR(AH362/$AH$456),"-",AH362/$AH$456)</f>
        <v>3.3649445288214119E-4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12.75" customHeight="1" outlineLevel="1" x14ac:dyDescent="0.25">
      <c r="A363" s="19">
        <v>4</v>
      </c>
      <c r="B363" s="19"/>
      <c r="C363" s="28" t="s">
        <v>344</v>
      </c>
      <c r="D363" s="29">
        <v>45371</v>
      </c>
      <c r="E363" s="30" t="s">
        <v>716</v>
      </c>
      <c r="F363" s="22" t="s">
        <v>891</v>
      </c>
      <c r="G363" s="22" t="s">
        <v>892</v>
      </c>
      <c r="H363" s="29"/>
      <c r="I363" s="29"/>
      <c r="J363" s="199"/>
      <c r="K363" s="31">
        <v>3820000</v>
      </c>
      <c r="L363" s="22" t="s">
        <v>893</v>
      </c>
      <c r="M363" s="24"/>
      <c r="N363" s="24"/>
      <c r="O363" s="24"/>
      <c r="P363" s="30"/>
      <c r="Q363" s="30"/>
      <c r="R363" s="24"/>
      <c r="S363" s="24"/>
      <c r="T363" s="31">
        <v>3820000</v>
      </c>
      <c r="U363" s="25">
        <f>SUM(R363:T363)</f>
        <v>3820000</v>
      </c>
      <c r="V363" s="24"/>
      <c r="W363" s="24"/>
      <c r="X363" s="24"/>
      <c r="Y363" s="25">
        <f>SUM(V363:X363)</f>
        <v>0</v>
      </c>
      <c r="Z363" s="24"/>
      <c r="AA363" s="24"/>
      <c r="AB363" s="24"/>
      <c r="AC363" s="25">
        <f>SUM(Z363:AB363)</f>
        <v>0</v>
      </c>
      <c r="AD363" s="24"/>
      <c r="AE363" s="24"/>
      <c r="AF363" s="24"/>
      <c r="AG363" s="25">
        <f>SUM(AD363:AF363)</f>
        <v>0</v>
      </c>
      <c r="AH363" s="25">
        <f>SUM(U363,Y363,AC363,AG363)</f>
        <v>3820000</v>
      </c>
      <c r="AI363" s="26">
        <f t="shared" si="172"/>
        <v>0</v>
      </c>
      <c r="AJ363" s="27">
        <f>IF(ISERROR(AH363/$AH$456),"-",AH363/$AH$456)</f>
        <v>5.588733956564258E-4</v>
      </c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ht="12.75" customHeight="1" outlineLevel="1" x14ac:dyDescent="0.25">
      <c r="A364" s="19">
        <v>5</v>
      </c>
      <c r="B364" s="19"/>
      <c r="C364" s="28" t="s">
        <v>1358</v>
      </c>
      <c r="D364" s="29">
        <v>45603</v>
      </c>
      <c r="E364" s="30" t="s">
        <v>716</v>
      </c>
      <c r="F364" s="22" t="s">
        <v>891</v>
      </c>
      <c r="G364" s="22" t="s">
        <v>892</v>
      </c>
      <c r="H364" s="29"/>
      <c r="I364" s="29"/>
      <c r="J364" s="195"/>
      <c r="K364" s="31">
        <v>1500000</v>
      </c>
      <c r="L364" s="22" t="s">
        <v>893</v>
      </c>
      <c r="M364" s="24"/>
      <c r="N364" s="24"/>
      <c r="O364" s="24"/>
      <c r="P364" s="30"/>
      <c r="Q364" s="30"/>
      <c r="R364" s="24"/>
      <c r="S364" s="24"/>
      <c r="T364" s="24"/>
      <c r="U364" s="25">
        <f>SUM(R364:T364)</f>
        <v>0</v>
      </c>
      <c r="V364" s="24"/>
      <c r="W364" s="24"/>
      <c r="X364" s="24"/>
      <c r="Y364" s="25">
        <f>SUM(V364:X364)</f>
        <v>0</v>
      </c>
      <c r="Z364" s="24"/>
      <c r="AA364" s="24"/>
      <c r="AB364" s="24"/>
      <c r="AC364" s="25">
        <f>SUM(Z364:AB364)</f>
        <v>0</v>
      </c>
      <c r="AD364" s="24"/>
      <c r="AE364" s="24">
        <v>1500000</v>
      </c>
      <c r="AF364" s="24"/>
      <c r="AG364" s="25">
        <f>SUM(AD364:AF364)</f>
        <v>1500000</v>
      </c>
      <c r="AH364" s="25">
        <f>SUM(U364,Y364,AC364,AG364)</f>
        <v>1500000</v>
      </c>
      <c r="AI364" s="26">
        <f t="shared" si="172"/>
        <v>0</v>
      </c>
      <c r="AJ364" s="27">
        <f>IF(ISERROR(AH364/$AH$456),"-",AH364/$AH$456)</f>
        <v>2.1945290405357034E-4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s="37" customFormat="1" ht="12.75" customHeight="1" x14ac:dyDescent="0.25">
      <c r="A365" s="196" t="s">
        <v>72</v>
      </c>
      <c r="B365" s="197"/>
      <c r="C365" s="197"/>
      <c r="D365" s="197"/>
      <c r="E365" s="197"/>
      <c r="F365" s="197"/>
      <c r="G365" s="197"/>
      <c r="H365" s="197"/>
      <c r="I365" s="198"/>
      <c r="J365" s="33">
        <f>SUM(J360:J364)</f>
        <v>71950000</v>
      </c>
      <c r="K365" s="33">
        <f>SUM(K360:K364)</f>
        <v>71950000</v>
      </c>
      <c r="L365" s="32"/>
      <c r="M365" s="33">
        <f>SUM(M360:M364)</f>
        <v>0</v>
      </c>
      <c r="N365" s="33">
        <f>SUM(N360:N364)</f>
        <v>0</v>
      </c>
      <c r="O365" s="33">
        <f>SUM(O360:O364)</f>
        <v>0</v>
      </c>
      <c r="P365" s="34"/>
      <c r="Q365" s="35"/>
      <c r="R365" s="33">
        <f t="shared" ref="R365:AH365" si="173">SUM(R360:R364)</f>
        <v>0</v>
      </c>
      <c r="S365" s="33">
        <f t="shared" si="173"/>
        <v>0</v>
      </c>
      <c r="T365" s="33">
        <f t="shared" si="173"/>
        <v>70450000</v>
      </c>
      <c r="U365" s="33">
        <f t="shared" si="173"/>
        <v>70450000</v>
      </c>
      <c r="V365" s="33">
        <f t="shared" si="173"/>
        <v>0</v>
      </c>
      <c r="W365" s="33">
        <f t="shared" si="173"/>
        <v>0</v>
      </c>
      <c r="X365" s="33">
        <f t="shared" si="173"/>
        <v>0</v>
      </c>
      <c r="Y365" s="33">
        <f t="shared" si="173"/>
        <v>0</v>
      </c>
      <c r="Z365" s="33">
        <f t="shared" si="173"/>
        <v>0</v>
      </c>
      <c r="AA365" s="33">
        <f t="shared" si="173"/>
        <v>0</v>
      </c>
      <c r="AB365" s="33">
        <f t="shared" si="173"/>
        <v>0</v>
      </c>
      <c r="AC365" s="33">
        <f t="shared" si="173"/>
        <v>0</v>
      </c>
      <c r="AD365" s="33">
        <f t="shared" si="173"/>
        <v>0</v>
      </c>
      <c r="AE365" s="33">
        <f t="shared" si="173"/>
        <v>1500000</v>
      </c>
      <c r="AF365" s="33">
        <f t="shared" si="173"/>
        <v>0</v>
      </c>
      <c r="AG365" s="33">
        <f t="shared" si="173"/>
        <v>1500000</v>
      </c>
      <c r="AH365" s="33">
        <f t="shared" si="173"/>
        <v>71950000</v>
      </c>
      <c r="AI365" s="36">
        <f t="shared" si="172"/>
        <v>1</v>
      </c>
      <c r="AJ365" s="36">
        <f>IF(ISERROR(AH365/$AH$456),0,AH365/$AH$456)</f>
        <v>1.0526424297769591E-2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12.75" customHeight="1" x14ac:dyDescent="0.25">
      <c r="A366" s="191" t="s">
        <v>73</v>
      </c>
      <c r="B366" s="192"/>
      <c r="C366" s="192"/>
      <c r="D366" s="192"/>
      <c r="E366" s="193"/>
      <c r="F366" s="9"/>
      <c r="G366" s="10"/>
      <c r="H366" s="11"/>
      <c r="I366" s="11"/>
      <c r="J366" s="12"/>
      <c r="K366" s="13"/>
      <c r="L366" s="14"/>
      <c r="M366" s="15"/>
      <c r="N366" s="15"/>
      <c r="O366" s="15"/>
      <c r="P366" s="10"/>
      <c r="Q366" s="16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7"/>
      <c r="AJ366" s="17"/>
    </row>
    <row r="367" spans="1:106" ht="12.75" customHeight="1" outlineLevel="1" x14ac:dyDescent="0.25">
      <c r="A367" s="18">
        <v>1</v>
      </c>
      <c r="B367" s="19"/>
      <c r="C367" s="20" t="s">
        <v>717</v>
      </c>
      <c r="D367" s="21">
        <v>45373</v>
      </c>
      <c r="E367" s="92" t="s">
        <v>718</v>
      </c>
      <c r="F367" s="22" t="s">
        <v>891</v>
      </c>
      <c r="G367" s="22" t="s">
        <v>892</v>
      </c>
      <c r="H367" s="21"/>
      <c r="I367" s="21"/>
      <c r="J367" s="194">
        <v>1384213832</v>
      </c>
      <c r="K367" s="23">
        <v>2700000</v>
      </c>
      <c r="L367" s="22" t="s">
        <v>893</v>
      </c>
      <c r="M367" s="24"/>
      <c r="N367" s="24"/>
      <c r="O367" s="24"/>
      <c r="P367" s="22"/>
      <c r="Q367" s="22"/>
      <c r="R367" s="24"/>
      <c r="S367" s="24"/>
      <c r="T367" s="24"/>
      <c r="U367" s="25">
        <f>SUM(R367:T367)</f>
        <v>0</v>
      </c>
      <c r="V367" s="23"/>
      <c r="W367" s="23"/>
      <c r="X367" s="23">
        <v>2700000</v>
      </c>
      <c r="Y367" s="25">
        <f>SUM(V367:X367)</f>
        <v>2700000</v>
      </c>
      <c r="Z367" s="24"/>
      <c r="AA367" s="24"/>
      <c r="AB367" s="24"/>
      <c r="AC367" s="25">
        <f>SUM(Z367:AB367)</f>
        <v>0</v>
      </c>
      <c r="AD367" s="24"/>
      <c r="AE367" s="24"/>
      <c r="AF367" s="24"/>
      <c r="AG367" s="25">
        <f>SUM(AD367:AF367)</f>
        <v>0</v>
      </c>
      <c r="AH367" s="25">
        <f>SUM(U367,Y367,AC367,AG367)</f>
        <v>2700000</v>
      </c>
      <c r="AI367" s="26">
        <f>IF(ISERROR(AH367/J367),0,AH367/J367)</f>
        <v>1.9505656839874722E-3</v>
      </c>
      <c r="AJ367" s="27">
        <f t="shared" ref="AJ367:AJ398" si="174">IF(ISERROR(AH367/$AH$456),"-",AH367/$AH$456)</f>
        <v>3.9501522729642661E-4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12.75" customHeight="1" outlineLevel="1" x14ac:dyDescent="0.25">
      <c r="A368" s="18">
        <v>2</v>
      </c>
      <c r="B368" s="19"/>
      <c r="C368" s="20" t="s">
        <v>719</v>
      </c>
      <c r="D368" s="21">
        <v>45373</v>
      </c>
      <c r="E368" s="92" t="s">
        <v>720</v>
      </c>
      <c r="F368" s="22" t="s">
        <v>891</v>
      </c>
      <c r="G368" s="22" t="s">
        <v>892</v>
      </c>
      <c r="H368" s="21"/>
      <c r="I368" s="21"/>
      <c r="J368" s="199"/>
      <c r="K368" s="23">
        <v>20540000</v>
      </c>
      <c r="L368" s="22" t="s">
        <v>893</v>
      </c>
      <c r="M368" s="24"/>
      <c r="N368" s="24"/>
      <c r="O368" s="24"/>
      <c r="P368" s="22"/>
      <c r="Q368" s="22"/>
      <c r="R368" s="24"/>
      <c r="S368" s="24"/>
      <c r="T368" s="24"/>
      <c r="U368" s="25">
        <f t="shared" ref="U368:U423" si="175">SUM(R368:T368)</f>
        <v>0</v>
      </c>
      <c r="V368" s="23">
        <v>20540000</v>
      </c>
      <c r="W368" s="23"/>
      <c r="X368" s="23"/>
      <c r="Y368" s="25">
        <f t="shared" ref="Y368:Y419" si="176">SUM(V368:X368)</f>
        <v>20540000</v>
      </c>
      <c r="Z368" s="24"/>
      <c r="AA368" s="24"/>
      <c r="AB368" s="24"/>
      <c r="AC368" s="25">
        <f t="shared" ref="AC368:AC419" si="177">SUM(Z368:AB368)</f>
        <v>0</v>
      </c>
      <c r="AD368" s="24"/>
      <c r="AE368" s="24"/>
      <c r="AF368" s="24"/>
      <c r="AG368" s="25">
        <f t="shared" ref="AG368:AG419" si="178">SUM(AD368:AF368)</f>
        <v>0</v>
      </c>
      <c r="AH368" s="25">
        <f t="shared" ref="AH368:AH419" si="179">SUM(U368,Y368,AC368,AG368)</f>
        <v>20540000</v>
      </c>
      <c r="AI368" s="26">
        <f t="shared" ref="AI368:AI419" si="180">IF(ISERROR(AH368/J368),0,AH368/J368)</f>
        <v>0</v>
      </c>
      <c r="AJ368" s="27">
        <f t="shared" si="174"/>
        <v>3.0050417661735564E-3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ht="12.75" customHeight="1" outlineLevel="1" x14ac:dyDescent="0.25">
      <c r="A369" s="18">
        <v>3</v>
      </c>
      <c r="B369" s="19"/>
      <c r="C369" s="20" t="s">
        <v>721</v>
      </c>
      <c r="D369" s="21">
        <v>45392</v>
      </c>
      <c r="E369" s="92" t="s">
        <v>722</v>
      </c>
      <c r="F369" s="22" t="s">
        <v>891</v>
      </c>
      <c r="G369" s="22" t="s">
        <v>892</v>
      </c>
      <c r="H369" s="21"/>
      <c r="I369" s="21"/>
      <c r="J369" s="199"/>
      <c r="K369" s="23">
        <v>4230000</v>
      </c>
      <c r="L369" s="22" t="s">
        <v>893</v>
      </c>
      <c r="M369" s="24"/>
      <c r="N369" s="24"/>
      <c r="O369" s="24"/>
      <c r="P369" s="22"/>
      <c r="Q369" s="22"/>
      <c r="R369" s="24"/>
      <c r="S369" s="24"/>
      <c r="T369" s="24"/>
      <c r="U369" s="25">
        <f t="shared" si="175"/>
        <v>0</v>
      </c>
      <c r="V369" s="23"/>
      <c r="W369" s="23"/>
      <c r="X369" s="23">
        <v>4230000</v>
      </c>
      <c r="Y369" s="25">
        <f t="shared" si="176"/>
        <v>4230000</v>
      </c>
      <c r="Z369" s="24"/>
      <c r="AA369" s="24"/>
      <c r="AB369" s="24"/>
      <c r="AC369" s="25">
        <f t="shared" si="177"/>
        <v>0</v>
      </c>
      <c r="AD369" s="24"/>
      <c r="AE369" s="24"/>
      <c r="AF369" s="24"/>
      <c r="AG369" s="25">
        <f t="shared" si="178"/>
        <v>0</v>
      </c>
      <c r="AH369" s="25">
        <f t="shared" si="179"/>
        <v>4230000</v>
      </c>
      <c r="AI369" s="26">
        <f t="shared" si="180"/>
        <v>0</v>
      </c>
      <c r="AJ369" s="27">
        <f t="shared" si="174"/>
        <v>6.1885718943106838E-4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ht="12.75" customHeight="1" outlineLevel="1" x14ac:dyDescent="0.25">
      <c r="A370" s="18">
        <v>4</v>
      </c>
      <c r="B370" s="19"/>
      <c r="C370" s="20" t="s">
        <v>723</v>
      </c>
      <c r="D370" s="21">
        <v>45373</v>
      </c>
      <c r="E370" s="92" t="s">
        <v>724</v>
      </c>
      <c r="F370" s="22" t="s">
        <v>891</v>
      </c>
      <c r="G370" s="22" t="s">
        <v>892</v>
      </c>
      <c r="H370" s="21"/>
      <c r="I370" s="21"/>
      <c r="J370" s="199"/>
      <c r="K370" s="23">
        <v>15880000</v>
      </c>
      <c r="L370" s="22" t="s">
        <v>893</v>
      </c>
      <c r="M370" s="24"/>
      <c r="N370" s="24"/>
      <c r="O370" s="24"/>
      <c r="P370" s="22"/>
      <c r="Q370" s="22"/>
      <c r="R370" s="24"/>
      <c r="S370" s="24"/>
      <c r="T370" s="24"/>
      <c r="U370" s="25">
        <f t="shared" si="175"/>
        <v>0</v>
      </c>
      <c r="V370" s="23">
        <v>15880000</v>
      </c>
      <c r="W370" s="23"/>
      <c r="X370" s="24"/>
      <c r="Y370" s="25">
        <f t="shared" si="176"/>
        <v>15880000</v>
      </c>
      <c r="Z370" s="24"/>
      <c r="AA370" s="24"/>
      <c r="AB370" s="24"/>
      <c r="AC370" s="25">
        <f t="shared" si="177"/>
        <v>0</v>
      </c>
      <c r="AD370" s="24"/>
      <c r="AE370" s="24"/>
      <c r="AF370" s="24"/>
      <c r="AG370" s="25">
        <f t="shared" si="178"/>
        <v>0</v>
      </c>
      <c r="AH370" s="25">
        <f t="shared" si="179"/>
        <v>15880000</v>
      </c>
      <c r="AI370" s="26">
        <f t="shared" si="180"/>
        <v>0</v>
      </c>
      <c r="AJ370" s="27">
        <f t="shared" si="174"/>
        <v>2.3232747442471315E-3</v>
      </c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ht="12.75" customHeight="1" outlineLevel="1" x14ac:dyDescent="0.25">
      <c r="A371" s="18">
        <v>5</v>
      </c>
      <c r="B371" s="19"/>
      <c r="C371" s="20" t="s">
        <v>99</v>
      </c>
      <c r="D371" s="21">
        <v>45373</v>
      </c>
      <c r="E371" s="92" t="s">
        <v>725</v>
      </c>
      <c r="F371" s="22" t="s">
        <v>891</v>
      </c>
      <c r="G371" s="22" t="s">
        <v>892</v>
      </c>
      <c r="H371" s="21"/>
      <c r="I371" s="21"/>
      <c r="J371" s="199"/>
      <c r="K371" s="23">
        <v>35480000</v>
      </c>
      <c r="L371" s="22" t="s">
        <v>893</v>
      </c>
      <c r="M371" s="24"/>
      <c r="N371" s="24"/>
      <c r="O371" s="24"/>
      <c r="P371" s="22"/>
      <c r="Q371" s="22"/>
      <c r="R371" s="24"/>
      <c r="S371" s="24"/>
      <c r="T371" s="24"/>
      <c r="U371" s="25">
        <f t="shared" si="175"/>
        <v>0</v>
      </c>
      <c r="V371" s="23">
        <v>35480000</v>
      </c>
      <c r="W371" s="23"/>
      <c r="X371" s="24"/>
      <c r="Y371" s="25">
        <f t="shared" si="176"/>
        <v>35480000</v>
      </c>
      <c r="Z371" s="24"/>
      <c r="AA371" s="24"/>
      <c r="AB371" s="24"/>
      <c r="AC371" s="25">
        <f t="shared" si="177"/>
        <v>0</v>
      </c>
      <c r="AD371" s="24"/>
      <c r="AE371" s="24"/>
      <c r="AF371" s="24"/>
      <c r="AG371" s="25">
        <f t="shared" si="178"/>
        <v>0</v>
      </c>
      <c r="AH371" s="25">
        <f t="shared" si="179"/>
        <v>35480000</v>
      </c>
      <c r="AI371" s="26">
        <f t="shared" si="180"/>
        <v>0</v>
      </c>
      <c r="AJ371" s="27">
        <f t="shared" si="174"/>
        <v>5.1907926905471174E-3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ht="12.75" customHeight="1" outlineLevel="1" x14ac:dyDescent="0.25">
      <c r="A372" s="18">
        <v>6</v>
      </c>
      <c r="B372" s="19"/>
      <c r="C372" s="20" t="s">
        <v>726</v>
      </c>
      <c r="D372" s="21">
        <v>45373</v>
      </c>
      <c r="E372" s="92" t="s">
        <v>727</v>
      </c>
      <c r="F372" s="22" t="s">
        <v>891</v>
      </c>
      <c r="G372" s="22" t="s">
        <v>892</v>
      </c>
      <c r="H372" s="21"/>
      <c r="I372" s="21"/>
      <c r="J372" s="199"/>
      <c r="K372" s="23">
        <v>28590000</v>
      </c>
      <c r="L372" s="22" t="s">
        <v>893</v>
      </c>
      <c r="M372" s="24"/>
      <c r="N372" s="24"/>
      <c r="O372" s="24"/>
      <c r="P372" s="22"/>
      <c r="Q372" s="22"/>
      <c r="R372" s="24"/>
      <c r="S372" s="24"/>
      <c r="T372" s="24"/>
      <c r="U372" s="25">
        <f t="shared" si="175"/>
        <v>0</v>
      </c>
      <c r="V372" s="23">
        <v>28590000</v>
      </c>
      <c r="W372" s="23"/>
      <c r="X372" s="24"/>
      <c r="Y372" s="25">
        <f t="shared" si="176"/>
        <v>28590000</v>
      </c>
      <c r="Z372" s="24"/>
      <c r="AA372" s="24"/>
      <c r="AB372" s="24"/>
      <c r="AC372" s="25">
        <f t="shared" si="177"/>
        <v>0</v>
      </c>
      <c r="AD372" s="24"/>
      <c r="AE372" s="24"/>
      <c r="AF372" s="24"/>
      <c r="AG372" s="25">
        <f t="shared" si="178"/>
        <v>0</v>
      </c>
      <c r="AH372" s="25">
        <f t="shared" si="179"/>
        <v>28590000</v>
      </c>
      <c r="AI372" s="26">
        <f t="shared" si="180"/>
        <v>0</v>
      </c>
      <c r="AJ372" s="27">
        <f t="shared" si="174"/>
        <v>4.182772351261051E-3</v>
      </c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ht="12.75" customHeight="1" outlineLevel="1" x14ac:dyDescent="0.25">
      <c r="A373" s="18">
        <v>7</v>
      </c>
      <c r="B373" s="19"/>
      <c r="C373" s="20" t="s">
        <v>728</v>
      </c>
      <c r="D373" s="21">
        <v>45373</v>
      </c>
      <c r="E373" s="92" t="s">
        <v>729</v>
      </c>
      <c r="F373" s="22" t="s">
        <v>891</v>
      </c>
      <c r="G373" s="22" t="s">
        <v>892</v>
      </c>
      <c r="H373" s="21"/>
      <c r="I373" s="21"/>
      <c r="J373" s="199"/>
      <c r="K373" s="23">
        <v>25970000</v>
      </c>
      <c r="L373" s="22" t="s">
        <v>893</v>
      </c>
      <c r="M373" s="24"/>
      <c r="N373" s="24"/>
      <c r="O373" s="24"/>
      <c r="P373" s="22"/>
      <c r="Q373" s="22"/>
      <c r="R373" s="24"/>
      <c r="S373" s="24"/>
      <c r="T373" s="24"/>
      <c r="U373" s="25">
        <f t="shared" si="175"/>
        <v>0</v>
      </c>
      <c r="V373" s="23"/>
      <c r="W373" s="23">
        <v>25970000</v>
      </c>
      <c r="X373" s="24"/>
      <c r="Y373" s="25">
        <f t="shared" si="176"/>
        <v>25970000</v>
      </c>
      <c r="Z373" s="24"/>
      <c r="AA373" s="24"/>
      <c r="AB373" s="24"/>
      <c r="AC373" s="25">
        <f t="shared" si="177"/>
        <v>0</v>
      </c>
      <c r="AD373" s="24"/>
      <c r="AE373" s="24"/>
      <c r="AF373" s="24"/>
      <c r="AG373" s="25">
        <f t="shared" si="178"/>
        <v>0</v>
      </c>
      <c r="AH373" s="25">
        <f t="shared" si="179"/>
        <v>25970000</v>
      </c>
      <c r="AI373" s="26">
        <f t="shared" si="180"/>
        <v>0</v>
      </c>
      <c r="AJ373" s="27">
        <f t="shared" si="174"/>
        <v>3.7994612788474812E-3</v>
      </c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ht="12.75" customHeight="1" outlineLevel="1" x14ac:dyDescent="0.25">
      <c r="A374" s="18">
        <v>8</v>
      </c>
      <c r="B374" s="19"/>
      <c r="C374" s="20" t="s">
        <v>730</v>
      </c>
      <c r="D374" s="21">
        <v>45373</v>
      </c>
      <c r="E374" s="92" t="s">
        <v>731</v>
      </c>
      <c r="F374" s="22" t="s">
        <v>891</v>
      </c>
      <c r="G374" s="22" t="s">
        <v>892</v>
      </c>
      <c r="H374" s="21"/>
      <c r="I374" s="21"/>
      <c r="J374" s="199"/>
      <c r="K374" s="23">
        <v>8290000</v>
      </c>
      <c r="L374" s="22" t="s">
        <v>893</v>
      </c>
      <c r="M374" s="24"/>
      <c r="N374" s="24"/>
      <c r="O374" s="24"/>
      <c r="P374" s="22"/>
      <c r="Q374" s="22"/>
      <c r="R374" s="24"/>
      <c r="S374" s="24"/>
      <c r="T374" s="24"/>
      <c r="U374" s="25">
        <f t="shared" si="175"/>
        <v>0</v>
      </c>
      <c r="V374" s="23">
        <v>8290000</v>
      </c>
      <c r="W374" s="23"/>
      <c r="X374" s="24"/>
      <c r="Y374" s="25">
        <f t="shared" si="176"/>
        <v>8290000</v>
      </c>
      <c r="Z374" s="24"/>
      <c r="AA374" s="24"/>
      <c r="AB374" s="24"/>
      <c r="AC374" s="25">
        <f t="shared" si="177"/>
        <v>0</v>
      </c>
      <c r="AD374" s="24"/>
      <c r="AE374" s="24"/>
      <c r="AF374" s="24"/>
      <c r="AG374" s="25">
        <f t="shared" si="178"/>
        <v>0</v>
      </c>
      <c r="AH374" s="25">
        <f t="shared" si="179"/>
        <v>8290000</v>
      </c>
      <c r="AI374" s="26">
        <f t="shared" si="180"/>
        <v>0</v>
      </c>
      <c r="AJ374" s="27">
        <f t="shared" si="174"/>
        <v>1.2128430497360654E-3</v>
      </c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</row>
    <row r="375" spans="1:106" ht="12.75" customHeight="1" outlineLevel="1" x14ac:dyDescent="0.25">
      <c r="A375" s="18">
        <v>9</v>
      </c>
      <c r="B375" s="19"/>
      <c r="C375" s="20" t="s">
        <v>732</v>
      </c>
      <c r="D375" s="21">
        <v>45392</v>
      </c>
      <c r="E375" s="92" t="s">
        <v>733</v>
      </c>
      <c r="F375" s="22" t="s">
        <v>891</v>
      </c>
      <c r="G375" s="22" t="s">
        <v>892</v>
      </c>
      <c r="H375" s="21"/>
      <c r="I375" s="21"/>
      <c r="J375" s="199"/>
      <c r="K375" s="23">
        <v>40960000</v>
      </c>
      <c r="L375" s="22" t="s">
        <v>893</v>
      </c>
      <c r="M375" s="24"/>
      <c r="N375" s="24"/>
      <c r="O375" s="24"/>
      <c r="P375" s="22"/>
      <c r="Q375" s="22"/>
      <c r="R375" s="24"/>
      <c r="S375" s="24"/>
      <c r="T375" s="24"/>
      <c r="U375" s="25">
        <f t="shared" si="175"/>
        <v>0</v>
      </c>
      <c r="V375" s="23">
        <v>40960000</v>
      </c>
      <c r="W375" s="23"/>
      <c r="X375" s="24"/>
      <c r="Y375" s="25">
        <f t="shared" si="176"/>
        <v>40960000</v>
      </c>
      <c r="Z375" s="24"/>
      <c r="AA375" s="24"/>
      <c r="AB375" s="24"/>
      <c r="AC375" s="25">
        <f t="shared" si="177"/>
        <v>0</v>
      </c>
      <c r="AD375" s="24"/>
      <c r="AE375" s="24"/>
      <c r="AF375" s="24"/>
      <c r="AG375" s="25">
        <f t="shared" si="178"/>
        <v>0</v>
      </c>
      <c r="AH375" s="25">
        <f t="shared" si="179"/>
        <v>40960000</v>
      </c>
      <c r="AI375" s="26">
        <f t="shared" si="180"/>
        <v>0</v>
      </c>
      <c r="AJ375" s="27">
        <f t="shared" si="174"/>
        <v>5.9925273000228279E-3</v>
      </c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ht="12.75" customHeight="1" outlineLevel="1" x14ac:dyDescent="0.25">
      <c r="A376" s="18">
        <v>10</v>
      </c>
      <c r="B376" s="19"/>
      <c r="C376" s="20" t="s">
        <v>734</v>
      </c>
      <c r="D376" s="21">
        <v>45373</v>
      </c>
      <c r="E376" s="92" t="s">
        <v>735</v>
      </c>
      <c r="F376" s="22" t="s">
        <v>891</v>
      </c>
      <c r="G376" s="22" t="s">
        <v>892</v>
      </c>
      <c r="H376" s="21"/>
      <c r="I376" s="21"/>
      <c r="J376" s="199"/>
      <c r="K376" s="23">
        <v>10110000</v>
      </c>
      <c r="L376" s="22" t="s">
        <v>893</v>
      </c>
      <c r="M376" s="24"/>
      <c r="N376" s="24"/>
      <c r="O376" s="24"/>
      <c r="P376" s="22"/>
      <c r="Q376" s="22"/>
      <c r="R376" s="24"/>
      <c r="S376" s="24"/>
      <c r="T376" s="24"/>
      <c r="U376" s="25">
        <f t="shared" si="175"/>
        <v>0</v>
      </c>
      <c r="V376" s="23">
        <v>10110000</v>
      </c>
      <c r="W376" s="23"/>
      <c r="X376" s="24"/>
      <c r="Y376" s="25">
        <f t="shared" si="176"/>
        <v>10110000</v>
      </c>
      <c r="Z376" s="24"/>
      <c r="AA376" s="24"/>
      <c r="AB376" s="24"/>
      <c r="AC376" s="25">
        <f t="shared" si="177"/>
        <v>0</v>
      </c>
      <c r="AD376" s="24"/>
      <c r="AE376" s="24"/>
      <c r="AF376" s="24"/>
      <c r="AG376" s="25">
        <f t="shared" si="178"/>
        <v>0</v>
      </c>
      <c r="AH376" s="25">
        <f t="shared" si="179"/>
        <v>10110000</v>
      </c>
      <c r="AI376" s="26">
        <f t="shared" si="180"/>
        <v>0</v>
      </c>
      <c r="AJ376" s="27">
        <f t="shared" si="174"/>
        <v>1.4791125733210641E-3</v>
      </c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ht="12.75" customHeight="1" outlineLevel="1" x14ac:dyDescent="0.25">
      <c r="A377" s="18">
        <v>11</v>
      </c>
      <c r="B377" s="19"/>
      <c r="C377" s="20" t="s">
        <v>736</v>
      </c>
      <c r="D377" s="21">
        <v>45392</v>
      </c>
      <c r="E377" s="92" t="s">
        <v>737</v>
      </c>
      <c r="F377" s="22" t="s">
        <v>891</v>
      </c>
      <c r="G377" s="22" t="s">
        <v>892</v>
      </c>
      <c r="H377" s="21"/>
      <c r="I377" s="21"/>
      <c r="J377" s="199"/>
      <c r="K377" s="23">
        <v>37850000</v>
      </c>
      <c r="L377" s="22" t="s">
        <v>893</v>
      </c>
      <c r="M377" s="24"/>
      <c r="N377" s="24"/>
      <c r="O377" s="24"/>
      <c r="P377" s="22"/>
      <c r="Q377" s="22"/>
      <c r="R377" s="24"/>
      <c r="S377" s="24"/>
      <c r="T377" s="24"/>
      <c r="U377" s="25">
        <f t="shared" si="175"/>
        <v>0</v>
      </c>
      <c r="V377" s="23">
        <v>37850000</v>
      </c>
      <c r="W377" s="23"/>
      <c r="X377" s="24"/>
      <c r="Y377" s="25">
        <f t="shared" si="176"/>
        <v>37850000</v>
      </c>
      <c r="Z377" s="24"/>
      <c r="AA377" s="24"/>
      <c r="AB377" s="24"/>
      <c r="AC377" s="25">
        <f t="shared" si="177"/>
        <v>0</v>
      </c>
      <c r="AD377" s="24"/>
      <c r="AE377" s="24"/>
      <c r="AF377" s="24"/>
      <c r="AG377" s="25">
        <f t="shared" si="178"/>
        <v>0</v>
      </c>
      <c r="AH377" s="25">
        <f t="shared" si="179"/>
        <v>37850000</v>
      </c>
      <c r="AI377" s="26">
        <f t="shared" si="180"/>
        <v>0</v>
      </c>
      <c r="AJ377" s="27">
        <f t="shared" si="174"/>
        <v>5.5375282789517583E-3</v>
      </c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</row>
    <row r="378" spans="1:106" ht="12.75" customHeight="1" outlineLevel="1" x14ac:dyDescent="0.25">
      <c r="A378" s="18">
        <v>12</v>
      </c>
      <c r="B378" s="19"/>
      <c r="C378" s="20" t="s">
        <v>738</v>
      </c>
      <c r="D378" s="21">
        <v>45373</v>
      </c>
      <c r="E378" s="92" t="s">
        <v>739</v>
      </c>
      <c r="F378" s="22" t="s">
        <v>891</v>
      </c>
      <c r="G378" s="22" t="s">
        <v>892</v>
      </c>
      <c r="H378" s="21"/>
      <c r="I378" s="21"/>
      <c r="J378" s="199"/>
      <c r="K378" s="23">
        <v>16430000</v>
      </c>
      <c r="L378" s="22" t="s">
        <v>893</v>
      </c>
      <c r="M378" s="24"/>
      <c r="N378" s="24"/>
      <c r="O378" s="24"/>
      <c r="P378" s="22"/>
      <c r="Q378" s="22"/>
      <c r="R378" s="24"/>
      <c r="S378" s="24"/>
      <c r="T378" s="24"/>
      <c r="U378" s="25">
        <f t="shared" si="175"/>
        <v>0</v>
      </c>
      <c r="V378" s="23">
        <v>16430000</v>
      </c>
      <c r="W378" s="23"/>
      <c r="X378" s="24"/>
      <c r="Y378" s="25">
        <f t="shared" si="176"/>
        <v>16430000</v>
      </c>
      <c r="Z378" s="24"/>
      <c r="AA378" s="24"/>
      <c r="AB378" s="24"/>
      <c r="AC378" s="25">
        <f t="shared" si="177"/>
        <v>0</v>
      </c>
      <c r="AD378" s="24"/>
      <c r="AE378" s="24"/>
      <c r="AF378" s="24"/>
      <c r="AG378" s="25">
        <f t="shared" si="178"/>
        <v>0</v>
      </c>
      <c r="AH378" s="25">
        <f t="shared" si="179"/>
        <v>16430000</v>
      </c>
      <c r="AI378" s="26">
        <f t="shared" si="180"/>
        <v>0</v>
      </c>
      <c r="AJ378" s="27">
        <f t="shared" si="174"/>
        <v>2.4037408090667738E-3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ht="12.75" customHeight="1" outlineLevel="1" x14ac:dyDescent="0.25">
      <c r="A379" s="18">
        <v>13</v>
      </c>
      <c r="B379" s="19"/>
      <c r="C379" s="20" t="s">
        <v>740</v>
      </c>
      <c r="D379" s="21">
        <v>45399</v>
      </c>
      <c r="E379" s="92" t="s">
        <v>741</v>
      </c>
      <c r="F379" s="22" t="s">
        <v>891</v>
      </c>
      <c r="G379" s="22" t="s">
        <v>892</v>
      </c>
      <c r="H379" s="21"/>
      <c r="I379" s="21"/>
      <c r="J379" s="199"/>
      <c r="K379" s="23">
        <v>20750000</v>
      </c>
      <c r="L379" s="22" t="s">
        <v>893</v>
      </c>
      <c r="M379" s="24"/>
      <c r="N379" s="24"/>
      <c r="O379" s="24"/>
      <c r="P379" s="22"/>
      <c r="Q379" s="22"/>
      <c r="R379" s="24"/>
      <c r="S379" s="24"/>
      <c r="T379" s="24"/>
      <c r="U379" s="25">
        <f t="shared" si="175"/>
        <v>0</v>
      </c>
      <c r="V379" s="23">
        <v>20750000</v>
      </c>
      <c r="W379" s="23"/>
      <c r="X379" s="24"/>
      <c r="Y379" s="25">
        <f t="shared" si="176"/>
        <v>20750000</v>
      </c>
      <c r="Z379" s="24"/>
      <c r="AA379" s="24"/>
      <c r="AB379" s="24"/>
      <c r="AC379" s="25">
        <f t="shared" si="177"/>
        <v>0</v>
      </c>
      <c r="AD379" s="24"/>
      <c r="AE379" s="24"/>
      <c r="AF379" s="24"/>
      <c r="AG379" s="25">
        <f t="shared" si="178"/>
        <v>0</v>
      </c>
      <c r="AH379" s="25">
        <f t="shared" si="179"/>
        <v>20750000</v>
      </c>
      <c r="AI379" s="26">
        <f t="shared" si="180"/>
        <v>0</v>
      </c>
      <c r="AJ379" s="27">
        <f t="shared" si="174"/>
        <v>3.0357651727410564E-3</v>
      </c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</row>
    <row r="380" spans="1:106" ht="12.75" customHeight="1" outlineLevel="1" x14ac:dyDescent="0.25">
      <c r="A380" s="18">
        <v>14</v>
      </c>
      <c r="B380" s="19"/>
      <c r="C380" s="20" t="s">
        <v>742</v>
      </c>
      <c r="D380" s="21">
        <v>45392</v>
      </c>
      <c r="E380" s="92" t="s">
        <v>743</v>
      </c>
      <c r="F380" s="22" t="s">
        <v>891</v>
      </c>
      <c r="G380" s="22" t="s">
        <v>892</v>
      </c>
      <c r="H380" s="21"/>
      <c r="I380" s="21"/>
      <c r="J380" s="199"/>
      <c r="K380" s="23">
        <v>8900000</v>
      </c>
      <c r="L380" s="22" t="s">
        <v>893</v>
      </c>
      <c r="M380" s="24"/>
      <c r="N380" s="24"/>
      <c r="O380" s="24"/>
      <c r="P380" s="22"/>
      <c r="Q380" s="22"/>
      <c r="R380" s="24"/>
      <c r="S380" s="24"/>
      <c r="T380" s="24"/>
      <c r="U380" s="25">
        <f t="shared" si="175"/>
        <v>0</v>
      </c>
      <c r="V380" s="23">
        <v>8900000</v>
      </c>
      <c r="W380" s="23"/>
      <c r="X380" s="24"/>
      <c r="Y380" s="25">
        <f t="shared" si="176"/>
        <v>8900000</v>
      </c>
      <c r="Z380" s="24"/>
      <c r="AA380" s="24"/>
      <c r="AB380" s="24"/>
      <c r="AC380" s="25">
        <f t="shared" si="177"/>
        <v>0</v>
      </c>
      <c r="AD380" s="24"/>
      <c r="AE380" s="24"/>
      <c r="AF380" s="24"/>
      <c r="AG380" s="25">
        <f t="shared" si="178"/>
        <v>0</v>
      </c>
      <c r="AH380" s="25">
        <f t="shared" si="179"/>
        <v>8900000</v>
      </c>
      <c r="AI380" s="26">
        <f t="shared" si="180"/>
        <v>0</v>
      </c>
      <c r="AJ380" s="27">
        <f t="shared" si="174"/>
        <v>1.3020872307178508E-3</v>
      </c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</row>
    <row r="381" spans="1:106" ht="12.75" customHeight="1" outlineLevel="1" x14ac:dyDescent="0.25">
      <c r="A381" s="18">
        <v>15</v>
      </c>
      <c r="B381" s="19"/>
      <c r="C381" s="20" t="s">
        <v>744</v>
      </c>
      <c r="D381" s="21">
        <v>45399</v>
      </c>
      <c r="E381" s="92" t="s">
        <v>745</v>
      </c>
      <c r="F381" s="22" t="s">
        <v>891</v>
      </c>
      <c r="G381" s="22" t="s">
        <v>892</v>
      </c>
      <c r="H381" s="21"/>
      <c r="I381" s="21"/>
      <c r="J381" s="199"/>
      <c r="K381" s="23">
        <v>16740000</v>
      </c>
      <c r="L381" s="22" t="s">
        <v>893</v>
      </c>
      <c r="M381" s="24"/>
      <c r="N381" s="24"/>
      <c r="O381" s="24"/>
      <c r="P381" s="22"/>
      <c r="Q381" s="22"/>
      <c r="R381" s="24"/>
      <c r="S381" s="24"/>
      <c r="T381" s="24"/>
      <c r="U381" s="25">
        <f t="shared" si="175"/>
        <v>0</v>
      </c>
      <c r="V381" s="23">
        <v>16740000</v>
      </c>
      <c r="W381" s="23"/>
      <c r="X381" s="24"/>
      <c r="Y381" s="25">
        <f t="shared" si="176"/>
        <v>16740000</v>
      </c>
      <c r="Z381" s="24"/>
      <c r="AA381" s="24"/>
      <c r="AB381" s="24"/>
      <c r="AC381" s="25">
        <f t="shared" si="177"/>
        <v>0</v>
      </c>
      <c r="AD381" s="24"/>
      <c r="AE381" s="24"/>
      <c r="AF381" s="24"/>
      <c r="AG381" s="25">
        <f t="shared" si="178"/>
        <v>0</v>
      </c>
      <c r="AH381" s="25">
        <f t="shared" si="179"/>
        <v>16740000</v>
      </c>
      <c r="AI381" s="26">
        <f t="shared" si="180"/>
        <v>0</v>
      </c>
      <c r="AJ381" s="27">
        <f t="shared" si="174"/>
        <v>2.4490944092378452E-3</v>
      </c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</row>
    <row r="382" spans="1:106" ht="12.75" customHeight="1" outlineLevel="1" x14ac:dyDescent="0.25">
      <c r="A382" s="18">
        <v>16</v>
      </c>
      <c r="B382" s="19"/>
      <c r="C382" s="20" t="s">
        <v>746</v>
      </c>
      <c r="D382" s="21">
        <v>45392</v>
      </c>
      <c r="E382" s="92" t="s">
        <v>747</v>
      </c>
      <c r="F382" s="22" t="s">
        <v>891</v>
      </c>
      <c r="G382" s="22" t="s">
        <v>892</v>
      </c>
      <c r="H382" s="21"/>
      <c r="I382" s="21"/>
      <c r="J382" s="199"/>
      <c r="K382" s="23">
        <v>69200000</v>
      </c>
      <c r="L382" s="22" t="s">
        <v>893</v>
      </c>
      <c r="M382" s="24"/>
      <c r="N382" s="24"/>
      <c r="O382" s="24"/>
      <c r="P382" s="22"/>
      <c r="Q382" s="22"/>
      <c r="R382" s="24"/>
      <c r="S382" s="24"/>
      <c r="T382" s="24"/>
      <c r="U382" s="25">
        <f t="shared" si="175"/>
        <v>0</v>
      </c>
      <c r="V382" s="23">
        <v>69200000</v>
      </c>
      <c r="W382" s="23"/>
      <c r="X382" s="24"/>
      <c r="Y382" s="25">
        <f t="shared" si="176"/>
        <v>69200000</v>
      </c>
      <c r="Z382" s="24"/>
      <c r="AA382" s="24"/>
      <c r="AB382" s="24"/>
      <c r="AC382" s="25">
        <f t="shared" si="177"/>
        <v>0</v>
      </c>
      <c r="AD382" s="24"/>
      <c r="AE382" s="24"/>
      <c r="AF382" s="24"/>
      <c r="AG382" s="25">
        <f t="shared" si="178"/>
        <v>0</v>
      </c>
      <c r="AH382" s="25">
        <f t="shared" si="179"/>
        <v>69200000</v>
      </c>
      <c r="AI382" s="26">
        <f t="shared" si="180"/>
        <v>0</v>
      </c>
      <c r="AJ382" s="27">
        <f t="shared" si="174"/>
        <v>1.0124093973671379E-2</v>
      </c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</row>
    <row r="383" spans="1:106" ht="12.75" customHeight="1" outlineLevel="1" x14ac:dyDescent="0.25">
      <c r="A383" s="18">
        <v>17</v>
      </c>
      <c r="B383" s="19"/>
      <c r="C383" s="20" t="s">
        <v>748</v>
      </c>
      <c r="D383" s="21">
        <v>45392</v>
      </c>
      <c r="E383" s="92" t="s">
        <v>749</v>
      </c>
      <c r="F383" s="22" t="s">
        <v>891</v>
      </c>
      <c r="G383" s="22" t="s">
        <v>892</v>
      </c>
      <c r="H383" s="21"/>
      <c r="I383" s="21"/>
      <c r="J383" s="199"/>
      <c r="K383" s="23">
        <v>35450000</v>
      </c>
      <c r="L383" s="22" t="s">
        <v>893</v>
      </c>
      <c r="M383" s="24"/>
      <c r="N383" s="24"/>
      <c r="O383" s="24"/>
      <c r="P383" s="22"/>
      <c r="Q383" s="22"/>
      <c r="R383" s="24"/>
      <c r="S383" s="24"/>
      <c r="T383" s="24"/>
      <c r="U383" s="25">
        <f t="shared" si="175"/>
        <v>0</v>
      </c>
      <c r="V383" s="23">
        <v>35450000</v>
      </c>
      <c r="W383" s="23"/>
      <c r="X383" s="24"/>
      <c r="Y383" s="25">
        <f t="shared" si="176"/>
        <v>35450000</v>
      </c>
      <c r="Z383" s="24"/>
      <c r="AA383" s="24"/>
      <c r="AB383" s="24"/>
      <c r="AC383" s="25">
        <f t="shared" si="177"/>
        <v>0</v>
      </c>
      <c r="AD383" s="24"/>
      <c r="AE383" s="24"/>
      <c r="AF383" s="24"/>
      <c r="AG383" s="25">
        <f t="shared" si="178"/>
        <v>0</v>
      </c>
      <c r="AH383" s="25">
        <f t="shared" si="179"/>
        <v>35450000</v>
      </c>
      <c r="AI383" s="26">
        <f t="shared" si="180"/>
        <v>0</v>
      </c>
      <c r="AJ383" s="27">
        <f t="shared" si="174"/>
        <v>5.1864036324660457E-3</v>
      </c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</row>
    <row r="384" spans="1:106" ht="12.75" customHeight="1" outlineLevel="1" x14ac:dyDescent="0.25">
      <c r="A384" s="18">
        <v>18</v>
      </c>
      <c r="B384" s="19"/>
      <c r="C384" s="20" t="s">
        <v>750</v>
      </c>
      <c r="D384" s="21">
        <v>45392</v>
      </c>
      <c r="E384" s="92" t="s">
        <v>751</v>
      </c>
      <c r="F384" s="22" t="s">
        <v>891</v>
      </c>
      <c r="G384" s="22" t="s">
        <v>892</v>
      </c>
      <c r="H384" s="21"/>
      <c r="I384" s="21"/>
      <c r="J384" s="199"/>
      <c r="K384" s="23">
        <v>58290000</v>
      </c>
      <c r="L384" s="22" t="s">
        <v>893</v>
      </c>
      <c r="M384" s="24"/>
      <c r="N384" s="24"/>
      <c r="O384" s="24"/>
      <c r="P384" s="22"/>
      <c r="Q384" s="22"/>
      <c r="R384" s="24"/>
      <c r="S384" s="24"/>
      <c r="T384" s="24"/>
      <c r="U384" s="25">
        <f t="shared" si="175"/>
        <v>0</v>
      </c>
      <c r="V384" s="23">
        <v>58290000</v>
      </c>
      <c r="W384" s="23"/>
      <c r="X384" s="24"/>
      <c r="Y384" s="25">
        <f t="shared" si="176"/>
        <v>58290000</v>
      </c>
      <c r="Z384" s="24"/>
      <c r="AA384" s="24"/>
      <c r="AB384" s="24"/>
      <c r="AC384" s="25">
        <f t="shared" si="177"/>
        <v>0</v>
      </c>
      <c r="AD384" s="24"/>
      <c r="AE384" s="24"/>
      <c r="AF384" s="24"/>
      <c r="AG384" s="25">
        <f t="shared" si="178"/>
        <v>0</v>
      </c>
      <c r="AH384" s="25">
        <f t="shared" si="179"/>
        <v>58290000</v>
      </c>
      <c r="AI384" s="26">
        <f t="shared" si="180"/>
        <v>0</v>
      </c>
      <c r="AJ384" s="27">
        <f t="shared" si="174"/>
        <v>8.5279398515217437E-3</v>
      </c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</row>
    <row r="385" spans="1:106" ht="12.75" customHeight="1" outlineLevel="1" x14ac:dyDescent="0.25">
      <c r="A385" s="18">
        <v>19</v>
      </c>
      <c r="B385" s="19"/>
      <c r="C385" s="20" t="s">
        <v>752</v>
      </c>
      <c r="D385" s="21">
        <v>45392</v>
      </c>
      <c r="E385" s="92" t="s">
        <v>753</v>
      </c>
      <c r="F385" s="22" t="s">
        <v>891</v>
      </c>
      <c r="G385" s="22" t="s">
        <v>892</v>
      </c>
      <c r="H385" s="21"/>
      <c r="I385" s="21"/>
      <c r="J385" s="199"/>
      <c r="K385" s="23">
        <v>10950000</v>
      </c>
      <c r="L385" s="22" t="s">
        <v>893</v>
      </c>
      <c r="M385" s="24"/>
      <c r="N385" s="24"/>
      <c r="O385" s="24"/>
      <c r="P385" s="22"/>
      <c r="Q385" s="22"/>
      <c r="R385" s="24"/>
      <c r="S385" s="24"/>
      <c r="T385" s="24"/>
      <c r="U385" s="25">
        <f t="shared" si="175"/>
        <v>0</v>
      </c>
      <c r="V385" s="23"/>
      <c r="W385" s="23">
        <v>10950000</v>
      </c>
      <c r="X385" s="24"/>
      <c r="Y385" s="25">
        <f t="shared" si="176"/>
        <v>10950000</v>
      </c>
      <c r="Z385" s="24"/>
      <c r="AA385" s="24"/>
      <c r="AB385" s="24"/>
      <c r="AC385" s="25">
        <f t="shared" si="177"/>
        <v>0</v>
      </c>
      <c r="AD385" s="24"/>
      <c r="AE385" s="24"/>
      <c r="AF385" s="24"/>
      <c r="AG385" s="25">
        <f t="shared" si="178"/>
        <v>0</v>
      </c>
      <c r="AH385" s="25">
        <f t="shared" si="179"/>
        <v>10950000</v>
      </c>
      <c r="AI385" s="26">
        <f t="shared" si="180"/>
        <v>0</v>
      </c>
      <c r="AJ385" s="27">
        <f t="shared" si="174"/>
        <v>1.6020061995910635E-3</v>
      </c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</row>
    <row r="386" spans="1:106" ht="12.75" customHeight="1" outlineLevel="1" x14ac:dyDescent="0.25">
      <c r="A386" s="18">
        <v>20</v>
      </c>
      <c r="B386" s="19"/>
      <c r="C386" s="20" t="s">
        <v>754</v>
      </c>
      <c r="D386" s="21">
        <v>45399</v>
      </c>
      <c r="E386" s="92" t="s">
        <v>755</v>
      </c>
      <c r="F386" s="22" t="s">
        <v>891</v>
      </c>
      <c r="G386" s="22" t="s">
        <v>892</v>
      </c>
      <c r="H386" s="21"/>
      <c r="I386" s="21"/>
      <c r="J386" s="199"/>
      <c r="K386" s="23">
        <v>16190000</v>
      </c>
      <c r="L386" s="22" t="s">
        <v>893</v>
      </c>
      <c r="M386" s="24"/>
      <c r="N386" s="24"/>
      <c r="O386" s="24"/>
      <c r="P386" s="22"/>
      <c r="Q386" s="22"/>
      <c r="R386" s="24"/>
      <c r="S386" s="24"/>
      <c r="T386" s="24"/>
      <c r="U386" s="25">
        <f t="shared" si="175"/>
        <v>0</v>
      </c>
      <c r="V386" s="23"/>
      <c r="W386" s="23">
        <v>16190000</v>
      </c>
      <c r="X386" s="24"/>
      <c r="Y386" s="25">
        <f t="shared" si="176"/>
        <v>16190000</v>
      </c>
      <c r="Z386" s="24"/>
      <c r="AA386" s="24"/>
      <c r="AB386" s="24"/>
      <c r="AC386" s="25">
        <f t="shared" si="177"/>
        <v>0</v>
      </c>
      <c r="AD386" s="24"/>
      <c r="AE386" s="24"/>
      <c r="AF386" s="24"/>
      <c r="AG386" s="25">
        <f t="shared" si="178"/>
        <v>0</v>
      </c>
      <c r="AH386" s="25">
        <f t="shared" si="179"/>
        <v>16190000</v>
      </c>
      <c r="AI386" s="26">
        <f t="shared" si="180"/>
        <v>0</v>
      </c>
      <c r="AJ386" s="27">
        <f t="shared" si="174"/>
        <v>2.3686283444182025E-3</v>
      </c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</row>
    <row r="387" spans="1:106" ht="12.75" customHeight="1" outlineLevel="1" x14ac:dyDescent="0.25">
      <c r="A387" s="18">
        <v>21</v>
      </c>
      <c r="B387" s="19"/>
      <c r="C387" s="20" t="s">
        <v>756</v>
      </c>
      <c r="D387" s="21">
        <v>45397</v>
      </c>
      <c r="E387" s="92" t="s">
        <v>757</v>
      </c>
      <c r="F387" s="22" t="s">
        <v>891</v>
      </c>
      <c r="G387" s="22" t="s">
        <v>892</v>
      </c>
      <c r="H387" s="21"/>
      <c r="I387" s="21"/>
      <c r="J387" s="199"/>
      <c r="K387" s="23">
        <v>6910000</v>
      </c>
      <c r="L387" s="22" t="s">
        <v>893</v>
      </c>
      <c r="M387" s="24"/>
      <c r="N387" s="24"/>
      <c r="O387" s="24"/>
      <c r="P387" s="22"/>
      <c r="Q387" s="22"/>
      <c r="R387" s="24"/>
      <c r="S387" s="24"/>
      <c r="T387" s="24"/>
      <c r="U387" s="25">
        <f t="shared" si="175"/>
        <v>0</v>
      </c>
      <c r="V387" s="23">
        <v>6910000</v>
      </c>
      <c r="W387" s="23"/>
      <c r="X387" s="24"/>
      <c r="Y387" s="25">
        <f t="shared" si="176"/>
        <v>6910000</v>
      </c>
      <c r="Z387" s="24"/>
      <c r="AA387" s="24"/>
      <c r="AB387" s="24"/>
      <c r="AC387" s="25">
        <f t="shared" si="177"/>
        <v>0</v>
      </c>
      <c r="AD387" s="24"/>
      <c r="AE387" s="24"/>
      <c r="AF387" s="24"/>
      <c r="AG387" s="25">
        <f t="shared" si="178"/>
        <v>0</v>
      </c>
      <c r="AH387" s="25">
        <f t="shared" si="179"/>
        <v>6910000</v>
      </c>
      <c r="AI387" s="26">
        <f t="shared" si="180"/>
        <v>0</v>
      </c>
      <c r="AJ387" s="27">
        <f t="shared" si="174"/>
        <v>1.0109463780067808E-3</v>
      </c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</row>
    <row r="388" spans="1:106" ht="12.75" customHeight="1" outlineLevel="1" x14ac:dyDescent="0.25">
      <c r="A388" s="18">
        <v>22</v>
      </c>
      <c r="B388" s="19"/>
      <c r="C388" s="20" t="s">
        <v>758</v>
      </c>
      <c r="D388" s="21">
        <v>45411</v>
      </c>
      <c r="E388" s="92" t="s">
        <v>759</v>
      </c>
      <c r="F388" s="22" t="s">
        <v>891</v>
      </c>
      <c r="G388" s="22" t="s">
        <v>892</v>
      </c>
      <c r="H388" s="21"/>
      <c r="I388" s="21"/>
      <c r="J388" s="199"/>
      <c r="K388" s="23">
        <v>4620000</v>
      </c>
      <c r="L388" s="22" t="s">
        <v>893</v>
      </c>
      <c r="M388" s="24"/>
      <c r="N388" s="24"/>
      <c r="O388" s="24"/>
      <c r="P388" s="22"/>
      <c r="Q388" s="22"/>
      <c r="R388" s="24"/>
      <c r="S388" s="24"/>
      <c r="T388" s="24"/>
      <c r="U388" s="25">
        <f t="shared" si="175"/>
        <v>0</v>
      </c>
      <c r="V388" s="23"/>
      <c r="W388" s="23">
        <v>4620000</v>
      </c>
      <c r="X388" s="24"/>
      <c r="Y388" s="25">
        <f t="shared" si="176"/>
        <v>4620000</v>
      </c>
      <c r="Z388" s="24"/>
      <c r="AA388" s="24"/>
      <c r="AB388" s="24"/>
      <c r="AC388" s="25">
        <f t="shared" si="177"/>
        <v>0</v>
      </c>
      <c r="AD388" s="24"/>
      <c r="AE388" s="24"/>
      <c r="AF388" s="24"/>
      <c r="AG388" s="25">
        <f t="shared" si="178"/>
        <v>0</v>
      </c>
      <c r="AH388" s="25">
        <f t="shared" si="179"/>
        <v>4620000</v>
      </c>
      <c r="AI388" s="26">
        <f t="shared" si="180"/>
        <v>0</v>
      </c>
      <c r="AJ388" s="27">
        <f t="shared" si="174"/>
        <v>6.7591494448499662E-4</v>
      </c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</row>
    <row r="389" spans="1:106" ht="12.75" customHeight="1" outlineLevel="1" x14ac:dyDescent="0.25">
      <c r="A389" s="18">
        <v>23</v>
      </c>
      <c r="B389" s="19"/>
      <c r="C389" s="20" t="s">
        <v>760</v>
      </c>
      <c r="D389" s="21">
        <v>45373</v>
      </c>
      <c r="E389" s="92" t="s">
        <v>761</v>
      </c>
      <c r="F389" s="22" t="s">
        <v>891</v>
      </c>
      <c r="G389" s="22" t="s">
        <v>892</v>
      </c>
      <c r="H389" s="21"/>
      <c r="I389" s="21"/>
      <c r="J389" s="199"/>
      <c r="K389" s="23">
        <v>32490000</v>
      </c>
      <c r="L389" s="22" t="s">
        <v>893</v>
      </c>
      <c r="M389" s="24"/>
      <c r="N389" s="24"/>
      <c r="O389" s="24"/>
      <c r="P389" s="22"/>
      <c r="Q389" s="22"/>
      <c r="R389" s="24"/>
      <c r="S389" s="24"/>
      <c r="T389" s="24"/>
      <c r="U389" s="25">
        <f t="shared" si="175"/>
        <v>0</v>
      </c>
      <c r="V389" s="23">
        <v>32490000</v>
      </c>
      <c r="W389" s="23"/>
      <c r="X389" s="24"/>
      <c r="Y389" s="25">
        <f t="shared" si="176"/>
        <v>32490000</v>
      </c>
      <c r="Z389" s="24"/>
      <c r="AA389" s="24"/>
      <c r="AB389" s="24"/>
      <c r="AC389" s="25">
        <f t="shared" si="177"/>
        <v>0</v>
      </c>
      <c r="AD389" s="24"/>
      <c r="AE389" s="24"/>
      <c r="AF389" s="24"/>
      <c r="AG389" s="25">
        <f t="shared" si="178"/>
        <v>0</v>
      </c>
      <c r="AH389" s="25">
        <f t="shared" si="179"/>
        <v>32490000</v>
      </c>
      <c r="AI389" s="26">
        <f t="shared" si="180"/>
        <v>0</v>
      </c>
      <c r="AJ389" s="27">
        <f t="shared" si="174"/>
        <v>4.7533499018003337E-3</v>
      </c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</row>
    <row r="390" spans="1:106" ht="12.75" customHeight="1" outlineLevel="1" x14ac:dyDescent="0.25">
      <c r="A390" s="18">
        <v>24</v>
      </c>
      <c r="B390" s="19"/>
      <c r="C390" s="20" t="s">
        <v>762</v>
      </c>
      <c r="D390" s="21">
        <v>45373</v>
      </c>
      <c r="E390" s="92" t="s">
        <v>763</v>
      </c>
      <c r="F390" s="22" t="s">
        <v>891</v>
      </c>
      <c r="G390" s="22" t="s">
        <v>892</v>
      </c>
      <c r="H390" s="21"/>
      <c r="I390" s="21"/>
      <c r="J390" s="199"/>
      <c r="K390" s="23">
        <v>29890000</v>
      </c>
      <c r="L390" s="22" t="s">
        <v>893</v>
      </c>
      <c r="M390" s="24"/>
      <c r="N390" s="24"/>
      <c r="O390" s="24"/>
      <c r="P390" s="22"/>
      <c r="Q390" s="22"/>
      <c r="R390" s="24"/>
      <c r="S390" s="24"/>
      <c r="T390" s="24"/>
      <c r="U390" s="25">
        <f t="shared" si="175"/>
        <v>0</v>
      </c>
      <c r="V390" s="23">
        <v>29890000</v>
      </c>
      <c r="W390" s="23"/>
      <c r="X390" s="24"/>
      <c r="Y390" s="25">
        <f t="shared" si="176"/>
        <v>29890000</v>
      </c>
      <c r="Z390" s="24"/>
      <c r="AA390" s="24"/>
      <c r="AB390" s="24"/>
      <c r="AC390" s="25">
        <f t="shared" si="177"/>
        <v>0</v>
      </c>
      <c r="AD390" s="24"/>
      <c r="AE390" s="24"/>
      <c r="AF390" s="24"/>
      <c r="AG390" s="25">
        <f t="shared" si="178"/>
        <v>0</v>
      </c>
      <c r="AH390" s="25">
        <f t="shared" si="179"/>
        <v>29890000</v>
      </c>
      <c r="AI390" s="26">
        <f t="shared" si="180"/>
        <v>0</v>
      </c>
      <c r="AJ390" s="27">
        <f t="shared" si="174"/>
        <v>4.3729648681074783E-3</v>
      </c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</row>
    <row r="391" spans="1:106" ht="12.75" customHeight="1" outlineLevel="1" x14ac:dyDescent="0.25">
      <c r="A391" s="18">
        <v>25</v>
      </c>
      <c r="B391" s="19"/>
      <c r="C391" s="20" t="s">
        <v>764</v>
      </c>
      <c r="D391" s="21">
        <v>45397</v>
      </c>
      <c r="E391" s="92" t="s">
        <v>765</v>
      </c>
      <c r="F391" s="22" t="s">
        <v>891</v>
      </c>
      <c r="G391" s="22" t="s">
        <v>892</v>
      </c>
      <c r="H391" s="21"/>
      <c r="I391" s="21"/>
      <c r="J391" s="199"/>
      <c r="K391" s="23">
        <v>24770000</v>
      </c>
      <c r="L391" s="22" t="s">
        <v>893</v>
      </c>
      <c r="M391" s="24"/>
      <c r="N391" s="24"/>
      <c r="O391" s="24"/>
      <c r="P391" s="22"/>
      <c r="Q391" s="22"/>
      <c r="R391" s="24"/>
      <c r="S391" s="24"/>
      <c r="T391" s="24"/>
      <c r="U391" s="25">
        <f t="shared" si="175"/>
        <v>0</v>
      </c>
      <c r="V391" s="23">
        <v>24770000</v>
      </c>
      <c r="W391" s="23"/>
      <c r="X391" s="24"/>
      <c r="Y391" s="25">
        <f t="shared" si="176"/>
        <v>24770000</v>
      </c>
      <c r="Z391" s="24"/>
      <c r="AA391" s="24"/>
      <c r="AB391" s="24"/>
      <c r="AC391" s="25">
        <f t="shared" si="177"/>
        <v>0</v>
      </c>
      <c r="AD391" s="24"/>
      <c r="AE391" s="24"/>
      <c r="AF391" s="24"/>
      <c r="AG391" s="25">
        <f t="shared" si="178"/>
        <v>0</v>
      </c>
      <c r="AH391" s="25">
        <f t="shared" si="179"/>
        <v>24770000</v>
      </c>
      <c r="AI391" s="26">
        <f t="shared" si="180"/>
        <v>0</v>
      </c>
      <c r="AJ391" s="27">
        <f t="shared" si="174"/>
        <v>3.6238989556046249E-3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</row>
    <row r="392" spans="1:106" ht="12.75" customHeight="1" outlineLevel="1" x14ac:dyDescent="0.25">
      <c r="A392" s="18">
        <v>26</v>
      </c>
      <c r="B392" s="19"/>
      <c r="C392" s="20" t="s">
        <v>766</v>
      </c>
      <c r="D392" s="21">
        <v>45373</v>
      </c>
      <c r="E392" s="92" t="s">
        <v>767</v>
      </c>
      <c r="F392" s="22" t="s">
        <v>891</v>
      </c>
      <c r="G392" s="22" t="s">
        <v>892</v>
      </c>
      <c r="H392" s="21"/>
      <c r="I392" s="21"/>
      <c r="J392" s="199"/>
      <c r="K392" s="23">
        <v>83000000</v>
      </c>
      <c r="L392" s="22" t="s">
        <v>893</v>
      </c>
      <c r="M392" s="24"/>
      <c r="N392" s="24"/>
      <c r="O392" s="24"/>
      <c r="P392" s="22"/>
      <c r="Q392" s="22"/>
      <c r="R392" s="24"/>
      <c r="S392" s="24"/>
      <c r="T392" s="24"/>
      <c r="U392" s="25">
        <f t="shared" si="175"/>
        <v>0</v>
      </c>
      <c r="V392" s="23">
        <v>83000000</v>
      </c>
      <c r="W392" s="23"/>
      <c r="X392" s="24"/>
      <c r="Y392" s="25">
        <f t="shared" si="176"/>
        <v>83000000</v>
      </c>
      <c r="Z392" s="24"/>
      <c r="AA392" s="24"/>
      <c r="AB392" s="24"/>
      <c r="AC392" s="25">
        <f t="shared" si="177"/>
        <v>0</v>
      </c>
      <c r="AD392" s="24"/>
      <c r="AE392" s="24"/>
      <c r="AF392" s="24"/>
      <c r="AG392" s="25">
        <f t="shared" si="178"/>
        <v>0</v>
      </c>
      <c r="AH392" s="25">
        <f t="shared" si="179"/>
        <v>83000000</v>
      </c>
      <c r="AI392" s="26">
        <f t="shared" si="180"/>
        <v>0</v>
      </c>
      <c r="AJ392" s="27">
        <f t="shared" si="174"/>
        <v>1.2143060690964226E-2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</row>
    <row r="393" spans="1:106" ht="12.75" customHeight="1" outlineLevel="1" x14ac:dyDescent="0.25">
      <c r="A393" s="18">
        <v>27</v>
      </c>
      <c r="B393" s="19"/>
      <c r="C393" s="20" t="s">
        <v>768</v>
      </c>
      <c r="D393" s="21">
        <v>45399</v>
      </c>
      <c r="E393" s="92" t="s">
        <v>769</v>
      </c>
      <c r="F393" s="22" t="s">
        <v>891</v>
      </c>
      <c r="G393" s="22" t="s">
        <v>892</v>
      </c>
      <c r="H393" s="21"/>
      <c r="I393" s="21"/>
      <c r="J393" s="199"/>
      <c r="K393" s="23">
        <v>3710000</v>
      </c>
      <c r="L393" s="22" t="s">
        <v>893</v>
      </c>
      <c r="M393" s="24"/>
      <c r="N393" s="24"/>
      <c r="O393" s="24"/>
      <c r="P393" s="22"/>
      <c r="Q393" s="22"/>
      <c r="R393" s="24"/>
      <c r="S393" s="24"/>
      <c r="T393" s="24"/>
      <c r="U393" s="25">
        <f t="shared" si="175"/>
        <v>0</v>
      </c>
      <c r="V393" s="23">
        <v>3710000</v>
      </c>
      <c r="W393" s="23"/>
      <c r="X393" s="24"/>
      <c r="Y393" s="25">
        <f t="shared" si="176"/>
        <v>3710000</v>
      </c>
      <c r="Z393" s="24"/>
      <c r="AA393" s="24"/>
      <c r="AB393" s="24"/>
      <c r="AC393" s="25">
        <f t="shared" si="177"/>
        <v>0</v>
      </c>
      <c r="AD393" s="24"/>
      <c r="AE393" s="24"/>
      <c r="AF393" s="24"/>
      <c r="AG393" s="25">
        <f t="shared" si="178"/>
        <v>0</v>
      </c>
      <c r="AH393" s="25">
        <f t="shared" si="179"/>
        <v>3710000</v>
      </c>
      <c r="AI393" s="26">
        <f t="shared" si="180"/>
        <v>0</v>
      </c>
      <c r="AJ393" s="27">
        <f t="shared" si="174"/>
        <v>5.4278018269249728E-4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</row>
    <row r="394" spans="1:106" ht="12.75" customHeight="1" outlineLevel="1" x14ac:dyDescent="0.25">
      <c r="A394" s="18">
        <v>28</v>
      </c>
      <c r="B394" s="19"/>
      <c r="C394" s="20" t="s">
        <v>770</v>
      </c>
      <c r="D394" s="21">
        <v>45397</v>
      </c>
      <c r="E394" s="92" t="s">
        <v>771</v>
      </c>
      <c r="F394" s="22" t="s">
        <v>891</v>
      </c>
      <c r="G394" s="22" t="s">
        <v>892</v>
      </c>
      <c r="H394" s="21"/>
      <c r="I394" s="21"/>
      <c r="J394" s="199"/>
      <c r="K394" s="23">
        <v>30700000</v>
      </c>
      <c r="L394" s="22" t="s">
        <v>893</v>
      </c>
      <c r="M394" s="24"/>
      <c r="N394" s="24"/>
      <c r="O394" s="24"/>
      <c r="P394" s="22"/>
      <c r="Q394" s="22"/>
      <c r="R394" s="24"/>
      <c r="S394" s="24"/>
      <c r="T394" s="24"/>
      <c r="U394" s="25">
        <f t="shared" si="175"/>
        <v>0</v>
      </c>
      <c r="V394" s="23"/>
      <c r="W394" s="23">
        <v>30700000</v>
      </c>
      <c r="X394" s="24"/>
      <c r="Y394" s="25">
        <f t="shared" si="176"/>
        <v>30700000</v>
      </c>
      <c r="Z394" s="24"/>
      <c r="AA394" s="24"/>
      <c r="AB394" s="24"/>
      <c r="AC394" s="25">
        <f t="shared" si="177"/>
        <v>0</v>
      </c>
      <c r="AD394" s="24"/>
      <c r="AE394" s="24"/>
      <c r="AF394" s="24"/>
      <c r="AG394" s="25">
        <f t="shared" si="178"/>
        <v>0</v>
      </c>
      <c r="AH394" s="25">
        <f t="shared" si="179"/>
        <v>30700000</v>
      </c>
      <c r="AI394" s="26">
        <f t="shared" si="180"/>
        <v>0</v>
      </c>
      <c r="AJ394" s="27">
        <f t="shared" si="174"/>
        <v>4.4914694362964067E-3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</row>
    <row r="395" spans="1:106" ht="12.75" customHeight="1" outlineLevel="1" x14ac:dyDescent="0.25">
      <c r="A395" s="18">
        <v>29</v>
      </c>
      <c r="B395" s="19"/>
      <c r="C395" s="20" t="s">
        <v>772</v>
      </c>
      <c r="D395" s="21">
        <v>45399</v>
      </c>
      <c r="E395" s="92" t="s">
        <v>773</v>
      </c>
      <c r="F395" s="22" t="s">
        <v>891</v>
      </c>
      <c r="G395" s="22" t="s">
        <v>892</v>
      </c>
      <c r="H395" s="21"/>
      <c r="I395" s="21"/>
      <c r="J395" s="199"/>
      <c r="K395" s="23">
        <v>16370000</v>
      </c>
      <c r="L395" s="22" t="s">
        <v>893</v>
      </c>
      <c r="M395" s="24"/>
      <c r="N395" s="24"/>
      <c r="O395" s="24"/>
      <c r="P395" s="22"/>
      <c r="Q395" s="22"/>
      <c r="R395" s="24"/>
      <c r="S395" s="24"/>
      <c r="T395" s="24"/>
      <c r="U395" s="25">
        <f t="shared" si="175"/>
        <v>0</v>
      </c>
      <c r="V395" s="23">
        <v>16370000</v>
      </c>
      <c r="W395" s="23"/>
      <c r="X395" s="24"/>
      <c r="Y395" s="25">
        <f t="shared" si="176"/>
        <v>16370000</v>
      </c>
      <c r="Z395" s="24"/>
      <c r="AA395" s="24"/>
      <c r="AB395" s="24"/>
      <c r="AC395" s="25">
        <f t="shared" si="177"/>
        <v>0</v>
      </c>
      <c r="AD395" s="24"/>
      <c r="AE395" s="24"/>
      <c r="AF395" s="24"/>
      <c r="AG395" s="25">
        <f t="shared" si="178"/>
        <v>0</v>
      </c>
      <c r="AH395" s="25">
        <f t="shared" si="179"/>
        <v>16370000</v>
      </c>
      <c r="AI395" s="26">
        <f t="shared" si="180"/>
        <v>0</v>
      </c>
      <c r="AJ395" s="27">
        <f t="shared" si="174"/>
        <v>2.3949626929046309E-3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</row>
    <row r="396" spans="1:106" ht="12.75" customHeight="1" outlineLevel="1" x14ac:dyDescent="0.25">
      <c r="A396" s="18">
        <v>30</v>
      </c>
      <c r="B396" s="19"/>
      <c r="C396" s="20" t="s">
        <v>774</v>
      </c>
      <c r="D396" s="21">
        <v>45397</v>
      </c>
      <c r="E396" s="92" t="s">
        <v>775</v>
      </c>
      <c r="F396" s="22" t="s">
        <v>891</v>
      </c>
      <c r="G396" s="22" t="s">
        <v>892</v>
      </c>
      <c r="H396" s="21"/>
      <c r="I396" s="21"/>
      <c r="J396" s="199"/>
      <c r="K396" s="23">
        <v>21420000</v>
      </c>
      <c r="L396" s="22" t="s">
        <v>893</v>
      </c>
      <c r="M396" s="24"/>
      <c r="N396" s="24"/>
      <c r="O396" s="24"/>
      <c r="P396" s="22"/>
      <c r="Q396" s="22"/>
      <c r="R396" s="24"/>
      <c r="S396" s="24"/>
      <c r="T396" s="24"/>
      <c r="U396" s="25">
        <f t="shared" si="175"/>
        <v>0</v>
      </c>
      <c r="V396" s="23">
        <v>21420000</v>
      </c>
      <c r="W396" s="23"/>
      <c r="X396" s="24"/>
      <c r="Y396" s="25">
        <f t="shared" si="176"/>
        <v>21420000</v>
      </c>
      <c r="Z396" s="24"/>
      <c r="AA396" s="24"/>
      <c r="AB396" s="24"/>
      <c r="AC396" s="25">
        <f t="shared" si="177"/>
        <v>0</v>
      </c>
      <c r="AD396" s="24"/>
      <c r="AE396" s="24"/>
      <c r="AF396" s="24"/>
      <c r="AG396" s="25">
        <f t="shared" si="178"/>
        <v>0</v>
      </c>
      <c r="AH396" s="25">
        <f t="shared" si="179"/>
        <v>21420000</v>
      </c>
      <c r="AI396" s="26">
        <f t="shared" si="180"/>
        <v>0</v>
      </c>
      <c r="AJ396" s="27">
        <f t="shared" si="174"/>
        <v>3.1337874698849845E-3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</row>
    <row r="397" spans="1:106" ht="12.75" customHeight="1" outlineLevel="1" x14ac:dyDescent="0.25">
      <c r="A397" s="18">
        <v>31</v>
      </c>
      <c r="B397" s="19"/>
      <c r="C397" s="20" t="s">
        <v>776</v>
      </c>
      <c r="D397" s="21">
        <v>45373</v>
      </c>
      <c r="E397" s="92" t="s">
        <v>777</v>
      </c>
      <c r="F397" s="22" t="s">
        <v>891</v>
      </c>
      <c r="G397" s="22" t="s">
        <v>892</v>
      </c>
      <c r="H397" s="21"/>
      <c r="I397" s="21"/>
      <c r="J397" s="199"/>
      <c r="K397" s="23">
        <v>32390000</v>
      </c>
      <c r="L397" s="22" t="s">
        <v>893</v>
      </c>
      <c r="M397" s="24"/>
      <c r="N397" s="24"/>
      <c r="O397" s="24"/>
      <c r="P397" s="22"/>
      <c r="Q397" s="22"/>
      <c r="R397" s="24"/>
      <c r="S397" s="24"/>
      <c r="T397" s="24"/>
      <c r="U397" s="25">
        <f t="shared" si="175"/>
        <v>0</v>
      </c>
      <c r="V397" s="23"/>
      <c r="W397" s="23">
        <v>32390000</v>
      </c>
      <c r="X397" s="24"/>
      <c r="Y397" s="25">
        <f t="shared" si="176"/>
        <v>32390000</v>
      </c>
      <c r="Z397" s="24"/>
      <c r="AA397" s="24"/>
      <c r="AB397" s="24"/>
      <c r="AC397" s="25">
        <f t="shared" si="177"/>
        <v>0</v>
      </c>
      <c r="AD397" s="24"/>
      <c r="AE397" s="24"/>
      <c r="AF397" s="24"/>
      <c r="AG397" s="25">
        <f t="shared" si="178"/>
        <v>0</v>
      </c>
      <c r="AH397" s="25">
        <f t="shared" si="179"/>
        <v>32390000</v>
      </c>
      <c r="AI397" s="26">
        <f t="shared" si="180"/>
        <v>0</v>
      </c>
      <c r="AJ397" s="27">
        <f t="shared" si="174"/>
        <v>4.7387197081967623E-3</v>
      </c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</row>
    <row r="398" spans="1:106" ht="12.75" customHeight="1" outlineLevel="1" x14ac:dyDescent="0.25">
      <c r="A398" s="18">
        <v>32</v>
      </c>
      <c r="B398" s="19"/>
      <c r="C398" s="20" t="s">
        <v>778</v>
      </c>
      <c r="D398" s="21">
        <v>45373</v>
      </c>
      <c r="E398" s="92" t="s">
        <v>779</v>
      </c>
      <c r="F398" s="22" t="s">
        <v>891</v>
      </c>
      <c r="G398" s="22" t="s">
        <v>892</v>
      </c>
      <c r="H398" s="21"/>
      <c r="I398" s="21"/>
      <c r="J398" s="199"/>
      <c r="K398" s="23">
        <v>20050000</v>
      </c>
      <c r="L398" s="22" t="s">
        <v>893</v>
      </c>
      <c r="M398" s="24"/>
      <c r="N398" s="24"/>
      <c r="O398" s="24"/>
      <c r="P398" s="22"/>
      <c r="Q398" s="22"/>
      <c r="R398" s="24"/>
      <c r="S398" s="24"/>
      <c r="T398" s="24"/>
      <c r="U398" s="25">
        <f t="shared" si="175"/>
        <v>0</v>
      </c>
      <c r="V398" s="23">
        <v>20050000</v>
      </c>
      <c r="W398" s="23"/>
      <c r="X398" s="24"/>
      <c r="Y398" s="25">
        <f t="shared" si="176"/>
        <v>20050000</v>
      </c>
      <c r="Z398" s="24"/>
      <c r="AA398" s="24"/>
      <c r="AB398" s="24"/>
      <c r="AC398" s="25">
        <f t="shared" si="177"/>
        <v>0</v>
      </c>
      <c r="AD398" s="24"/>
      <c r="AE398" s="24"/>
      <c r="AF398" s="24"/>
      <c r="AG398" s="25">
        <f t="shared" si="178"/>
        <v>0</v>
      </c>
      <c r="AH398" s="25">
        <f t="shared" si="179"/>
        <v>20050000</v>
      </c>
      <c r="AI398" s="26">
        <f t="shared" si="180"/>
        <v>0</v>
      </c>
      <c r="AJ398" s="27">
        <f t="shared" si="174"/>
        <v>2.9333538175160571E-3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</row>
    <row r="399" spans="1:106" ht="12.75" customHeight="1" outlineLevel="1" x14ac:dyDescent="0.25">
      <c r="A399" s="18">
        <v>33</v>
      </c>
      <c r="B399" s="19"/>
      <c r="C399" s="20" t="s">
        <v>780</v>
      </c>
      <c r="D399" s="21">
        <v>45399</v>
      </c>
      <c r="E399" s="92" t="s">
        <v>781</v>
      </c>
      <c r="F399" s="22" t="s">
        <v>891</v>
      </c>
      <c r="G399" s="22" t="s">
        <v>892</v>
      </c>
      <c r="H399" s="21"/>
      <c r="I399" s="21"/>
      <c r="J399" s="199"/>
      <c r="K399" s="23">
        <v>42400000</v>
      </c>
      <c r="L399" s="22" t="s">
        <v>893</v>
      </c>
      <c r="M399" s="24"/>
      <c r="N399" s="24"/>
      <c r="O399" s="24"/>
      <c r="P399" s="22"/>
      <c r="Q399" s="22"/>
      <c r="R399" s="24"/>
      <c r="S399" s="24"/>
      <c r="T399" s="24"/>
      <c r="U399" s="25">
        <f t="shared" si="175"/>
        <v>0</v>
      </c>
      <c r="V399" s="23">
        <v>42400000</v>
      </c>
      <c r="W399" s="23"/>
      <c r="X399" s="24"/>
      <c r="Y399" s="25">
        <f t="shared" si="176"/>
        <v>42400000</v>
      </c>
      <c r="Z399" s="24"/>
      <c r="AA399" s="24"/>
      <c r="AB399" s="24"/>
      <c r="AC399" s="25">
        <f t="shared" si="177"/>
        <v>0</v>
      </c>
      <c r="AD399" s="24"/>
      <c r="AE399" s="24"/>
      <c r="AF399" s="24"/>
      <c r="AG399" s="25">
        <f t="shared" si="178"/>
        <v>0</v>
      </c>
      <c r="AH399" s="25">
        <f t="shared" si="179"/>
        <v>42400000</v>
      </c>
      <c r="AI399" s="26">
        <f t="shared" si="180"/>
        <v>0</v>
      </c>
      <c r="AJ399" s="27">
        <f t="shared" ref="AJ399:AJ419" si="181">IF(ISERROR(AH399/$AH$456),"-",AH399/$AH$456)</f>
        <v>6.2032020879142554E-3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</row>
    <row r="400" spans="1:106" ht="12.75" customHeight="1" outlineLevel="1" x14ac:dyDescent="0.25">
      <c r="A400" s="18">
        <v>34</v>
      </c>
      <c r="B400" s="19"/>
      <c r="C400" s="20" t="s">
        <v>782</v>
      </c>
      <c r="D400" s="21">
        <v>45399</v>
      </c>
      <c r="E400" s="92" t="s">
        <v>783</v>
      </c>
      <c r="F400" s="22" t="s">
        <v>891</v>
      </c>
      <c r="G400" s="22" t="s">
        <v>892</v>
      </c>
      <c r="H400" s="21"/>
      <c r="I400" s="21"/>
      <c r="J400" s="199"/>
      <c r="K400" s="23">
        <v>7360000</v>
      </c>
      <c r="L400" s="22" t="s">
        <v>893</v>
      </c>
      <c r="M400" s="24"/>
      <c r="N400" s="24"/>
      <c r="O400" s="24"/>
      <c r="P400" s="22"/>
      <c r="Q400" s="22"/>
      <c r="R400" s="24"/>
      <c r="S400" s="24"/>
      <c r="T400" s="24"/>
      <c r="U400" s="25">
        <f t="shared" si="175"/>
        <v>0</v>
      </c>
      <c r="V400" s="23">
        <v>7360000</v>
      </c>
      <c r="W400" s="23"/>
      <c r="X400" s="24"/>
      <c r="Y400" s="25">
        <f t="shared" si="176"/>
        <v>7360000</v>
      </c>
      <c r="Z400" s="24"/>
      <c r="AA400" s="24"/>
      <c r="AB400" s="24"/>
      <c r="AC400" s="25">
        <f t="shared" si="177"/>
        <v>0</v>
      </c>
      <c r="AD400" s="24"/>
      <c r="AE400" s="24"/>
      <c r="AF400" s="24"/>
      <c r="AG400" s="25">
        <f t="shared" si="178"/>
        <v>0</v>
      </c>
      <c r="AH400" s="25">
        <f t="shared" si="179"/>
        <v>7360000</v>
      </c>
      <c r="AI400" s="26">
        <f t="shared" si="180"/>
        <v>0</v>
      </c>
      <c r="AJ400" s="27">
        <f t="shared" si="181"/>
        <v>1.0767822492228519E-3</v>
      </c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</row>
    <row r="401" spans="1:106" ht="12.75" customHeight="1" outlineLevel="1" x14ac:dyDescent="0.25">
      <c r="A401" s="18">
        <v>35</v>
      </c>
      <c r="B401" s="19"/>
      <c r="C401" s="20" t="s">
        <v>784</v>
      </c>
      <c r="D401" s="21">
        <v>45397</v>
      </c>
      <c r="E401" s="92" t="s">
        <v>785</v>
      </c>
      <c r="F401" s="22" t="s">
        <v>891</v>
      </c>
      <c r="G401" s="22" t="s">
        <v>892</v>
      </c>
      <c r="H401" s="21"/>
      <c r="I401" s="21"/>
      <c r="J401" s="199"/>
      <c r="K401" s="23">
        <v>5030000</v>
      </c>
      <c r="L401" s="22" t="s">
        <v>893</v>
      </c>
      <c r="M401" s="24"/>
      <c r="N401" s="24"/>
      <c r="O401" s="24"/>
      <c r="P401" s="22"/>
      <c r="Q401" s="22"/>
      <c r="R401" s="24"/>
      <c r="S401" s="24"/>
      <c r="T401" s="24"/>
      <c r="U401" s="25">
        <f t="shared" si="175"/>
        <v>0</v>
      </c>
      <c r="V401" s="23">
        <v>5030000</v>
      </c>
      <c r="W401" s="23"/>
      <c r="X401" s="24"/>
      <c r="Y401" s="25">
        <f t="shared" si="176"/>
        <v>5030000</v>
      </c>
      <c r="Z401" s="24"/>
      <c r="AA401" s="24"/>
      <c r="AB401" s="24"/>
      <c r="AC401" s="25">
        <f t="shared" si="177"/>
        <v>0</v>
      </c>
      <c r="AD401" s="24"/>
      <c r="AE401" s="24"/>
      <c r="AF401" s="24"/>
      <c r="AG401" s="25">
        <f t="shared" si="178"/>
        <v>0</v>
      </c>
      <c r="AH401" s="25">
        <f t="shared" si="179"/>
        <v>5030000</v>
      </c>
      <c r="AI401" s="26">
        <f t="shared" si="180"/>
        <v>0</v>
      </c>
      <c r="AJ401" s="27">
        <f t="shared" si="181"/>
        <v>7.3589873825963921E-4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</row>
    <row r="402" spans="1:106" ht="12.75" customHeight="1" outlineLevel="1" x14ac:dyDescent="0.25">
      <c r="A402" s="18">
        <v>36</v>
      </c>
      <c r="B402" s="19"/>
      <c r="C402" s="20" t="s">
        <v>786</v>
      </c>
      <c r="D402" s="21">
        <v>45373</v>
      </c>
      <c r="E402" s="92" t="s">
        <v>787</v>
      </c>
      <c r="F402" s="22" t="s">
        <v>891</v>
      </c>
      <c r="G402" s="22" t="s">
        <v>892</v>
      </c>
      <c r="H402" s="21"/>
      <c r="I402" s="21"/>
      <c r="J402" s="199"/>
      <c r="K402" s="23">
        <v>52150000</v>
      </c>
      <c r="L402" s="22" t="s">
        <v>893</v>
      </c>
      <c r="M402" s="24"/>
      <c r="N402" s="24"/>
      <c r="O402" s="24"/>
      <c r="P402" s="22"/>
      <c r="Q402" s="22"/>
      <c r="R402" s="24"/>
      <c r="S402" s="24"/>
      <c r="T402" s="24"/>
      <c r="U402" s="25">
        <f t="shared" si="175"/>
        <v>0</v>
      </c>
      <c r="V402" s="23">
        <v>52150000</v>
      </c>
      <c r="W402" s="23"/>
      <c r="X402" s="24"/>
      <c r="Y402" s="25">
        <f t="shared" si="176"/>
        <v>52150000</v>
      </c>
      <c r="Z402" s="24"/>
      <c r="AA402" s="24"/>
      <c r="AB402" s="24"/>
      <c r="AC402" s="25">
        <f t="shared" si="177"/>
        <v>0</v>
      </c>
      <c r="AD402" s="24"/>
      <c r="AE402" s="24"/>
      <c r="AF402" s="24"/>
      <c r="AG402" s="25">
        <f t="shared" si="178"/>
        <v>0</v>
      </c>
      <c r="AH402" s="25">
        <f t="shared" si="179"/>
        <v>52150000</v>
      </c>
      <c r="AI402" s="26">
        <f t="shared" si="180"/>
        <v>0</v>
      </c>
      <c r="AJ402" s="27">
        <f t="shared" si="181"/>
        <v>7.6296459642624624E-3</v>
      </c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</row>
    <row r="403" spans="1:106" ht="12.75" customHeight="1" outlineLevel="1" x14ac:dyDescent="0.25">
      <c r="A403" s="18">
        <v>37</v>
      </c>
      <c r="B403" s="19"/>
      <c r="C403" s="20" t="s">
        <v>788</v>
      </c>
      <c r="D403" s="21">
        <v>45397</v>
      </c>
      <c r="E403" s="92" t="s">
        <v>789</v>
      </c>
      <c r="F403" s="22" t="s">
        <v>891</v>
      </c>
      <c r="G403" s="22" t="s">
        <v>892</v>
      </c>
      <c r="H403" s="21"/>
      <c r="I403" s="21"/>
      <c r="J403" s="199"/>
      <c r="K403" s="23">
        <v>83000000</v>
      </c>
      <c r="L403" s="22" t="s">
        <v>893</v>
      </c>
      <c r="M403" s="24"/>
      <c r="N403" s="24"/>
      <c r="O403" s="24"/>
      <c r="P403" s="22"/>
      <c r="Q403" s="22"/>
      <c r="R403" s="24"/>
      <c r="S403" s="24"/>
      <c r="T403" s="24"/>
      <c r="U403" s="25">
        <f t="shared" si="175"/>
        <v>0</v>
      </c>
      <c r="V403" s="23">
        <v>83000000</v>
      </c>
      <c r="W403" s="23"/>
      <c r="X403" s="24"/>
      <c r="Y403" s="25">
        <f t="shared" si="176"/>
        <v>83000000</v>
      </c>
      <c r="Z403" s="24"/>
      <c r="AA403" s="24"/>
      <c r="AB403" s="24"/>
      <c r="AC403" s="25">
        <f t="shared" si="177"/>
        <v>0</v>
      </c>
      <c r="AD403" s="24"/>
      <c r="AE403" s="24"/>
      <c r="AF403" s="24"/>
      <c r="AG403" s="25">
        <f t="shared" si="178"/>
        <v>0</v>
      </c>
      <c r="AH403" s="25">
        <f t="shared" si="179"/>
        <v>83000000</v>
      </c>
      <c r="AI403" s="26">
        <f t="shared" si="180"/>
        <v>0</v>
      </c>
      <c r="AJ403" s="27">
        <f t="shared" si="181"/>
        <v>1.2143060690964226E-2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</row>
    <row r="404" spans="1:106" ht="12.75" customHeight="1" outlineLevel="1" x14ac:dyDescent="0.25">
      <c r="A404" s="18">
        <v>38</v>
      </c>
      <c r="B404" s="19"/>
      <c r="C404" s="20" t="s">
        <v>790</v>
      </c>
      <c r="D404" s="21">
        <v>45373</v>
      </c>
      <c r="E404" s="92" t="s">
        <v>791</v>
      </c>
      <c r="F404" s="22" t="s">
        <v>891</v>
      </c>
      <c r="G404" s="22" t="s">
        <v>892</v>
      </c>
      <c r="H404" s="21"/>
      <c r="I404" s="21"/>
      <c r="J404" s="199"/>
      <c r="K404" s="23">
        <v>34600000</v>
      </c>
      <c r="L404" s="22" t="s">
        <v>893</v>
      </c>
      <c r="M404" s="24"/>
      <c r="N404" s="24"/>
      <c r="O404" s="24"/>
      <c r="P404" s="22"/>
      <c r="Q404" s="22"/>
      <c r="R404" s="24"/>
      <c r="S404" s="24"/>
      <c r="T404" s="24"/>
      <c r="U404" s="25">
        <f t="shared" si="175"/>
        <v>0</v>
      </c>
      <c r="V404" s="23">
        <v>34600000</v>
      </c>
      <c r="W404" s="23"/>
      <c r="X404" s="24"/>
      <c r="Y404" s="25">
        <f t="shared" si="176"/>
        <v>34600000</v>
      </c>
      <c r="Z404" s="24"/>
      <c r="AA404" s="24"/>
      <c r="AB404" s="24"/>
      <c r="AC404" s="25">
        <f t="shared" si="177"/>
        <v>0</v>
      </c>
      <c r="AD404" s="24"/>
      <c r="AE404" s="24"/>
      <c r="AF404" s="24"/>
      <c r="AG404" s="25">
        <f t="shared" si="178"/>
        <v>0</v>
      </c>
      <c r="AH404" s="25">
        <f t="shared" si="179"/>
        <v>34600000</v>
      </c>
      <c r="AI404" s="26">
        <f t="shared" si="180"/>
        <v>0</v>
      </c>
      <c r="AJ404" s="27">
        <f t="shared" si="181"/>
        <v>5.0620469868356893E-3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</row>
    <row r="405" spans="1:106" ht="12.75" customHeight="1" outlineLevel="1" x14ac:dyDescent="0.25">
      <c r="A405" s="18">
        <v>39</v>
      </c>
      <c r="B405" s="19"/>
      <c r="C405" s="20" t="s">
        <v>792</v>
      </c>
      <c r="D405" s="21">
        <v>45373</v>
      </c>
      <c r="E405" s="92" t="s">
        <v>793</v>
      </c>
      <c r="F405" s="22" t="s">
        <v>891</v>
      </c>
      <c r="G405" s="22" t="s">
        <v>892</v>
      </c>
      <c r="H405" s="21"/>
      <c r="I405" s="21"/>
      <c r="J405" s="199"/>
      <c r="K405" s="23">
        <v>24530000</v>
      </c>
      <c r="L405" s="22" t="s">
        <v>893</v>
      </c>
      <c r="M405" s="24"/>
      <c r="N405" s="24"/>
      <c r="O405" s="24"/>
      <c r="P405" s="22"/>
      <c r="Q405" s="22"/>
      <c r="R405" s="24"/>
      <c r="S405" s="24"/>
      <c r="T405" s="24"/>
      <c r="U405" s="25">
        <f t="shared" si="175"/>
        <v>0</v>
      </c>
      <c r="V405" s="23">
        <v>24530000</v>
      </c>
      <c r="W405" s="23"/>
      <c r="X405" s="24"/>
      <c r="Y405" s="25">
        <f t="shared" si="176"/>
        <v>24530000</v>
      </c>
      <c r="Z405" s="24"/>
      <c r="AA405" s="24"/>
      <c r="AB405" s="24"/>
      <c r="AC405" s="25">
        <f t="shared" si="177"/>
        <v>0</v>
      </c>
      <c r="AD405" s="24"/>
      <c r="AE405" s="24"/>
      <c r="AF405" s="24"/>
      <c r="AG405" s="25">
        <f t="shared" si="178"/>
        <v>0</v>
      </c>
      <c r="AH405" s="25">
        <f t="shared" si="179"/>
        <v>24530000</v>
      </c>
      <c r="AI405" s="26">
        <f t="shared" si="180"/>
        <v>0</v>
      </c>
      <c r="AJ405" s="27">
        <f t="shared" si="181"/>
        <v>3.5887864909560536E-3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</row>
    <row r="406" spans="1:106" ht="12.75" customHeight="1" outlineLevel="1" x14ac:dyDescent="0.25">
      <c r="A406" s="18">
        <v>40</v>
      </c>
      <c r="B406" s="19"/>
      <c r="C406" s="20" t="s">
        <v>794</v>
      </c>
      <c r="D406" s="21">
        <v>45373</v>
      </c>
      <c r="E406" s="92" t="s">
        <v>795</v>
      </c>
      <c r="F406" s="22" t="s">
        <v>891</v>
      </c>
      <c r="G406" s="22" t="s">
        <v>892</v>
      </c>
      <c r="H406" s="21"/>
      <c r="I406" s="21"/>
      <c r="J406" s="199"/>
      <c r="K406" s="23">
        <v>32240000</v>
      </c>
      <c r="L406" s="22" t="s">
        <v>893</v>
      </c>
      <c r="M406" s="24"/>
      <c r="N406" s="24"/>
      <c r="O406" s="24"/>
      <c r="P406" s="22"/>
      <c r="Q406" s="22"/>
      <c r="R406" s="24"/>
      <c r="S406" s="24"/>
      <c r="T406" s="24"/>
      <c r="U406" s="25">
        <f t="shared" si="175"/>
        <v>0</v>
      </c>
      <c r="V406" s="23">
        <v>32240000</v>
      </c>
      <c r="W406" s="23"/>
      <c r="X406" s="24"/>
      <c r="Y406" s="25">
        <f t="shared" si="176"/>
        <v>32240000</v>
      </c>
      <c r="Z406" s="24"/>
      <c r="AA406" s="24"/>
      <c r="AB406" s="24"/>
      <c r="AC406" s="25">
        <f t="shared" si="177"/>
        <v>0</v>
      </c>
      <c r="AD406" s="24"/>
      <c r="AE406" s="24"/>
      <c r="AF406" s="24"/>
      <c r="AG406" s="25">
        <f t="shared" si="178"/>
        <v>0</v>
      </c>
      <c r="AH406" s="25">
        <f t="shared" si="179"/>
        <v>32240000</v>
      </c>
      <c r="AI406" s="26">
        <f t="shared" si="180"/>
        <v>0</v>
      </c>
      <c r="AJ406" s="27">
        <f t="shared" si="181"/>
        <v>4.7167744177914056E-3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</row>
    <row r="407" spans="1:106" ht="12.75" customHeight="1" outlineLevel="1" x14ac:dyDescent="0.25">
      <c r="A407" s="18">
        <v>41</v>
      </c>
      <c r="B407" s="19"/>
      <c r="C407" s="20" t="s">
        <v>796</v>
      </c>
      <c r="D407" s="21">
        <v>45397</v>
      </c>
      <c r="E407" s="92" t="s">
        <v>797</v>
      </c>
      <c r="F407" s="22" t="s">
        <v>891</v>
      </c>
      <c r="G407" s="22" t="s">
        <v>892</v>
      </c>
      <c r="H407" s="21"/>
      <c r="I407" s="21"/>
      <c r="J407" s="199"/>
      <c r="K407" s="23">
        <v>34710000</v>
      </c>
      <c r="L407" s="22" t="s">
        <v>893</v>
      </c>
      <c r="M407" s="24"/>
      <c r="N407" s="24"/>
      <c r="O407" s="24"/>
      <c r="P407" s="22"/>
      <c r="Q407" s="22"/>
      <c r="R407" s="24"/>
      <c r="S407" s="24"/>
      <c r="T407" s="24"/>
      <c r="U407" s="25">
        <f t="shared" si="175"/>
        <v>0</v>
      </c>
      <c r="V407" s="23"/>
      <c r="W407" s="23">
        <v>34710000</v>
      </c>
      <c r="X407" s="24"/>
      <c r="Y407" s="25">
        <f t="shared" si="176"/>
        <v>34710000</v>
      </c>
      <c r="Z407" s="24"/>
      <c r="AA407" s="24"/>
      <c r="AB407" s="24"/>
      <c r="AC407" s="25">
        <f t="shared" si="177"/>
        <v>0</v>
      </c>
      <c r="AD407" s="24"/>
      <c r="AE407" s="24"/>
      <c r="AF407" s="24"/>
      <c r="AG407" s="25">
        <f t="shared" si="178"/>
        <v>0</v>
      </c>
      <c r="AH407" s="25">
        <f t="shared" si="179"/>
        <v>34710000</v>
      </c>
      <c r="AI407" s="26">
        <f t="shared" si="180"/>
        <v>0</v>
      </c>
      <c r="AJ407" s="27">
        <f t="shared" si="181"/>
        <v>5.0781401997996179E-3</v>
      </c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</row>
    <row r="408" spans="1:106" ht="12.75" customHeight="1" outlineLevel="1" x14ac:dyDescent="0.25">
      <c r="A408" s="18">
        <v>42</v>
      </c>
      <c r="B408" s="19"/>
      <c r="C408" s="20" t="s">
        <v>798</v>
      </c>
      <c r="D408" s="21">
        <v>45411</v>
      </c>
      <c r="E408" s="92" t="s">
        <v>799</v>
      </c>
      <c r="F408" s="22" t="s">
        <v>891</v>
      </c>
      <c r="G408" s="22" t="s">
        <v>892</v>
      </c>
      <c r="H408" s="21"/>
      <c r="I408" s="21"/>
      <c r="J408" s="199"/>
      <c r="K408" s="23">
        <v>62610000</v>
      </c>
      <c r="L408" s="22" t="s">
        <v>893</v>
      </c>
      <c r="M408" s="24"/>
      <c r="N408" s="24"/>
      <c r="O408" s="24"/>
      <c r="P408" s="22"/>
      <c r="Q408" s="22"/>
      <c r="R408" s="24"/>
      <c r="S408" s="24"/>
      <c r="T408" s="24"/>
      <c r="U408" s="25">
        <f t="shared" si="175"/>
        <v>0</v>
      </c>
      <c r="V408" s="23"/>
      <c r="W408" s="23"/>
      <c r="X408" s="23">
        <v>62610000</v>
      </c>
      <c r="Y408" s="25">
        <f t="shared" si="176"/>
        <v>62610000</v>
      </c>
      <c r="Z408" s="24"/>
      <c r="AA408" s="24"/>
      <c r="AB408" s="24"/>
      <c r="AC408" s="25">
        <f t="shared" si="177"/>
        <v>0</v>
      </c>
      <c r="AD408" s="24"/>
      <c r="AE408" s="24"/>
      <c r="AF408" s="24"/>
      <c r="AG408" s="25">
        <f t="shared" si="178"/>
        <v>0</v>
      </c>
      <c r="AH408" s="25">
        <f t="shared" si="179"/>
        <v>62610000</v>
      </c>
      <c r="AI408" s="26">
        <f t="shared" si="180"/>
        <v>0</v>
      </c>
      <c r="AJ408" s="27">
        <f t="shared" si="181"/>
        <v>9.1599642151960255E-3</v>
      </c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</row>
    <row r="409" spans="1:106" ht="12.75" customHeight="1" outlineLevel="1" x14ac:dyDescent="0.25">
      <c r="A409" s="18">
        <v>43</v>
      </c>
      <c r="B409" s="19"/>
      <c r="C409" s="20" t="s">
        <v>800</v>
      </c>
      <c r="D409" s="21">
        <v>45373</v>
      </c>
      <c r="E409" s="92" t="s">
        <v>801</v>
      </c>
      <c r="F409" s="22" t="s">
        <v>891</v>
      </c>
      <c r="G409" s="22" t="s">
        <v>892</v>
      </c>
      <c r="H409" s="21"/>
      <c r="I409" s="21"/>
      <c r="J409" s="199"/>
      <c r="K409" s="23">
        <v>23990000</v>
      </c>
      <c r="L409" s="22" t="s">
        <v>893</v>
      </c>
      <c r="M409" s="24"/>
      <c r="N409" s="24"/>
      <c r="O409" s="24"/>
      <c r="P409" s="22"/>
      <c r="Q409" s="22"/>
      <c r="R409" s="24"/>
      <c r="S409" s="24"/>
      <c r="T409" s="24"/>
      <c r="U409" s="25">
        <f t="shared" si="175"/>
        <v>0</v>
      </c>
      <c r="V409" s="23">
        <v>23990000</v>
      </c>
      <c r="W409" s="23"/>
      <c r="X409" s="24"/>
      <c r="Y409" s="25">
        <f t="shared" si="176"/>
        <v>23990000</v>
      </c>
      <c r="Z409" s="24"/>
      <c r="AA409" s="24"/>
      <c r="AB409" s="24"/>
      <c r="AC409" s="25">
        <f t="shared" si="177"/>
        <v>0</v>
      </c>
      <c r="AD409" s="24"/>
      <c r="AE409" s="24"/>
      <c r="AF409" s="24"/>
      <c r="AG409" s="25">
        <f t="shared" si="178"/>
        <v>0</v>
      </c>
      <c r="AH409" s="25">
        <f t="shared" si="179"/>
        <v>23990000</v>
      </c>
      <c r="AI409" s="26">
        <f t="shared" si="180"/>
        <v>0</v>
      </c>
      <c r="AJ409" s="27">
        <f t="shared" si="181"/>
        <v>3.5097834454967682E-3</v>
      </c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</row>
    <row r="410" spans="1:106" ht="12.75" customHeight="1" outlineLevel="1" x14ac:dyDescent="0.25">
      <c r="A410" s="18">
        <v>44</v>
      </c>
      <c r="B410" s="19"/>
      <c r="C410" s="20" t="s">
        <v>802</v>
      </c>
      <c r="D410" s="21">
        <v>45397</v>
      </c>
      <c r="E410" s="92" t="s">
        <v>803</v>
      </c>
      <c r="F410" s="22" t="s">
        <v>891</v>
      </c>
      <c r="G410" s="22" t="s">
        <v>892</v>
      </c>
      <c r="H410" s="21"/>
      <c r="I410" s="21"/>
      <c r="J410" s="199"/>
      <c r="K410" s="23">
        <v>3100000</v>
      </c>
      <c r="L410" s="22" t="s">
        <v>893</v>
      </c>
      <c r="M410" s="24"/>
      <c r="N410" s="24"/>
      <c r="O410" s="24"/>
      <c r="P410" s="22"/>
      <c r="Q410" s="22"/>
      <c r="R410" s="24"/>
      <c r="S410" s="24"/>
      <c r="T410" s="24"/>
      <c r="U410" s="25">
        <f t="shared" si="175"/>
        <v>0</v>
      </c>
      <c r="V410" s="23">
        <v>3100000</v>
      </c>
      <c r="W410" s="23"/>
      <c r="X410" s="24"/>
      <c r="Y410" s="25">
        <f t="shared" si="176"/>
        <v>3100000</v>
      </c>
      <c r="Z410" s="24"/>
      <c r="AA410" s="24"/>
      <c r="AB410" s="24"/>
      <c r="AC410" s="25">
        <f t="shared" si="177"/>
        <v>0</v>
      </c>
      <c r="AD410" s="24"/>
      <c r="AE410" s="24"/>
      <c r="AF410" s="24"/>
      <c r="AG410" s="25">
        <f t="shared" si="178"/>
        <v>0</v>
      </c>
      <c r="AH410" s="25">
        <f t="shared" si="179"/>
        <v>3100000</v>
      </c>
      <c r="AI410" s="26">
        <f t="shared" si="180"/>
        <v>0</v>
      </c>
      <c r="AJ410" s="27">
        <f t="shared" si="181"/>
        <v>4.5353600171071207E-4</v>
      </c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</row>
    <row r="411" spans="1:106" ht="12.75" customHeight="1" outlineLevel="1" x14ac:dyDescent="0.25">
      <c r="A411" s="18">
        <v>45</v>
      </c>
      <c r="B411" s="19"/>
      <c r="C411" s="20" t="s">
        <v>804</v>
      </c>
      <c r="D411" s="21">
        <v>45373</v>
      </c>
      <c r="E411" s="92" t="s">
        <v>805</v>
      </c>
      <c r="F411" s="22" t="s">
        <v>891</v>
      </c>
      <c r="G411" s="22" t="s">
        <v>892</v>
      </c>
      <c r="H411" s="21"/>
      <c r="I411" s="21"/>
      <c r="J411" s="199"/>
      <c r="K411" s="23">
        <v>18420000</v>
      </c>
      <c r="L411" s="22" t="s">
        <v>893</v>
      </c>
      <c r="M411" s="24"/>
      <c r="N411" s="24"/>
      <c r="O411" s="24"/>
      <c r="P411" s="22"/>
      <c r="Q411" s="22"/>
      <c r="R411" s="24"/>
      <c r="S411" s="24"/>
      <c r="T411" s="24"/>
      <c r="U411" s="25">
        <f t="shared" si="175"/>
        <v>0</v>
      </c>
      <c r="V411" s="23">
        <v>18420000</v>
      </c>
      <c r="W411" s="23"/>
      <c r="X411" s="24"/>
      <c r="Y411" s="25">
        <f t="shared" si="176"/>
        <v>18420000</v>
      </c>
      <c r="Z411" s="24"/>
      <c r="AA411" s="24"/>
      <c r="AB411" s="24"/>
      <c r="AC411" s="25">
        <f t="shared" si="177"/>
        <v>0</v>
      </c>
      <c r="AD411" s="24"/>
      <c r="AE411" s="24"/>
      <c r="AF411" s="24"/>
      <c r="AG411" s="25">
        <f t="shared" si="178"/>
        <v>0</v>
      </c>
      <c r="AH411" s="25">
        <f t="shared" si="179"/>
        <v>18420000</v>
      </c>
      <c r="AI411" s="26">
        <f t="shared" si="180"/>
        <v>0</v>
      </c>
      <c r="AJ411" s="27">
        <f t="shared" si="181"/>
        <v>2.694881661777844E-3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</row>
    <row r="412" spans="1:106" ht="12.75" customHeight="1" outlineLevel="1" x14ac:dyDescent="0.25">
      <c r="A412" s="18">
        <v>46</v>
      </c>
      <c r="B412" s="19"/>
      <c r="C412" s="20" t="s">
        <v>806</v>
      </c>
      <c r="D412" s="21">
        <v>45397</v>
      </c>
      <c r="E412" s="92" t="s">
        <v>807</v>
      </c>
      <c r="F412" s="22" t="s">
        <v>891</v>
      </c>
      <c r="G412" s="22" t="s">
        <v>892</v>
      </c>
      <c r="H412" s="21"/>
      <c r="I412" s="21"/>
      <c r="J412" s="199"/>
      <c r="K412" s="23">
        <v>2920000</v>
      </c>
      <c r="L412" s="22" t="s">
        <v>893</v>
      </c>
      <c r="M412" s="24"/>
      <c r="N412" s="24"/>
      <c r="O412" s="24"/>
      <c r="P412" s="22"/>
      <c r="Q412" s="22"/>
      <c r="R412" s="24"/>
      <c r="S412" s="24"/>
      <c r="T412" s="24"/>
      <c r="U412" s="25">
        <f t="shared" si="175"/>
        <v>0</v>
      </c>
      <c r="V412" s="23"/>
      <c r="W412" s="23">
        <v>2920000</v>
      </c>
      <c r="X412" s="24"/>
      <c r="Y412" s="25">
        <f t="shared" si="176"/>
        <v>2920000</v>
      </c>
      <c r="Z412" s="24"/>
      <c r="AA412" s="24"/>
      <c r="AB412" s="24"/>
      <c r="AC412" s="25">
        <f t="shared" si="177"/>
        <v>0</v>
      </c>
      <c r="AD412" s="24"/>
      <c r="AE412" s="24"/>
      <c r="AF412" s="24"/>
      <c r="AG412" s="25">
        <f t="shared" si="178"/>
        <v>0</v>
      </c>
      <c r="AH412" s="25">
        <f t="shared" si="179"/>
        <v>2920000</v>
      </c>
      <c r="AI412" s="26">
        <f t="shared" si="180"/>
        <v>0</v>
      </c>
      <c r="AJ412" s="27">
        <f t="shared" si="181"/>
        <v>4.2720165322428363E-4</v>
      </c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</row>
    <row r="413" spans="1:106" ht="12.75" customHeight="1" outlineLevel="1" x14ac:dyDescent="0.25">
      <c r="A413" s="18">
        <v>47</v>
      </c>
      <c r="B413" s="19"/>
      <c r="C413" s="20" t="s">
        <v>808</v>
      </c>
      <c r="D413" s="21">
        <v>45397</v>
      </c>
      <c r="E413" s="92" t="s">
        <v>809</v>
      </c>
      <c r="F413" s="22" t="s">
        <v>891</v>
      </c>
      <c r="G413" s="22" t="s">
        <v>892</v>
      </c>
      <c r="H413" s="21"/>
      <c r="I413" s="21"/>
      <c r="J413" s="199"/>
      <c r="K413" s="23">
        <v>33010000</v>
      </c>
      <c r="L413" s="22" t="s">
        <v>893</v>
      </c>
      <c r="M413" s="24"/>
      <c r="N413" s="24"/>
      <c r="O413" s="24"/>
      <c r="P413" s="22"/>
      <c r="Q413" s="22"/>
      <c r="R413" s="24"/>
      <c r="S413" s="24"/>
      <c r="T413" s="24"/>
      <c r="U413" s="25">
        <f t="shared" si="175"/>
        <v>0</v>
      </c>
      <c r="V413" s="23">
        <v>33010000</v>
      </c>
      <c r="W413" s="23"/>
      <c r="X413" s="24"/>
      <c r="Y413" s="25">
        <f t="shared" si="176"/>
        <v>33010000</v>
      </c>
      <c r="Z413" s="24"/>
      <c r="AA413" s="24"/>
      <c r="AB413" s="24"/>
      <c r="AC413" s="25">
        <f t="shared" si="177"/>
        <v>0</v>
      </c>
      <c r="AD413" s="24"/>
      <c r="AE413" s="24"/>
      <c r="AF413" s="24"/>
      <c r="AG413" s="25">
        <f t="shared" si="178"/>
        <v>0</v>
      </c>
      <c r="AH413" s="25">
        <f t="shared" si="179"/>
        <v>33010000</v>
      </c>
      <c r="AI413" s="26">
        <f t="shared" si="180"/>
        <v>0</v>
      </c>
      <c r="AJ413" s="27">
        <f t="shared" si="181"/>
        <v>4.8294269085389051E-3</v>
      </c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</row>
    <row r="414" spans="1:106" ht="12.75" customHeight="1" outlineLevel="1" x14ac:dyDescent="0.25">
      <c r="A414" s="18">
        <v>48</v>
      </c>
      <c r="B414" s="19"/>
      <c r="C414" s="20" t="s">
        <v>202</v>
      </c>
      <c r="D414" s="21">
        <v>45399</v>
      </c>
      <c r="E414" s="92" t="s">
        <v>810</v>
      </c>
      <c r="F414" s="22" t="s">
        <v>891</v>
      </c>
      <c r="G414" s="22" t="s">
        <v>892</v>
      </c>
      <c r="H414" s="21"/>
      <c r="I414" s="21"/>
      <c r="J414" s="199"/>
      <c r="K414" s="23">
        <v>45210000</v>
      </c>
      <c r="L414" s="22" t="s">
        <v>893</v>
      </c>
      <c r="M414" s="24"/>
      <c r="N414" s="24"/>
      <c r="O414" s="24"/>
      <c r="P414" s="22"/>
      <c r="Q414" s="22"/>
      <c r="R414" s="24"/>
      <c r="S414" s="24"/>
      <c r="T414" s="24"/>
      <c r="U414" s="25">
        <f t="shared" si="175"/>
        <v>0</v>
      </c>
      <c r="V414" s="23"/>
      <c r="W414" s="23"/>
      <c r="X414" s="23">
        <v>45210000</v>
      </c>
      <c r="Y414" s="25">
        <f t="shared" si="176"/>
        <v>45210000</v>
      </c>
      <c r="Z414" s="24"/>
      <c r="AA414" s="24"/>
      <c r="AB414" s="24"/>
      <c r="AC414" s="25">
        <f t="shared" si="177"/>
        <v>0</v>
      </c>
      <c r="AD414" s="24"/>
      <c r="AE414" s="24"/>
      <c r="AF414" s="24"/>
      <c r="AG414" s="25">
        <f t="shared" si="178"/>
        <v>0</v>
      </c>
      <c r="AH414" s="25">
        <f t="shared" si="179"/>
        <v>45210000</v>
      </c>
      <c r="AI414" s="26">
        <f t="shared" si="180"/>
        <v>0</v>
      </c>
      <c r="AJ414" s="27">
        <f t="shared" si="181"/>
        <v>6.6143105281746099E-3</v>
      </c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</row>
    <row r="415" spans="1:106" ht="12.75" customHeight="1" outlineLevel="1" x14ac:dyDescent="0.25">
      <c r="A415" s="18">
        <v>49</v>
      </c>
      <c r="B415" s="19"/>
      <c r="C415" s="20" t="s">
        <v>811</v>
      </c>
      <c r="D415" s="21">
        <v>45373</v>
      </c>
      <c r="E415" s="92" t="s">
        <v>812</v>
      </c>
      <c r="F415" s="22" t="s">
        <v>891</v>
      </c>
      <c r="G415" s="22" t="s">
        <v>892</v>
      </c>
      <c r="H415" s="21"/>
      <c r="I415" s="21"/>
      <c r="J415" s="199"/>
      <c r="K415" s="23">
        <v>19350000</v>
      </c>
      <c r="L415" s="22" t="s">
        <v>893</v>
      </c>
      <c r="M415" s="24"/>
      <c r="N415" s="24"/>
      <c r="O415" s="24"/>
      <c r="P415" s="22"/>
      <c r="Q415" s="22"/>
      <c r="R415" s="24"/>
      <c r="S415" s="24"/>
      <c r="T415" s="24"/>
      <c r="U415" s="25">
        <f t="shared" si="175"/>
        <v>0</v>
      </c>
      <c r="V415" s="23">
        <v>19350000</v>
      </c>
      <c r="W415" s="23"/>
      <c r="X415" s="23"/>
      <c r="Y415" s="25">
        <f t="shared" si="176"/>
        <v>19350000</v>
      </c>
      <c r="Z415" s="24"/>
      <c r="AA415" s="24"/>
      <c r="AB415" s="24"/>
      <c r="AC415" s="25">
        <f t="shared" si="177"/>
        <v>0</v>
      </c>
      <c r="AD415" s="24"/>
      <c r="AE415" s="24"/>
      <c r="AF415" s="24"/>
      <c r="AG415" s="25">
        <f t="shared" si="178"/>
        <v>0</v>
      </c>
      <c r="AH415" s="25">
        <f t="shared" si="179"/>
        <v>19350000</v>
      </c>
      <c r="AI415" s="26">
        <f t="shared" si="180"/>
        <v>0</v>
      </c>
      <c r="AJ415" s="27">
        <f t="shared" si="181"/>
        <v>2.8309424622910574E-3</v>
      </c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</row>
    <row r="416" spans="1:106" ht="12.75" customHeight="1" outlineLevel="1" x14ac:dyDescent="0.25">
      <c r="A416" s="18">
        <v>50</v>
      </c>
      <c r="B416" s="19"/>
      <c r="C416" s="20" t="s">
        <v>813</v>
      </c>
      <c r="D416" s="21">
        <v>45373</v>
      </c>
      <c r="E416" s="92" t="s">
        <v>814</v>
      </c>
      <c r="F416" s="22" t="s">
        <v>891</v>
      </c>
      <c r="G416" s="22" t="s">
        <v>892</v>
      </c>
      <c r="H416" s="21"/>
      <c r="I416" s="21"/>
      <c r="J416" s="199"/>
      <c r="K416" s="23">
        <v>4250000</v>
      </c>
      <c r="L416" s="22" t="s">
        <v>893</v>
      </c>
      <c r="M416" s="24"/>
      <c r="N416" s="24"/>
      <c r="O416" s="24"/>
      <c r="P416" s="22"/>
      <c r="Q416" s="22"/>
      <c r="R416" s="24"/>
      <c r="S416" s="24"/>
      <c r="T416" s="24"/>
      <c r="U416" s="25">
        <f t="shared" si="175"/>
        <v>0</v>
      </c>
      <c r="V416" s="23">
        <v>4250000</v>
      </c>
      <c r="W416" s="23"/>
      <c r="X416" s="23"/>
      <c r="Y416" s="25">
        <f t="shared" si="176"/>
        <v>4250000</v>
      </c>
      <c r="Z416" s="24"/>
      <c r="AA416" s="24"/>
      <c r="AB416" s="24"/>
      <c r="AC416" s="25">
        <f t="shared" si="177"/>
        <v>0</v>
      </c>
      <c r="AD416" s="24"/>
      <c r="AE416" s="24"/>
      <c r="AF416" s="24"/>
      <c r="AG416" s="25">
        <f t="shared" si="178"/>
        <v>0</v>
      </c>
      <c r="AH416" s="25">
        <f t="shared" si="179"/>
        <v>4250000</v>
      </c>
      <c r="AI416" s="26">
        <f t="shared" si="180"/>
        <v>0</v>
      </c>
      <c r="AJ416" s="27">
        <f t="shared" si="181"/>
        <v>6.2178322815178262E-4</v>
      </c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</row>
    <row r="417" spans="1:106" ht="12.75" customHeight="1" outlineLevel="1" x14ac:dyDescent="0.25">
      <c r="A417" s="18">
        <v>51</v>
      </c>
      <c r="B417" s="19"/>
      <c r="C417" s="20" t="s">
        <v>815</v>
      </c>
      <c r="D417" s="21">
        <v>45397</v>
      </c>
      <c r="E417" s="92" t="s">
        <v>816</v>
      </c>
      <c r="F417" s="22" t="s">
        <v>891</v>
      </c>
      <c r="G417" s="22" t="s">
        <v>892</v>
      </c>
      <c r="H417" s="21"/>
      <c r="I417" s="21"/>
      <c r="J417" s="199"/>
      <c r="K417" s="23">
        <v>2300000</v>
      </c>
      <c r="L417" s="22" t="s">
        <v>893</v>
      </c>
      <c r="M417" s="24"/>
      <c r="N417" s="24"/>
      <c r="O417" s="24"/>
      <c r="P417" s="22"/>
      <c r="Q417" s="22"/>
      <c r="R417" s="24"/>
      <c r="S417" s="24"/>
      <c r="T417" s="24"/>
      <c r="U417" s="25">
        <f t="shared" si="175"/>
        <v>0</v>
      </c>
      <c r="V417" s="23">
        <v>2300000</v>
      </c>
      <c r="W417" s="23"/>
      <c r="X417" s="23"/>
      <c r="Y417" s="25">
        <f t="shared" si="176"/>
        <v>2300000</v>
      </c>
      <c r="Z417" s="24"/>
      <c r="AA417" s="24"/>
      <c r="AB417" s="24"/>
      <c r="AC417" s="25">
        <f t="shared" si="177"/>
        <v>0</v>
      </c>
      <c r="AD417" s="24"/>
      <c r="AE417" s="24"/>
      <c r="AF417" s="24"/>
      <c r="AG417" s="25">
        <f t="shared" si="178"/>
        <v>0</v>
      </c>
      <c r="AH417" s="25">
        <f t="shared" si="179"/>
        <v>2300000</v>
      </c>
      <c r="AI417" s="26">
        <f t="shared" si="180"/>
        <v>0</v>
      </c>
      <c r="AJ417" s="27">
        <f t="shared" si="181"/>
        <v>3.3649445288214119E-4</v>
      </c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</row>
    <row r="418" spans="1:106" ht="12.75" customHeight="1" outlineLevel="1" x14ac:dyDescent="0.25">
      <c r="A418" s="18">
        <v>52</v>
      </c>
      <c r="B418" s="19"/>
      <c r="C418" s="20" t="s">
        <v>817</v>
      </c>
      <c r="D418" s="21">
        <v>45411</v>
      </c>
      <c r="E418" s="92" t="s">
        <v>818</v>
      </c>
      <c r="F418" s="22" t="s">
        <v>891</v>
      </c>
      <c r="G418" s="22" t="s">
        <v>892</v>
      </c>
      <c r="H418" s="21"/>
      <c r="I418" s="21"/>
      <c r="J418" s="199"/>
      <c r="K418" s="23">
        <v>18420000</v>
      </c>
      <c r="L418" s="22" t="s">
        <v>893</v>
      </c>
      <c r="M418" s="24"/>
      <c r="N418" s="24"/>
      <c r="O418" s="24"/>
      <c r="P418" s="22"/>
      <c r="Q418" s="22"/>
      <c r="R418" s="24"/>
      <c r="S418" s="24"/>
      <c r="T418" s="24"/>
      <c r="U418" s="25">
        <f t="shared" si="175"/>
        <v>0</v>
      </c>
      <c r="V418" s="23"/>
      <c r="W418" s="23"/>
      <c r="X418" s="23">
        <v>18420000</v>
      </c>
      <c r="Y418" s="25">
        <f t="shared" si="176"/>
        <v>18420000</v>
      </c>
      <c r="Z418" s="24"/>
      <c r="AA418" s="24"/>
      <c r="AB418" s="24"/>
      <c r="AC418" s="25">
        <f t="shared" si="177"/>
        <v>0</v>
      </c>
      <c r="AD418" s="24"/>
      <c r="AE418" s="24"/>
      <c r="AF418" s="24"/>
      <c r="AG418" s="25">
        <f t="shared" si="178"/>
        <v>0</v>
      </c>
      <c r="AH418" s="25">
        <f t="shared" si="179"/>
        <v>18420000</v>
      </c>
      <c r="AI418" s="26">
        <f t="shared" si="180"/>
        <v>0</v>
      </c>
      <c r="AJ418" s="27">
        <f t="shared" si="181"/>
        <v>2.694881661777844E-3</v>
      </c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</row>
    <row r="419" spans="1:106" ht="12.75" customHeight="1" outlineLevel="1" x14ac:dyDescent="0.25">
      <c r="A419" s="18">
        <v>53</v>
      </c>
      <c r="B419" s="111"/>
      <c r="C419" s="136"/>
      <c r="D419" s="146"/>
      <c r="E419" s="134"/>
      <c r="F419" s="22"/>
      <c r="G419" s="22"/>
      <c r="H419" s="21"/>
      <c r="I419" s="21"/>
      <c r="J419" s="199"/>
      <c r="K419" s="23">
        <f>122430+49095+123</f>
        <v>171648</v>
      </c>
      <c r="L419" s="22"/>
      <c r="M419" s="24"/>
      <c r="N419" s="24"/>
      <c r="O419" s="24"/>
      <c r="P419" s="22"/>
      <c r="Q419" s="22"/>
      <c r="R419" s="24"/>
      <c r="S419" s="24"/>
      <c r="T419" s="24"/>
      <c r="U419" s="25">
        <f t="shared" si="175"/>
        <v>0</v>
      </c>
      <c r="V419" s="24">
        <v>122430</v>
      </c>
      <c r="W419" s="24"/>
      <c r="X419" s="24"/>
      <c r="Y419" s="25">
        <f t="shared" si="176"/>
        <v>122430</v>
      </c>
      <c r="Z419" s="24">
        <v>49095</v>
      </c>
      <c r="AA419" s="24">
        <v>123</v>
      </c>
      <c r="AB419" s="24"/>
      <c r="AC419" s="25">
        <f t="shared" si="177"/>
        <v>49218</v>
      </c>
      <c r="AD419" s="24"/>
      <c r="AE419" s="24"/>
      <c r="AF419" s="24"/>
      <c r="AG419" s="25">
        <f t="shared" si="178"/>
        <v>0</v>
      </c>
      <c r="AH419" s="25">
        <f t="shared" si="179"/>
        <v>171648</v>
      </c>
      <c r="AI419" s="26">
        <f t="shared" si="180"/>
        <v>0</v>
      </c>
      <c r="AJ419" s="27">
        <f t="shared" si="181"/>
        <v>2.5112434716658161E-5</v>
      </c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</row>
    <row r="420" spans="1:106" ht="12.75" customHeight="1" outlineLevel="1" x14ac:dyDescent="0.25">
      <c r="A420" s="18">
        <v>54</v>
      </c>
      <c r="B420" s="19"/>
      <c r="C420" s="64" t="s">
        <v>1359</v>
      </c>
      <c r="D420" s="29">
        <v>45646</v>
      </c>
      <c r="E420" s="64" t="s">
        <v>1360</v>
      </c>
      <c r="F420" s="20" t="s">
        <v>891</v>
      </c>
      <c r="G420" s="22" t="s">
        <v>892</v>
      </c>
      <c r="H420" s="128"/>
      <c r="I420" s="129"/>
      <c r="J420" s="199"/>
      <c r="K420" s="23">
        <v>1500000</v>
      </c>
      <c r="L420" s="22" t="s">
        <v>893</v>
      </c>
      <c r="M420" s="24"/>
      <c r="N420" s="24"/>
      <c r="O420" s="24"/>
      <c r="P420" s="126"/>
      <c r="Q420" s="126"/>
      <c r="R420" s="24"/>
      <c r="S420" s="24"/>
      <c r="T420" s="24"/>
      <c r="U420" s="25">
        <f t="shared" si="175"/>
        <v>0</v>
      </c>
      <c r="V420" s="25">
        <f t="shared" ref="V420" si="182">SUM(S420:U420)</f>
        <v>0</v>
      </c>
      <c r="W420" s="25">
        <f t="shared" ref="W420" si="183">SUM(T420:V420)</f>
        <v>0</v>
      </c>
      <c r="X420" s="25">
        <f t="shared" ref="X420" si="184">SUM(U420:W420)</f>
        <v>0</v>
      </c>
      <c r="Y420" s="25">
        <f t="shared" ref="Y420:Y423" si="185">SUM(V420:X420)</f>
        <v>0</v>
      </c>
      <c r="Z420" s="25">
        <f t="shared" ref="Z420" si="186">SUM(W420:Y420)</f>
        <v>0</v>
      </c>
      <c r="AA420" s="25">
        <f t="shared" ref="AA420" si="187">SUM(X420:Z420)</f>
        <v>0</v>
      </c>
      <c r="AB420" s="25">
        <f t="shared" ref="AB420" si="188">SUM(Y420:AA420)</f>
        <v>0</v>
      </c>
      <c r="AC420" s="25">
        <f t="shared" ref="AC420:AC423" si="189">SUM(Z420:AB420)</f>
        <v>0</v>
      </c>
      <c r="AD420" s="24"/>
      <c r="AE420" s="24"/>
      <c r="AF420" s="23">
        <v>1500000</v>
      </c>
      <c r="AG420" s="25">
        <f t="shared" ref="AG420:AG423" si="190">SUM(AD420:AF420)</f>
        <v>1500000</v>
      </c>
      <c r="AH420" s="25">
        <f t="shared" ref="AH420:AH423" si="191">SUM(U420,Y420,AC420,AG420)</f>
        <v>1500000</v>
      </c>
      <c r="AI420" s="26">
        <f t="shared" ref="AI420:AI423" si="192">IF(ISERROR(AH420/J420),0,AH420/J420)</f>
        <v>0</v>
      </c>
      <c r="AJ420" s="27">
        <f t="shared" ref="AJ420:AJ423" si="193">IF(ISERROR(AH420/$AH$456),"-",AH420/$AH$456)</f>
        <v>2.1945290405357034E-4</v>
      </c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</row>
    <row r="421" spans="1:106" ht="12.75" customHeight="1" outlineLevel="1" x14ac:dyDescent="0.25">
      <c r="A421" s="18">
        <v>55</v>
      </c>
      <c r="B421" s="19"/>
      <c r="C421" s="64" t="s">
        <v>1361</v>
      </c>
      <c r="D421" s="29">
        <v>45639</v>
      </c>
      <c r="E421" s="64" t="s">
        <v>232</v>
      </c>
      <c r="F421" s="20" t="s">
        <v>891</v>
      </c>
      <c r="G421" s="22" t="s">
        <v>892</v>
      </c>
      <c r="H421" s="128"/>
      <c r="I421" s="129"/>
      <c r="J421" s="199"/>
      <c r="K421" s="23">
        <v>40000000</v>
      </c>
      <c r="L421" s="22" t="s">
        <v>893</v>
      </c>
      <c r="M421" s="24"/>
      <c r="N421" s="24"/>
      <c r="O421" s="24"/>
      <c r="P421" s="126"/>
      <c r="Q421" s="126"/>
      <c r="R421" s="24"/>
      <c r="S421" s="24"/>
      <c r="T421" s="24"/>
      <c r="U421" s="25">
        <f t="shared" si="175"/>
        <v>0</v>
      </c>
      <c r="V421" s="24"/>
      <c r="W421" s="24"/>
      <c r="X421" s="24"/>
      <c r="Y421" s="25">
        <f t="shared" si="185"/>
        <v>0</v>
      </c>
      <c r="Z421" s="24"/>
      <c r="AA421" s="24"/>
      <c r="AB421" s="24"/>
      <c r="AC421" s="25">
        <f t="shared" si="189"/>
        <v>0</v>
      </c>
      <c r="AD421" s="24"/>
      <c r="AE421" s="24"/>
      <c r="AF421" s="23">
        <v>40000000</v>
      </c>
      <c r="AG421" s="25">
        <f t="shared" si="190"/>
        <v>40000000</v>
      </c>
      <c r="AH421" s="25">
        <f t="shared" si="191"/>
        <v>40000000</v>
      </c>
      <c r="AI421" s="26">
        <f t="shared" si="192"/>
        <v>0</v>
      </c>
      <c r="AJ421" s="27">
        <f t="shared" si="193"/>
        <v>5.8520774414285428E-3</v>
      </c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</row>
    <row r="422" spans="1:106" ht="12.75" customHeight="1" outlineLevel="1" x14ac:dyDescent="0.25">
      <c r="A422" s="18">
        <v>56</v>
      </c>
      <c r="B422" s="19"/>
      <c r="C422" s="64" t="s">
        <v>1363</v>
      </c>
      <c r="D422" s="29">
        <v>45639</v>
      </c>
      <c r="E422" s="64" t="s">
        <v>1362</v>
      </c>
      <c r="F422" s="20" t="s">
        <v>891</v>
      </c>
      <c r="G422" s="22" t="s">
        <v>892</v>
      </c>
      <c r="H422" s="128"/>
      <c r="I422" s="129"/>
      <c r="J422" s="199"/>
      <c r="K422" s="23">
        <v>1500000</v>
      </c>
      <c r="L422" s="22" t="s">
        <v>893</v>
      </c>
      <c r="M422" s="24"/>
      <c r="N422" s="24"/>
      <c r="O422" s="24"/>
      <c r="P422" s="126"/>
      <c r="Q422" s="126"/>
      <c r="R422" s="24"/>
      <c r="S422" s="24"/>
      <c r="T422" s="24"/>
      <c r="U422" s="25">
        <f t="shared" si="175"/>
        <v>0</v>
      </c>
      <c r="V422" s="24"/>
      <c r="W422" s="24"/>
      <c r="X422" s="24"/>
      <c r="Y422" s="25">
        <f t="shared" si="185"/>
        <v>0</v>
      </c>
      <c r="Z422" s="24"/>
      <c r="AA422" s="24"/>
      <c r="AB422" s="24"/>
      <c r="AC422" s="25">
        <f t="shared" si="189"/>
        <v>0</v>
      </c>
      <c r="AD422" s="24"/>
      <c r="AE422" s="24"/>
      <c r="AF422" s="23">
        <v>1500000</v>
      </c>
      <c r="AG422" s="25">
        <f t="shared" si="190"/>
        <v>1500000</v>
      </c>
      <c r="AH422" s="25">
        <f t="shared" si="191"/>
        <v>1500000</v>
      </c>
      <c r="AI422" s="26">
        <f t="shared" si="192"/>
        <v>0</v>
      </c>
      <c r="AJ422" s="27">
        <f t="shared" si="193"/>
        <v>2.1945290405357034E-4</v>
      </c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</row>
    <row r="423" spans="1:106" ht="12.75" customHeight="1" outlineLevel="1" x14ac:dyDescent="0.25">
      <c r="A423" s="18">
        <v>57</v>
      </c>
      <c r="B423" s="19"/>
      <c r="C423" s="64" t="s">
        <v>1363</v>
      </c>
      <c r="D423" s="29">
        <v>45639</v>
      </c>
      <c r="E423" s="64" t="s">
        <v>1362</v>
      </c>
      <c r="F423" s="20" t="s">
        <v>891</v>
      </c>
      <c r="G423" s="22" t="s">
        <v>892</v>
      </c>
      <c r="H423" s="128"/>
      <c r="I423" s="129"/>
      <c r="J423" s="195"/>
      <c r="K423" s="23">
        <v>1500000</v>
      </c>
      <c r="L423" s="22" t="s">
        <v>893</v>
      </c>
      <c r="M423" s="24"/>
      <c r="N423" s="24"/>
      <c r="O423" s="24"/>
      <c r="P423" s="126"/>
      <c r="Q423" s="126"/>
      <c r="R423" s="24"/>
      <c r="S423" s="24"/>
      <c r="T423" s="24"/>
      <c r="U423" s="25">
        <f t="shared" si="175"/>
        <v>0</v>
      </c>
      <c r="V423" s="24"/>
      <c r="W423" s="24"/>
      <c r="X423" s="24"/>
      <c r="Y423" s="25">
        <f t="shared" si="185"/>
        <v>0</v>
      </c>
      <c r="Z423" s="24"/>
      <c r="AA423" s="24"/>
      <c r="AB423" s="24"/>
      <c r="AC423" s="25">
        <f t="shared" si="189"/>
        <v>0</v>
      </c>
      <c r="AD423" s="24"/>
      <c r="AE423" s="24"/>
      <c r="AF423" s="23">
        <v>1500000</v>
      </c>
      <c r="AG423" s="25">
        <f t="shared" si="190"/>
        <v>1500000</v>
      </c>
      <c r="AH423" s="25">
        <f t="shared" si="191"/>
        <v>1500000</v>
      </c>
      <c r="AI423" s="26">
        <f t="shared" si="192"/>
        <v>0</v>
      </c>
      <c r="AJ423" s="27">
        <f t="shared" si="193"/>
        <v>2.1945290405357034E-4</v>
      </c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</row>
    <row r="424" spans="1:106" s="37" customFormat="1" ht="12.75" customHeight="1" x14ac:dyDescent="0.25">
      <c r="A424" s="196" t="s">
        <v>74</v>
      </c>
      <c r="B424" s="197"/>
      <c r="C424" s="197"/>
      <c r="D424" s="197"/>
      <c r="E424" s="197"/>
      <c r="F424" s="197"/>
      <c r="G424" s="197"/>
      <c r="H424" s="197"/>
      <c r="I424" s="198"/>
      <c r="J424" s="33">
        <f>SUM(J367:J419)</f>
        <v>1384213832</v>
      </c>
      <c r="K424" s="33">
        <f>SUM(K367:K423)</f>
        <v>1384091648</v>
      </c>
      <c r="L424" s="32"/>
      <c r="M424" s="33">
        <f>SUM(M367:M419)</f>
        <v>0</v>
      </c>
      <c r="N424" s="33">
        <f>SUM(N367:N419)</f>
        <v>0</v>
      </c>
      <c r="O424" s="33">
        <f>SUM(O367:O419)</f>
        <v>0</v>
      </c>
      <c r="P424" s="34"/>
      <c r="Q424" s="35"/>
      <c r="R424" s="33">
        <f t="shared" ref="R424:AE424" si="194">SUM(R367:R419)</f>
        <v>0</v>
      </c>
      <c r="S424" s="33">
        <f t="shared" si="194"/>
        <v>0</v>
      </c>
      <c r="T424" s="33">
        <f t="shared" si="194"/>
        <v>0</v>
      </c>
      <c r="U424" s="33">
        <f t="shared" si="194"/>
        <v>0</v>
      </c>
      <c r="V424" s="33">
        <f t="shared" si="194"/>
        <v>1047922430</v>
      </c>
      <c r="W424" s="33">
        <f t="shared" si="194"/>
        <v>158450000</v>
      </c>
      <c r="X424" s="33">
        <f t="shared" si="194"/>
        <v>133170000</v>
      </c>
      <c r="Y424" s="33">
        <f t="shared" si="194"/>
        <v>1339542430</v>
      </c>
      <c r="Z424" s="33">
        <f t="shared" si="194"/>
        <v>49095</v>
      </c>
      <c r="AA424" s="33">
        <f t="shared" si="194"/>
        <v>123</v>
      </c>
      <c r="AB424" s="33">
        <f t="shared" si="194"/>
        <v>0</v>
      </c>
      <c r="AC424" s="33">
        <f t="shared" si="194"/>
        <v>49218</v>
      </c>
      <c r="AD424" s="33">
        <f t="shared" si="194"/>
        <v>0</v>
      </c>
      <c r="AE424" s="33">
        <f t="shared" si="194"/>
        <v>0</v>
      </c>
      <c r="AF424" s="33">
        <f>SUM(AF367:AF423)</f>
        <v>44500000</v>
      </c>
      <c r="AG424" s="33">
        <f t="shared" ref="AG424:AH424" si="195">SUM(AG367:AG423)</f>
        <v>44500000</v>
      </c>
      <c r="AH424" s="33">
        <f t="shared" si="195"/>
        <v>1384091648</v>
      </c>
      <c r="AI424" s="36">
        <f>IF(ISERROR(AH424/J424),0,AH424/J424)</f>
        <v>0.99991173040091397</v>
      </c>
      <c r="AJ424" s="36">
        <f>IF(ISERROR(AH424/$AH$456),0,AH424/$AH$456)</f>
        <v>0.20249528775326137</v>
      </c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</row>
    <row r="425" spans="1:106" ht="12.75" customHeight="1" x14ac:dyDescent="0.25">
      <c r="A425" s="191" t="s">
        <v>287</v>
      </c>
      <c r="B425" s="192"/>
      <c r="C425" s="192"/>
      <c r="D425" s="192"/>
      <c r="E425" s="193"/>
      <c r="F425" s="9"/>
      <c r="G425" s="10"/>
      <c r="H425" s="11"/>
      <c r="I425" s="11"/>
      <c r="J425" s="12"/>
      <c r="K425" s="13"/>
      <c r="L425" s="14"/>
      <c r="M425" s="15"/>
      <c r="N425" s="15"/>
      <c r="O425" s="15"/>
      <c r="P425" s="10"/>
      <c r="Q425" s="16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7"/>
      <c r="AJ425" s="17"/>
    </row>
    <row r="426" spans="1:106" ht="12.75" customHeight="1" outlineLevel="1" x14ac:dyDescent="0.25">
      <c r="A426" s="19">
        <v>1</v>
      </c>
      <c r="B426" s="19"/>
      <c r="C426" s="20" t="s">
        <v>321</v>
      </c>
      <c r="D426" s="21">
        <v>45376</v>
      </c>
      <c r="E426" s="92" t="s">
        <v>819</v>
      </c>
      <c r="F426" s="22" t="s">
        <v>891</v>
      </c>
      <c r="G426" s="22" t="s">
        <v>892</v>
      </c>
      <c r="H426" s="21"/>
      <c r="I426" s="21"/>
      <c r="J426" s="194">
        <v>207260000</v>
      </c>
      <c r="K426" s="23">
        <v>13070000</v>
      </c>
      <c r="L426" s="22" t="s">
        <v>893</v>
      </c>
      <c r="M426" s="24"/>
      <c r="N426" s="24"/>
      <c r="O426" s="24"/>
      <c r="P426" s="22"/>
      <c r="Q426" s="22"/>
      <c r="R426" s="24"/>
      <c r="S426" s="24"/>
      <c r="T426" s="23">
        <v>13070000</v>
      </c>
      <c r="U426" s="25">
        <f>SUM(R426:T426)</f>
        <v>13070000</v>
      </c>
      <c r="V426" s="24"/>
      <c r="W426" s="24"/>
      <c r="X426" s="24"/>
      <c r="Y426" s="25">
        <f>SUM(V426:X426)</f>
        <v>0</v>
      </c>
      <c r="Z426" s="24"/>
      <c r="AA426" s="24"/>
      <c r="AB426" s="24"/>
      <c r="AC426" s="25">
        <f>SUM(Z426:AB426)</f>
        <v>0</v>
      </c>
      <c r="AD426" s="24"/>
      <c r="AE426" s="24"/>
      <c r="AF426" s="24"/>
      <c r="AG426" s="25">
        <f>SUM(AD426:AF426)</f>
        <v>0</v>
      </c>
      <c r="AH426" s="25">
        <f>SUM(U426,Y426,AC426,AG426)</f>
        <v>13070000</v>
      </c>
      <c r="AI426" s="26">
        <f>IF(ISERROR(AH426/J426),0,AH426/J426)</f>
        <v>6.3060889703753745E-2</v>
      </c>
      <c r="AJ426" s="27">
        <f t="shared" ref="AJ426:AJ447" si="196">IF(ISERROR(AH426/$AH$456),"-",AH426/$AH$456)</f>
        <v>1.9121663039867764E-3</v>
      </c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</row>
    <row r="427" spans="1:106" ht="12.75" customHeight="1" outlineLevel="1" x14ac:dyDescent="0.25">
      <c r="A427" s="19">
        <v>2</v>
      </c>
      <c r="B427" s="19"/>
      <c r="C427" s="28" t="s">
        <v>387</v>
      </c>
      <c r="D427" s="29">
        <v>45386</v>
      </c>
      <c r="E427" s="93" t="s">
        <v>820</v>
      </c>
      <c r="F427" s="22" t="s">
        <v>891</v>
      </c>
      <c r="G427" s="22" t="s">
        <v>892</v>
      </c>
      <c r="H427" s="29"/>
      <c r="I427" s="29"/>
      <c r="J427" s="199"/>
      <c r="K427" s="31">
        <v>46220000</v>
      </c>
      <c r="L427" s="22" t="s">
        <v>893</v>
      </c>
      <c r="M427" s="24"/>
      <c r="N427" s="24"/>
      <c r="O427" s="24"/>
      <c r="P427" s="30"/>
      <c r="Q427" s="30"/>
      <c r="R427" s="24"/>
      <c r="S427" s="24"/>
      <c r="T427" s="31"/>
      <c r="U427" s="25">
        <f t="shared" ref="U427:U446" si="197">SUM(R427:T427)</f>
        <v>0</v>
      </c>
      <c r="V427" s="24">
        <v>46220000</v>
      </c>
      <c r="W427" s="24"/>
      <c r="X427" s="24"/>
      <c r="Y427" s="25">
        <f t="shared" ref="Y427:Y446" si="198">SUM(V427:X427)</f>
        <v>46220000</v>
      </c>
      <c r="Z427" s="24"/>
      <c r="AA427" s="24"/>
      <c r="AB427" s="24"/>
      <c r="AC427" s="25">
        <f t="shared" ref="AC427:AC446" si="199">SUM(Z427:AB427)</f>
        <v>0</v>
      </c>
      <c r="AD427" s="24"/>
      <c r="AE427" s="24"/>
      <c r="AF427" s="24"/>
      <c r="AG427" s="25">
        <f t="shared" ref="AG427:AG446" si="200">SUM(AD427:AF427)</f>
        <v>0</v>
      </c>
      <c r="AH427" s="25">
        <f t="shared" ref="AH427:AH446" si="201">SUM(U427,Y427,AC427,AG427)</f>
        <v>46220000</v>
      </c>
      <c r="AI427" s="26">
        <f t="shared" ref="AI427:AI446" si="202">IF(ISERROR(AH427/J427),0,AH427/J427)</f>
        <v>0</v>
      </c>
      <c r="AJ427" s="27">
        <f t="shared" si="196"/>
        <v>6.7620754835706811E-3</v>
      </c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</row>
    <row r="428" spans="1:106" ht="12.75" customHeight="1" outlineLevel="1" x14ac:dyDescent="0.25">
      <c r="A428" s="19">
        <v>3</v>
      </c>
      <c r="B428" s="19"/>
      <c r="C428" s="28" t="s">
        <v>821</v>
      </c>
      <c r="D428" s="29">
        <v>45365</v>
      </c>
      <c r="E428" s="93" t="s">
        <v>822</v>
      </c>
      <c r="F428" s="22" t="s">
        <v>891</v>
      </c>
      <c r="G428" s="22" t="s">
        <v>892</v>
      </c>
      <c r="H428" s="29"/>
      <c r="I428" s="29"/>
      <c r="J428" s="199"/>
      <c r="K428" s="31">
        <v>14680000</v>
      </c>
      <c r="L428" s="22" t="s">
        <v>893</v>
      </c>
      <c r="M428" s="24"/>
      <c r="N428" s="24"/>
      <c r="O428" s="24"/>
      <c r="P428" s="30"/>
      <c r="Q428" s="30"/>
      <c r="R428" s="24"/>
      <c r="S428" s="24"/>
      <c r="T428" s="31">
        <v>14680000</v>
      </c>
      <c r="U428" s="25">
        <f t="shared" si="197"/>
        <v>14680000</v>
      </c>
      <c r="V428" s="24"/>
      <c r="W428" s="24"/>
      <c r="X428" s="24"/>
      <c r="Y428" s="25">
        <f t="shared" si="198"/>
        <v>0</v>
      </c>
      <c r="Z428" s="24"/>
      <c r="AA428" s="24"/>
      <c r="AB428" s="24"/>
      <c r="AC428" s="25">
        <f t="shared" si="199"/>
        <v>0</v>
      </c>
      <c r="AD428" s="24"/>
      <c r="AE428" s="24"/>
      <c r="AF428" s="24"/>
      <c r="AG428" s="25">
        <f t="shared" si="200"/>
        <v>0</v>
      </c>
      <c r="AH428" s="25">
        <f t="shared" si="201"/>
        <v>14680000</v>
      </c>
      <c r="AI428" s="26">
        <f t="shared" si="202"/>
        <v>0</v>
      </c>
      <c r="AJ428" s="27">
        <f t="shared" si="196"/>
        <v>2.1477124210042753E-3</v>
      </c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</row>
    <row r="429" spans="1:106" ht="12.75" customHeight="1" outlineLevel="1" x14ac:dyDescent="0.25">
      <c r="A429" s="19">
        <v>4</v>
      </c>
      <c r="B429" s="19"/>
      <c r="C429" s="28" t="s">
        <v>823</v>
      </c>
      <c r="D429" s="29">
        <v>45408</v>
      </c>
      <c r="E429" s="93" t="s">
        <v>824</v>
      </c>
      <c r="F429" s="22" t="s">
        <v>891</v>
      </c>
      <c r="G429" s="22" t="s">
        <v>892</v>
      </c>
      <c r="H429" s="29"/>
      <c r="I429" s="29"/>
      <c r="J429" s="199"/>
      <c r="K429" s="31">
        <v>3864000</v>
      </c>
      <c r="L429" s="22" t="s">
        <v>893</v>
      </c>
      <c r="M429" s="24"/>
      <c r="N429" s="24"/>
      <c r="O429" s="24"/>
      <c r="P429" s="30"/>
      <c r="Q429" s="30"/>
      <c r="R429" s="24"/>
      <c r="S429" s="24"/>
      <c r="T429" s="31"/>
      <c r="U429" s="25">
        <f t="shared" si="197"/>
        <v>0</v>
      </c>
      <c r="V429" s="99"/>
      <c r="W429" s="99">
        <v>3864000</v>
      </c>
      <c r="X429" s="24"/>
      <c r="Y429" s="25">
        <f t="shared" si="198"/>
        <v>3864000</v>
      </c>
      <c r="Z429" s="24"/>
      <c r="AA429" s="24"/>
      <c r="AB429" s="24"/>
      <c r="AC429" s="25">
        <f t="shared" si="199"/>
        <v>0</v>
      </c>
      <c r="AD429" s="24"/>
      <c r="AE429" s="24"/>
      <c r="AF429" s="24"/>
      <c r="AG429" s="25">
        <f t="shared" si="200"/>
        <v>0</v>
      </c>
      <c r="AH429" s="25">
        <f t="shared" si="201"/>
        <v>3864000</v>
      </c>
      <c r="AI429" s="26">
        <f t="shared" si="202"/>
        <v>0</v>
      </c>
      <c r="AJ429" s="27">
        <f t="shared" si="196"/>
        <v>5.6531068084199722E-4</v>
      </c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</row>
    <row r="430" spans="1:106" ht="12.75" customHeight="1" outlineLevel="1" x14ac:dyDescent="0.25">
      <c r="A430" s="19">
        <v>5</v>
      </c>
      <c r="B430" s="19"/>
      <c r="C430" s="28" t="s">
        <v>961</v>
      </c>
      <c r="D430" s="29">
        <v>45498</v>
      </c>
      <c r="E430" s="93" t="s">
        <v>825</v>
      </c>
      <c r="F430" s="22" t="s">
        <v>891</v>
      </c>
      <c r="G430" s="22" t="s">
        <v>892</v>
      </c>
      <c r="H430" s="29"/>
      <c r="I430" s="29"/>
      <c r="J430" s="199"/>
      <c r="K430" s="31">
        <v>5590000</v>
      </c>
      <c r="L430" s="22" t="s">
        <v>893</v>
      </c>
      <c r="M430" s="24"/>
      <c r="N430" s="24"/>
      <c r="O430" s="24"/>
      <c r="P430" s="30"/>
      <c r="Q430" s="30"/>
      <c r="R430" s="24"/>
      <c r="S430" s="24"/>
      <c r="T430" s="31"/>
      <c r="U430" s="25">
        <f t="shared" si="197"/>
        <v>0</v>
      </c>
      <c r="V430" s="24"/>
      <c r="W430" s="24"/>
      <c r="X430" s="24"/>
      <c r="Y430" s="25">
        <f t="shared" si="198"/>
        <v>0</v>
      </c>
      <c r="Z430" s="24"/>
      <c r="AA430" s="24">
        <v>5590000</v>
      </c>
      <c r="AB430" s="24"/>
      <c r="AC430" s="25">
        <f t="shared" si="199"/>
        <v>5590000</v>
      </c>
      <c r="AD430" s="24"/>
      <c r="AE430" s="24"/>
      <c r="AF430" s="24"/>
      <c r="AG430" s="25">
        <f t="shared" si="200"/>
        <v>0</v>
      </c>
      <c r="AH430" s="25">
        <f t="shared" si="201"/>
        <v>5590000</v>
      </c>
      <c r="AI430" s="26">
        <f t="shared" si="202"/>
        <v>0</v>
      </c>
      <c r="AJ430" s="27">
        <f t="shared" si="196"/>
        <v>8.1782782243963877E-4</v>
      </c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</row>
    <row r="431" spans="1:106" ht="12.75" customHeight="1" outlineLevel="1" x14ac:dyDescent="0.25">
      <c r="A431" s="19">
        <v>6</v>
      </c>
      <c r="B431" s="19"/>
      <c r="C431" s="28" t="s">
        <v>428</v>
      </c>
      <c r="D431" s="29">
        <v>45366</v>
      </c>
      <c r="E431" s="93" t="s">
        <v>826</v>
      </c>
      <c r="F431" s="22" t="s">
        <v>891</v>
      </c>
      <c r="G431" s="22" t="s">
        <v>892</v>
      </c>
      <c r="H431" s="29"/>
      <c r="I431" s="29"/>
      <c r="J431" s="199"/>
      <c r="K431" s="31">
        <v>12640000</v>
      </c>
      <c r="L431" s="22" t="s">
        <v>893</v>
      </c>
      <c r="M431" s="24"/>
      <c r="N431" s="24"/>
      <c r="O431" s="24"/>
      <c r="P431" s="30"/>
      <c r="Q431" s="30"/>
      <c r="R431" s="24"/>
      <c r="S431" s="24"/>
      <c r="T431" s="31">
        <v>12640000</v>
      </c>
      <c r="U431" s="25">
        <f t="shared" si="197"/>
        <v>12640000</v>
      </c>
      <c r="V431" s="24"/>
      <c r="W431" s="24"/>
      <c r="X431" s="24"/>
      <c r="Y431" s="25">
        <f t="shared" si="198"/>
        <v>0</v>
      </c>
      <c r="Z431" s="24"/>
      <c r="AA431" s="24"/>
      <c r="AB431" s="24"/>
      <c r="AC431" s="25">
        <f t="shared" si="199"/>
        <v>0</v>
      </c>
      <c r="AD431" s="24"/>
      <c r="AE431" s="24"/>
      <c r="AF431" s="24"/>
      <c r="AG431" s="25">
        <f t="shared" si="200"/>
        <v>0</v>
      </c>
      <c r="AH431" s="25">
        <f t="shared" si="201"/>
        <v>12640000</v>
      </c>
      <c r="AI431" s="26">
        <f t="shared" si="202"/>
        <v>0</v>
      </c>
      <c r="AJ431" s="27">
        <f t="shared" si="196"/>
        <v>1.8492564714914196E-3</v>
      </c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</row>
    <row r="432" spans="1:106" ht="12.75" customHeight="1" outlineLevel="1" x14ac:dyDescent="0.25">
      <c r="A432" s="19">
        <v>7</v>
      </c>
      <c r="B432" s="19"/>
      <c r="C432" s="28" t="s">
        <v>827</v>
      </c>
      <c r="D432" s="29">
        <v>45364</v>
      </c>
      <c r="E432" s="93" t="s">
        <v>828</v>
      </c>
      <c r="F432" s="22" t="s">
        <v>891</v>
      </c>
      <c r="G432" s="22" t="s">
        <v>892</v>
      </c>
      <c r="H432" s="29"/>
      <c r="I432" s="29"/>
      <c r="J432" s="199"/>
      <c r="K432" s="31">
        <v>6040000</v>
      </c>
      <c r="L432" s="22" t="s">
        <v>893</v>
      </c>
      <c r="M432" s="24"/>
      <c r="N432" s="24"/>
      <c r="O432" s="24"/>
      <c r="P432" s="30"/>
      <c r="Q432" s="30"/>
      <c r="R432" s="24"/>
      <c r="S432" s="24"/>
      <c r="T432" s="31">
        <v>6040000</v>
      </c>
      <c r="U432" s="25">
        <f t="shared" si="197"/>
        <v>6040000</v>
      </c>
      <c r="V432" s="24"/>
      <c r="W432" s="24"/>
      <c r="X432" s="24"/>
      <c r="Y432" s="25">
        <f t="shared" si="198"/>
        <v>0</v>
      </c>
      <c r="Z432" s="24"/>
      <c r="AA432" s="24"/>
      <c r="AB432" s="24"/>
      <c r="AC432" s="25">
        <f t="shared" si="199"/>
        <v>0</v>
      </c>
      <c r="AD432" s="24"/>
      <c r="AE432" s="24"/>
      <c r="AF432" s="24"/>
      <c r="AG432" s="25">
        <f t="shared" si="200"/>
        <v>0</v>
      </c>
      <c r="AH432" s="25">
        <f t="shared" si="201"/>
        <v>6040000</v>
      </c>
      <c r="AI432" s="26">
        <f t="shared" si="202"/>
        <v>0</v>
      </c>
      <c r="AJ432" s="27">
        <f t="shared" si="196"/>
        <v>8.8366369365570994E-4</v>
      </c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</row>
    <row r="433" spans="1:106" ht="12.75" customHeight="1" outlineLevel="1" x14ac:dyDescent="0.25">
      <c r="A433" s="19">
        <v>8</v>
      </c>
      <c r="B433" s="19"/>
      <c r="C433" s="28" t="s">
        <v>829</v>
      </c>
      <c r="D433" s="29">
        <v>45357</v>
      </c>
      <c r="E433" s="93" t="s">
        <v>830</v>
      </c>
      <c r="F433" s="22" t="s">
        <v>891</v>
      </c>
      <c r="G433" s="22" t="s">
        <v>892</v>
      </c>
      <c r="H433" s="29"/>
      <c r="I433" s="29"/>
      <c r="J433" s="199"/>
      <c r="K433" s="31">
        <v>4010000</v>
      </c>
      <c r="L433" s="22" t="s">
        <v>893</v>
      </c>
      <c r="M433" s="24"/>
      <c r="N433" s="24"/>
      <c r="O433" s="24"/>
      <c r="P433" s="30"/>
      <c r="Q433" s="30"/>
      <c r="R433" s="24"/>
      <c r="S433" s="24"/>
      <c r="T433" s="31">
        <v>4010000</v>
      </c>
      <c r="U433" s="25">
        <f t="shared" si="197"/>
        <v>4010000</v>
      </c>
      <c r="V433" s="24"/>
      <c r="W433" s="24"/>
      <c r="X433" s="24"/>
      <c r="Y433" s="25">
        <f t="shared" si="198"/>
        <v>0</v>
      </c>
      <c r="Z433" s="24"/>
      <c r="AA433" s="24"/>
      <c r="AB433" s="24"/>
      <c r="AC433" s="25">
        <f t="shared" si="199"/>
        <v>0</v>
      </c>
      <c r="AD433" s="24"/>
      <c r="AE433" s="24"/>
      <c r="AF433" s="24"/>
      <c r="AG433" s="25">
        <f t="shared" si="200"/>
        <v>0</v>
      </c>
      <c r="AH433" s="25">
        <f t="shared" si="201"/>
        <v>4010000</v>
      </c>
      <c r="AI433" s="26">
        <f t="shared" si="202"/>
        <v>0</v>
      </c>
      <c r="AJ433" s="27">
        <f t="shared" si="196"/>
        <v>5.8667076350321136E-4</v>
      </c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</row>
    <row r="434" spans="1:106" ht="12.75" customHeight="1" outlineLevel="1" x14ac:dyDescent="0.25">
      <c r="A434" s="19">
        <v>9</v>
      </c>
      <c r="B434" s="19"/>
      <c r="C434" s="28" t="s">
        <v>395</v>
      </c>
      <c r="D434" s="29">
        <v>45412</v>
      </c>
      <c r="E434" s="93" t="s">
        <v>831</v>
      </c>
      <c r="F434" s="22" t="s">
        <v>891</v>
      </c>
      <c r="G434" s="22" t="s">
        <v>892</v>
      </c>
      <c r="H434" s="29"/>
      <c r="I434" s="29"/>
      <c r="J434" s="199"/>
      <c r="K434" s="31">
        <v>4740000</v>
      </c>
      <c r="L434" s="22" t="s">
        <v>893</v>
      </c>
      <c r="M434" s="24"/>
      <c r="N434" s="24"/>
      <c r="O434" s="24"/>
      <c r="P434" s="30"/>
      <c r="Q434" s="30"/>
      <c r="R434" s="24"/>
      <c r="S434" s="24"/>
      <c r="T434" s="31"/>
      <c r="U434" s="25">
        <f t="shared" si="197"/>
        <v>0</v>
      </c>
      <c r="V434" s="24"/>
      <c r="W434" s="99">
        <v>4740000</v>
      </c>
      <c r="X434" s="24"/>
      <c r="Y434" s="25">
        <f t="shared" si="198"/>
        <v>4740000</v>
      </c>
      <c r="Z434" s="24"/>
      <c r="AA434" s="24"/>
      <c r="AB434" s="24"/>
      <c r="AC434" s="25">
        <f t="shared" si="199"/>
        <v>0</v>
      </c>
      <c r="AD434" s="24"/>
      <c r="AE434" s="24"/>
      <c r="AF434" s="24"/>
      <c r="AG434" s="25">
        <f t="shared" si="200"/>
        <v>0</v>
      </c>
      <c r="AH434" s="25">
        <f t="shared" si="201"/>
        <v>4740000</v>
      </c>
      <c r="AI434" s="26">
        <f t="shared" si="202"/>
        <v>0</v>
      </c>
      <c r="AJ434" s="27">
        <f t="shared" si="196"/>
        <v>6.9347117680928225E-4</v>
      </c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</row>
    <row r="435" spans="1:106" ht="12.75" customHeight="1" outlineLevel="1" x14ac:dyDescent="0.25">
      <c r="A435" s="19">
        <v>10</v>
      </c>
      <c r="B435" s="19"/>
      <c r="C435" s="28" t="s">
        <v>832</v>
      </c>
      <c r="D435" s="29">
        <v>45357</v>
      </c>
      <c r="E435" s="93" t="s">
        <v>833</v>
      </c>
      <c r="F435" s="22" t="s">
        <v>891</v>
      </c>
      <c r="G435" s="22" t="s">
        <v>892</v>
      </c>
      <c r="H435" s="29"/>
      <c r="I435" s="29"/>
      <c r="J435" s="199"/>
      <c r="K435" s="31">
        <v>7230000</v>
      </c>
      <c r="L435" s="22" t="s">
        <v>893</v>
      </c>
      <c r="M435" s="24"/>
      <c r="N435" s="24"/>
      <c r="O435" s="24"/>
      <c r="P435" s="30"/>
      <c r="Q435" s="30"/>
      <c r="R435" s="24"/>
      <c r="S435" s="24"/>
      <c r="T435" s="31">
        <v>7230000</v>
      </c>
      <c r="U435" s="25">
        <f t="shared" si="197"/>
        <v>7230000</v>
      </c>
      <c r="V435" s="24"/>
      <c r="W435" s="24"/>
      <c r="X435" s="24"/>
      <c r="Y435" s="25">
        <f t="shared" si="198"/>
        <v>0</v>
      </c>
      <c r="Z435" s="24"/>
      <c r="AA435" s="24"/>
      <c r="AB435" s="24"/>
      <c r="AC435" s="25">
        <f t="shared" si="199"/>
        <v>0</v>
      </c>
      <c r="AD435" s="24"/>
      <c r="AE435" s="24"/>
      <c r="AF435" s="24"/>
      <c r="AG435" s="25">
        <f t="shared" si="200"/>
        <v>0</v>
      </c>
      <c r="AH435" s="25">
        <f t="shared" si="201"/>
        <v>7230000</v>
      </c>
      <c r="AI435" s="26">
        <f t="shared" si="202"/>
        <v>0</v>
      </c>
      <c r="AJ435" s="27">
        <f t="shared" si="196"/>
        <v>1.057762997538209E-3</v>
      </c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</row>
    <row r="436" spans="1:106" ht="12.75" customHeight="1" outlineLevel="1" x14ac:dyDescent="0.25">
      <c r="A436" s="19">
        <v>11</v>
      </c>
      <c r="B436" s="19"/>
      <c r="C436" s="28" t="s">
        <v>834</v>
      </c>
      <c r="D436" s="29">
        <v>45379</v>
      </c>
      <c r="E436" s="93" t="s">
        <v>835</v>
      </c>
      <c r="F436" s="22" t="s">
        <v>891</v>
      </c>
      <c r="G436" s="22" t="s">
        <v>892</v>
      </c>
      <c r="H436" s="29"/>
      <c r="I436" s="29"/>
      <c r="J436" s="199"/>
      <c r="K436" s="31">
        <v>4900000</v>
      </c>
      <c r="L436" s="22" t="s">
        <v>893</v>
      </c>
      <c r="M436" s="24"/>
      <c r="N436" s="24"/>
      <c r="O436" s="24"/>
      <c r="P436" s="30"/>
      <c r="Q436" s="30"/>
      <c r="R436" s="24"/>
      <c r="S436" s="24"/>
      <c r="T436" s="31"/>
      <c r="U436" s="25">
        <f t="shared" si="197"/>
        <v>0</v>
      </c>
      <c r="V436" s="99">
        <v>4900000</v>
      </c>
      <c r="W436" s="24"/>
      <c r="X436" s="24"/>
      <c r="Y436" s="25">
        <f t="shared" si="198"/>
        <v>4900000</v>
      </c>
      <c r="Z436" s="24"/>
      <c r="AA436" s="24"/>
      <c r="AB436" s="24"/>
      <c r="AC436" s="25">
        <f t="shared" si="199"/>
        <v>0</v>
      </c>
      <c r="AD436" s="24"/>
      <c r="AE436" s="24"/>
      <c r="AF436" s="24"/>
      <c r="AG436" s="25">
        <f t="shared" si="200"/>
        <v>0</v>
      </c>
      <c r="AH436" s="25">
        <f t="shared" si="201"/>
        <v>4900000</v>
      </c>
      <c r="AI436" s="26">
        <f t="shared" si="202"/>
        <v>0</v>
      </c>
      <c r="AJ436" s="27">
        <f t="shared" si="196"/>
        <v>7.1687948657499646E-4</v>
      </c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</row>
    <row r="437" spans="1:106" ht="12.75" customHeight="1" outlineLevel="1" x14ac:dyDescent="0.25">
      <c r="A437" s="19">
        <v>12</v>
      </c>
      <c r="B437" s="19"/>
      <c r="C437" s="28" t="s">
        <v>342</v>
      </c>
      <c r="D437" s="29">
        <v>45420</v>
      </c>
      <c r="E437" s="93" t="s">
        <v>836</v>
      </c>
      <c r="F437" s="22" t="s">
        <v>891</v>
      </c>
      <c r="G437" s="22" t="s">
        <v>892</v>
      </c>
      <c r="H437" s="29"/>
      <c r="I437" s="29"/>
      <c r="J437" s="199"/>
      <c r="K437" s="31">
        <v>10830000</v>
      </c>
      <c r="L437" s="22" t="s">
        <v>893</v>
      </c>
      <c r="M437" s="24"/>
      <c r="N437" s="24"/>
      <c r="O437" s="24"/>
      <c r="P437" s="30"/>
      <c r="Q437" s="30"/>
      <c r="R437" s="24"/>
      <c r="S437" s="24"/>
      <c r="T437" s="31"/>
      <c r="U437" s="25">
        <f t="shared" si="197"/>
        <v>0</v>
      </c>
      <c r="V437" s="24"/>
      <c r="W437" s="99">
        <v>10830000</v>
      </c>
      <c r="X437" s="99"/>
      <c r="Y437" s="25">
        <f t="shared" si="198"/>
        <v>10830000</v>
      </c>
      <c r="Z437" s="24"/>
      <c r="AA437" s="24"/>
      <c r="AB437" s="24"/>
      <c r="AC437" s="25">
        <f t="shared" si="199"/>
        <v>0</v>
      </c>
      <c r="AD437" s="24"/>
      <c r="AE437" s="24"/>
      <c r="AF437" s="24"/>
      <c r="AG437" s="25">
        <f t="shared" si="200"/>
        <v>0</v>
      </c>
      <c r="AH437" s="25">
        <f t="shared" si="201"/>
        <v>10830000</v>
      </c>
      <c r="AI437" s="26">
        <f t="shared" si="202"/>
        <v>0</v>
      </c>
      <c r="AJ437" s="27">
        <f t="shared" si="196"/>
        <v>1.5844499672667779E-3</v>
      </c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</row>
    <row r="438" spans="1:106" ht="12.75" customHeight="1" outlineLevel="1" x14ac:dyDescent="0.25">
      <c r="A438" s="19">
        <v>13</v>
      </c>
      <c r="B438" s="19"/>
      <c r="C438" s="28" t="s">
        <v>837</v>
      </c>
      <c r="D438" s="29">
        <v>45365</v>
      </c>
      <c r="E438" s="93" t="s">
        <v>838</v>
      </c>
      <c r="F438" s="22" t="s">
        <v>891</v>
      </c>
      <c r="G438" s="22" t="s">
        <v>892</v>
      </c>
      <c r="H438" s="29"/>
      <c r="I438" s="29"/>
      <c r="J438" s="199"/>
      <c r="K438" s="31">
        <v>6110000</v>
      </c>
      <c r="L438" s="22" t="s">
        <v>893</v>
      </c>
      <c r="M438" s="24"/>
      <c r="N438" s="24"/>
      <c r="O438" s="24"/>
      <c r="P438" s="30"/>
      <c r="Q438" s="30"/>
      <c r="R438" s="24"/>
      <c r="S438" s="24"/>
      <c r="T438" s="31">
        <v>6110000</v>
      </c>
      <c r="U438" s="25">
        <f t="shared" si="197"/>
        <v>6110000</v>
      </c>
      <c r="V438" s="24"/>
      <c r="W438" s="24"/>
      <c r="X438" s="24"/>
      <c r="Y438" s="25">
        <f t="shared" si="198"/>
        <v>0</v>
      </c>
      <c r="Z438" s="24"/>
      <c r="AA438" s="24"/>
      <c r="AB438" s="24"/>
      <c r="AC438" s="25">
        <f t="shared" si="199"/>
        <v>0</v>
      </c>
      <c r="AD438" s="24"/>
      <c r="AE438" s="24"/>
      <c r="AF438" s="24"/>
      <c r="AG438" s="25">
        <f t="shared" si="200"/>
        <v>0</v>
      </c>
      <c r="AH438" s="25">
        <f t="shared" si="201"/>
        <v>6110000</v>
      </c>
      <c r="AI438" s="26">
        <f t="shared" si="202"/>
        <v>0</v>
      </c>
      <c r="AJ438" s="27">
        <f t="shared" si="196"/>
        <v>8.9390482917820987E-4</v>
      </c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</row>
    <row r="439" spans="1:106" ht="12.75" customHeight="1" outlineLevel="1" x14ac:dyDescent="0.25">
      <c r="A439" s="19">
        <v>14</v>
      </c>
      <c r="B439" s="19"/>
      <c r="C439" s="28" t="s">
        <v>426</v>
      </c>
      <c r="D439" s="29">
        <v>45393</v>
      </c>
      <c r="E439" s="93" t="s">
        <v>839</v>
      </c>
      <c r="F439" s="22" t="s">
        <v>891</v>
      </c>
      <c r="G439" s="22" t="s">
        <v>892</v>
      </c>
      <c r="H439" s="29"/>
      <c r="I439" s="29"/>
      <c r="J439" s="199"/>
      <c r="K439" s="31">
        <v>4120000</v>
      </c>
      <c r="L439" s="22" t="s">
        <v>893</v>
      </c>
      <c r="M439" s="24"/>
      <c r="N439" s="24"/>
      <c r="O439" s="24"/>
      <c r="P439" s="30"/>
      <c r="Q439" s="30"/>
      <c r="R439" s="24"/>
      <c r="S439" s="24"/>
      <c r="T439" s="31"/>
      <c r="U439" s="25">
        <f t="shared" si="197"/>
        <v>0</v>
      </c>
      <c r="V439" s="24"/>
      <c r="W439" s="99">
        <v>4120000</v>
      </c>
      <c r="X439" s="24"/>
      <c r="Y439" s="25">
        <f t="shared" si="198"/>
        <v>4120000</v>
      </c>
      <c r="Z439" s="24"/>
      <c r="AA439" s="24"/>
      <c r="AB439" s="24"/>
      <c r="AC439" s="25">
        <f t="shared" si="199"/>
        <v>0</v>
      </c>
      <c r="AD439" s="24"/>
      <c r="AE439" s="24"/>
      <c r="AF439" s="24"/>
      <c r="AG439" s="25">
        <f t="shared" si="200"/>
        <v>0</v>
      </c>
      <c r="AH439" s="25">
        <f t="shared" si="201"/>
        <v>4120000</v>
      </c>
      <c r="AI439" s="26">
        <f t="shared" si="202"/>
        <v>0</v>
      </c>
      <c r="AJ439" s="27">
        <f t="shared" si="196"/>
        <v>6.0276397646713987E-4</v>
      </c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</row>
    <row r="440" spans="1:106" ht="12.75" customHeight="1" outlineLevel="1" x14ac:dyDescent="0.25">
      <c r="A440" s="19">
        <v>15</v>
      </c>
      <c r="B440" s="19"/>
      <c r="C440" s="28" t="s">
        <v>422</v>
      </c>
      <c r="D440" s="29">
        <v>45410</v>
      </c>
      <c r="E440" s="93" t="s">
        <v>840</v>
      </c>
      <c r="F440" s="22" t="s">
        <v>891</v>
      </c>
      <c r="G440" s="22" t="s">
        <v>892</v>
      </c>
      <c r="H440" s="29"/>
      <c r="I440" s="29"/>
      <c r="J440" s="199"/>
      <c r="K440" s="31">
        <v>22820000</v>
      </c>
      <c r="L440" s="22" t="s">
        <v>893</v>
      </c>
      <c r="M440" s="24"/>
      <c r="N440" s="24"/>
      <c r="O440" s="24"/>
      <c r="P440" s="30"/>
      <c r="Q440" s="30"/>
      <c r="R440" s="24"/>
      <c r="S440" s="24"/>
      <c r="T440" s="31"/>
      <c r="U440" s="25">
        <f t="shared" si="197"/>
        <v>0</v>
      </c>
      <c r="V440" s="99">
        <v>22820000</v>
      </c>
      <c r="W440" s="24"/>
      <c r="X440" s="24"/>
      <c r="Y440" s="25">
        <f t="shared" si="198"/>
        <v>22820000</v>
      </c>
      <c r="Z440" s="24"/>
      <c r="AA440" s="24"/>
      <c r="AB440" s="24"/>
      <c r="AC440" s="25">
        <f t="shared" si="199"/>
        <v>0</v>
      </c>
      <c r="AD440" s="24"/>
      <c r="AE440" s="24"/>
      <c r="AF440" s="24"/>
      <c r="AG440" s="25">
        <f t="shared" si="200"/>
        <v>0</v>
      </c>
      <c r="AH440" s="25">
        <f t="shared" si="201"/>
        <v>22820000</v>
      </c>
      <c r="AI440" s="26">
        <f t="shared" si="202"/>
        <v>0</v>
      </c>
      <c r="AJ440" s="27">
        <f t="shared" si="196"/>
        <v>3.3386101803349836E-3</v>
      </c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</row>
    <row r="441" spans="1:106" ht="12.75" customHeight="1" outlineLevel="1" x14ac:dyDescent="0.25">
      <c r="A441" s="19">
        <v>16</v>
      </c>
      <c r="B441" s="19"/>
      <c r="C441" s="28" t="s">
        <v>841</v>
      </c>
      <c r="D441" s="29">
        <v>45455</v>
      </c>
      <c r="E441" s="93" t="s">
        <v>842</v>
      </c>
      <c r="F441" s="22" t="s">
        <v>891</v>
      </c>
      <c r="G441" s="22" t="s">
        <v>892</v>
      </c>
      <c r="H441" s="29"/>
      <c r="I441" s="29"/>
      <c r="J441" s="199"/>
      <c r="K441" s="31">
        <v>3090000</v>
      </c>
      <c r="L441" s="22" t="s">
        <v>893</v>
      </c>
      <c r="M441" s="24"/>
      <c r="N441" s="24"/>
      <c r="O441" s="24"/>
      <c r="P441" s="30"/>
      <c r="Q441" s="30"/>
      <c r="R441" s="24"/>
      <c r="S441" s="24"/>
      <c r="T441" s="31"/>
      <c r="U441" s="25">
        <f t="shared" si="197"/>
        <v>0</v>
      </c>
      <c r="V441" s="24"/>
      <c r="W441" s="24"/>
      <c r="X441" s="99">
        <v>3090000</v>
      </c>
      <c r="Y441" s="25">
        <f t="shared" si="198"/>
        <v>3090000</v>
      </c>
      <c r="Z441" s="24"/>
      <c r="AA441" s="24"/>
      <c r="AB441" s="24"/>
      <c r="AC441" s="25">
        <f t="shared" si="199"/>
        <v>0</v>
      </c>
      <c r="AD441" s="24"/>
      <c r="AE441" s="24"/>
      <c r="AF441" s="24"/>
      <c r="AG441" s="25">
        <f t="shared" si="200"/>
        <v>0</v>
      </c>
      <c r="AH441" s="25">
        <f t="shared" si="201"/>
        <v>3090000</v>
      </c>
      <c r="AI441" s="26">
        <f t="shared" si="202"/>
        <v>0</v>
      </c>
      <c r="AJ441" s="27">
        <f t="shared" si="196"/>
        <v>4.520729823503549E-4</v>
      </c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</row>
    <row r="442" spans="1:106" ht="12.75" customHeight="1" outlineLevel="1" x14ac:dyDescent="0.25">
      <c r="A442" s="19">
        <v>17</v>
      </c>
      <c r="B442" s="19"/>
      <c r="C442" s="28" t="s">
        <v>414</v>
      </c>
      <c r="D442" s="29">
        <v>45373</v>
      </c>
      <c r="E442" s="93" t="s">
        <v>843</v>
      </c>
      <c r="F442" s="22" t="s">
        <v>891</v>
      </c>
      <c r="G442" s="22" t="s">
        <v>892</v>
      </c>
      <c r="H442" s="29"/>
      <c r="I442" s="29"/>
      <c r="J442" s="199"/>
      <c r="K442" s="31">
        <v>8800000</v>
      </c>
      <c r="L442" s="22" t="s">
        <v>893</v>
      </c>
      <c r="M442" s="24"/>
      <c r="N442" s="24"/>
      <c r="O442" s="24"/>
      <c r="P442" s="30"/>
      <c r="Q442" s="30"/>
      <c r="R442" s="24"/>
      <c r="S442" s="24"/>
      <c r="T442" s="31">
        <v>8800000</v>
      </c>
      <c r="U442" s="25">
        <f t="shared" si="197"/>
        <v>8800000</v>
      </c>
      <c r="V442" s="24"/>
      <c r="W442" s="24"/>
      <c r="X442" s="24"/>
      <c r="Y442" s="25">
        <f t="shared" si="198"/>
        <v>0</v>
      </c>
      <c r="Z442" s="24"/>
      <c r="AA442" s="24"/>
      <c r="AB442" s="24"/>
      <c r="AC442" s="25">
        <f t="shared" si="199"/>
        <v>0</v>
      </c>
      <c r="AD442" s="24"/>
      <c r="AE442" s="24"/>
      <c r="AF442" s="24"/>
      <c r="AG442" s="25">
        <f t="shared" si="200"/>
        <v>0</v>
      </c>
      <c r="AH442" s="25">
        <f t="shared" si="201"/>
        <v>8800000</v>
      </c>
      <c r="AI442" s="26">
        <f t="shared" si="202"/>
        <v>0</v>
      </c>
      <c r="AJ442" s="27">
        <f t="shared" si="196"/>
        <v>1.2874570371142794E-3</v>
      </c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</row>
    <row r="443" spans="1:106" ht="12.75" customHeight="1" outlineLevel="1" x14ac:dyDescent="0.25">
      <c r="A443" s="19">
        <v>18</v>
      </c>
      <c r="B443" s="19"/>
      <c r="C443" s="28" t="s">
        <v>844</v>
      </c>
      <c r="D443" s="29">
        <v>45357</v>
      </c>
      <c r="E443" s="93" t="s">
        <v>845</v>
      </c>
      <c r="F443" s="22" t="s">
        <v>891</v>
      </c>
      <c r="G443" s="22" t="s">
        <v>892</v>
      </c>
      <c r="H443" s="29"/>
      <c r="I443" s="29"/>
      <c r="J443" s="199"/>
      <c r="K443" s="31">
        <v>6460000</v>
      </c>
      <c r="L443" s="22" t="s">
        <v>893</v>
      </c>
      <c r="M443" s="24"/>
      <c r="N443" s="24"/>
      <c r="O443" s="24"/>
      <c r="P443" s="30"/>
      <c r="Q443" s="30"/>
      <c r="R443" s="24"/>
      <c r="S443" s="24"/>
      <c r="T443" s="31">
        <v>6460000</v>
      </c>
      <c r="U443" s="25">
        <f t="shared" si="197"/>
        <v>6460000</v>
      </c>
      <c r="V443" s="24"/>
      <c r="W443" s="24"/>
      <c r="X443" s="24"/>
      <c r="Y443" s="25">
        <f t="shared" si="198"/>
        <v>0</v>
      </c>
      <c r="Z443" s="24"/>
      <c r="AA443" s="24"/>
      <c r="AB443" s="24"/>
      <c r="AC443" s="25">
        <f t="shared" si="199"/>
        <v>0</v>
      </c>
      <c r="AD443" s="24"/>
      <c r="AE443" s="24"/>
      <c r="AF443" s="24"/>
      <c r="AG443" s="25">
        <f t="shared" si="200"/>
        <v>0</v>
      </c>
      <c r="AH443" s="25">
        <f t="shared" si="201"/>
        <v>6460000</v>
      </c>
      <c r="AI443" s="26">
        <f t="shared" si="202"/>
        <v>0</v>
      </c>
      <c r="AJ443" s="27">
        <f t="shared" si="196"/>
        <v>9.4511050679070964E-4</v>
      </c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</row>
    <row r="444" spans="1:106" ht="12.75" customHeight="1" outlineLevel="1" x14ac:dyDescent="0.25">
      <c r="A444" s="19">
        <v>19</v>
      </c>
      <c r="B444" s="19"/>
      <c r="C444" s="28" t="s">
        <v>401</v>
      </c>
      <c r="D444" s="29">
        <v>45405</v>
      </c>
      <c r="E444" s="93" t="s">
        <v>846</v>
      </c>
      <c r="F444" s="22" t="s">
        <v>891</v>
      </c>
      <c r="G444" s="22" t="s">
        <v>892</v>
      </c>
      <c r="H444" s="29"/>
      <c r="I444" s="29"/>
      <c r="J444" s="199"/>
      <c r="K444" s="31">
        <v>4390000</v>
      </c>
      <c r="L444" s="22" t="s">
        <v>893</v>
      </c>
      <c r="M444" s="24"/>
      <c r="N444" s="24"/>
      <c r="O444" s="24"/>
      <c r="P444" s="30"/>
      <c r="Q444" s="30"/>
      <c r="R444" s="24"/>
      <c r="S444" s="24"/>
      <c r="T444" s="31"/>
      <c r="U444" s="25">
        <f t="shared" si="197"/>
        <v>0</v>
      </c>
      <c r="V444" s="24"/>
      <c r="W444" s="99">
        <v>4390000</v>
      </c>
      <c r="X444" s="24"/>
      <c r="Y444" s="25">
        <f t="shared" si="198"/>
        <v>4390000</v>
      </c>
      <c r="Z444" s="24"/>
      <c r="AA444" s="24"/>
      <c r="AB444" s="24"/>
      <c r="AC444" s="25">
        <f t="shared" si="199"/>
        <v>0</v>
      </c>
      <c r="AD444" s="24"/>
      <c r="AE444" s="24"/>
      <c r="AF444" s="24"/>
      <c r="AG444" s="25">
        <f t="shared" si="200"/>
        <v>0</v>
      </c>
      <c r="AH444" s="25">
        <f t="shared" si="201"/>
        <v>4390000</v>
      </c>
      <c r="AI444" s="26">
        <f t="shared" si="202"/>
        <v>0</v>
      </c>
      <c r="AJ444" s="27">
        <f t="shared" si="196"/>
        <v>6.4226549919678259E-4</v>
      </c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</row>
    <row r="445" spans="1:106" ht="12.75" customHeight="1" outlineLevel="1" x14ac:dyDescent="0.25">
      <c r="A445" s="19">
        <v>20</v>
      </c>
      <c r="B445" s="19"/>
      <c r="C445" s="28" t="s">
        <v>847</v>
      </c>
      <c r="D445" s="29">
        <v>45364</v>
      </c>
      <c r="E445" s="93" t="s">
        <v>848</v>
      </c>
      <c r="F445" s="22" t="s">
        <v>891</v>
      </c>
      <c r="G445" s="22" t="s">
        <v>892</v>
      </c>
      <c r="H445" s="29"/>
      <c r="I445" s="29"/>
      <c r="J445" s="199"/>
      <c r="K445" s="31">
        <v>3156000</v>
      </c>
      <c r="L445" s="22" t="s">
        <v>893</v>
      </c>
      <c r="M445" s="24"/>
      <c r="N445" s="24"/>
      <c r="O445" s="24"/>
      <c r="P445" s="30"/>
      <c r="Q445" s="30"/>
      <c r="R445" s="24"/>
      <c r="S445" s="24"/>
      <c r="T445" s="31">
        <v>3156000</v>
      </c>
      <c r="U445" s="25">
        <f t="shared" si="197"/>
        <v>3156000</v>
      </c>
      <c r="V445" s="24"/>
      <c r="W445" s="24"/>
      <c r="X445" s="24"/>
      <c r="Y445" s="25">
        <f t="shared" si="198"/>
        <v>0</v>
      </c>
      <c r="Z445" s="24"/>
      <c r="AA445" s="24"/>
      <c r="AB445" s="24"/>
      <c r="AC445" s="25">
        <f t="shared" si="199"/>
        <v>0</v>
      </c>
      <c r="AD445" s="24"/>
      <c r="AE445" s="24"/>
      <c r="AF445" s="24"/>
      <c r="AG445" s="25">
        <f t="shared" si="200"/>
        <v>0</v>
      </c>
      <c r="AH445" s="25">
        <f t="shared" si="201"/>
        <v>3156000</v>
      </c>
      <c r="AI445" s="26">
        <f t="shared" si="202"/>
        <v>0</v>
      </c>
      <c r="AJ445" s="27">
        <f t="shared" si="196"/>
        <v>4.6172891012871199E-4</v>
      </c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</row>
    <row r="446" spans="1:106" ht="12.75" customHeight="1" outlineLevel="1" x14ac:dyDescent="0.25">
      <c r="A446" s="19">
        <v>21</v>
      </c>
      <c r="B446" s="19"/>
      <c r="C446" s="28" t="s">
        <v>530</v>
      </c>
      <c r="D446" s="29">
        <v>45468</v>
      </c>
      <c r="E446" s="93" t="s">
        <v>849</v>
      </c>
      <c r="F446" s="22" t="s">
        <v>891</v>
      </c>
      <c r="G446" s="22" t="s">
        <v>892</v>
      </c>
      <c r="H446" s="29"/>
      <c r="I446" s="29"/>
      <c r="J446" s="199"/>
      <c r="K446" s="31">
        <v>8500000</v>
      </c>
      <c r="L446" s="22" t="s">
        <v>893</v>
      </c>
      <c r="M446" s="24"/>
      <c r="N446" s="24"/>
      <c r="O446" s="24"/>
      <c r="P446" s="30"/>
      <c r="Q446" s="30"/>
      <c r="R446" s="24"/>
      <c r="S446" s="24"/>
      <c r="T446" s="24"/>
      <c r="U446" s="25">
        <f t="shared" si="197"/>
        <v>0</v>
      </c>
      <c r="V446" s="24"/>
      <c r="W446" s="24"/>
      <c r="X446" s="31"/>
      <c r="Y446" s="25">
        <f t="shared" si="198"/>
        <v>0</v>
      </c>
      <c r="Z446" s="24">
        <v>8500000</v>
      </c>
      <c r="AA446" s="24"/>
      <c r="AB446" s="24"/>
      <c r="AC446" s="25">
        <f t="shared" si="199"/>
        <v>8500000</v>
      </c>
      <c r="AD446" s="24"/>
      <c r="AE446" s="24"/>
      <c r="AF446" s="24"/>
      <c r="AG446" s="25">
        <f t="shared" si="200"/>
        <v>0</v>
      </c>
      <c r="AH446" s="25">
        <f t="shared" si="201"/>
        <v>8500000</v>
      </c>
      <c r="AI446" s="26">
        <f t="shared" si="202"/>
        <v>0</v>
      </c>
      <c r="AJ446" s="27">
        <f t="shared" si="196"/>
        <v>1.2435664563035652E-3</v>
      </c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</row>
    <row r="447" spans="1:106" ht="12.75" customHeight="1" outlineLevel="1" x14ac:dyDescent="0.25">
      <c r="A447" s="19">
        <v>22</v>
      </c>
      <c r="B447" s="19"/>
      <c r="C447" s="133" t="s">
        <v>1364</v>
      </c>
      <c r="D447" s="139">
        <v>45604</v>
      </c>
      <c r="E447" s="137" t="s">
        <v>828</v>
      </c>
      <c r="F447" s="22" t="s">
        <v>891</v>
      </c>
      <c r="G447" s="22" t="s">
        <v>892</v>
      </c>
      <c r="H447" s="29"/>
      <c r="I447" s="29"/>
      <c r="J447" s="199"/>
      <c r="K447" s="31">
        <v>2000000</v>
      </c>
      <c r="L447" s="22" t="s">
        <v>893</v>
      </c>
      <c r="M447" s="24"/>
      <c r="N447" s="24"/>
      <c r="O447" s="24"/>
      <c r="P447" s="30"/>
      <c r="Q447" s="30"/>
      <c r="R447" s="24"/>
      <c r="S447" s="24"/>
      <c r="T447" s="24"/>
      <c r="U447" s="25">
        <f>SUM(R447:T447)</f>
        <v>0</v>
      </c>
      <c r="V447" s="24"/>
      <c r="W447" s="24"/>
      <c r="X447" s="24"/>
      <c r="Y447" s="25">
        <f>SUM(V447:X447)</f>
        <v>0</v>
      </c>
      <c r="Z447" s="24"/>
      <c r="AA447" s="24"/>
      <c r="AB447" s="24"/>
      <c r="AC447" s="25">
        <f>SUM(Z447:AB447)</f>
        <v>0</v>
      </c>
      <c r="AD447" s="24"/>
      <c r="AE447" s="24"/>
      <c r="AF447" s="31">
        <v>2000000</v>
      </c>
      <c r="AG447" s="25">
        <f>SUM(AD447:AF447)</f>
        <v>2000000</v>
      </c>
      <c r="AH447" s="25">
        <f>SUM(U447,Y447,AC447,AG447)</f>
        <v>2000000</v>
      </c>
      <c r="AI447" s="26">
        <f>IF(ISERROR(AH447/J447),0,AH447/J447)</f>
        <v>0</v>
      </c>
      <c r="AJ447" s="27">
        <f t="shared" si="196"/>
        <v>2.9260387207142712E-4</v>
      </c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</row>
    <row r="448" spans="1:106" ht="12.75" customHeight="1" outlineLevel="1" x14ac:dyDescent="0.25">
      <c r="A448" s="19">
        <v>23</v>
      </c>
      <c r="B448" s="104"/>
      <c r="C448" s="64" t="s">
        <v>1365</v>
      </c>
      <c r="D448" s="29">
        <v>45603</v>
      </c>
      <c r="E448" s="64" t="s">
        <v>830</v>
      </c>
      <c r="F448" s="20" t="s">
        <v>891</v>
      </c>
      <c r="G448" s="22" t="s">
        <v>892</v>
      </c>
      <c r="H448" s="127"/>
      <c r="I448" s="131"/>
      <c r="J448" s="199"/>
      <c r="K448" s="31">
        <v>2000000</v>
      </c>
      <c r="L448" s="22" t="s">
        <v>893</v>
      </c>
      <c r="M448" s="24"/>
      <c r="N448" s="24"/>
      <c r="O448" s="24"/>
      <c r="P448" s="126"/>
      <c r="Q448" s="126"/>
      <c r="R448" s="24"/>
      <c r="S448" s="24"/>
      <c r="T448" s="24"/>
      <c r="U448" s="25">
        <f t="shared" ref="U448:U449" si="203">SUM(R448:T448)</f>
        <v>0</v>
      </c>
      <c r="V448" s="24"/>
      <c r="W448" s="24"/>
      <c r="X448" s="24"/>
      <c r="Y448" s="25">
        <f t="shared" ref="Y448:Y449" si="204">SUM(V448:X448)</f>
        <v>0</v>
      </c>
      <c r="Z448" s="24"/>
      <c r="AA448" s="24"/>
      <c r="AB448" s="24"/>
      <c r="AC448" s="25">
        <f t="shared" ref="AC448:AC449" si="205">SUM(Z448:AB448)</f>
        <v>0</v>
      </c>
      <c r="AD448" s="24"/>
      <c r="AE448" s="24"/>
      <c r="AF448" s="31">
        <v>2000000</v>
      </c>
      <c r="AG448" s="25">
        <f t="shared" ref="AG448:AG449" si="206">SUM(AD448:AF448)</f>
        <v>2000000</v>
      </c>
      <c r="AH448" s="25">
        <f t="shared" ref="AH448:AH449" si="207">SUM(U448,Y448,AC448,AG448)</f>
        <v>2000000</v>
      </c>
      <c r="AI448" s="26">
        <f t="shared" ref="AI448:AI449" si="208">IF(ISERROR(AH448/J448),0,AH448/J448)</f>
        <v>0</v>
      </c>
      <c r="AJ448" s="27">
        <f t="shared" ref="AJ448:AJ449" si="209">IF(ISERROR(AH448/$AH$456),"-",AH448/$AH$456)</f>
        <v>2.9260387207142712E-4</v>
      </c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</row>
    <row r="449" spans="1:106" ht="12.75" customHeight="1" outlineLevel="1" x14ac:dyDescent="0.25">
      <c r="A449" s="19">
        <v>24</v>
      </c>
      <c r="B449" s="104"/>
      <c r="C449" s="64" t="s">
        <v>1366</v>
      </c>
      <c r="D449" s="29">
        <v>45609</v>
      </c>
      <c r="E449" s="64" t="s">
        <v>835</v>
      </c>
      <c r="F449" s="20" t="s">
        <v>891</v>
      </c>
      <c r="G449" s="22" t="s">
        <v>892</v>
      </c>
      <c r="H449" s="127"/>
      <c r="I449" s="131"/>
      <c r="J449" s="195"/>
      <c r="K449" s="31">
        <v>2000000</v>
      </c>
      <c r="L449" s="22" t="s">
        <v>893</v>
      </c>
      <c r="M449" s="24"/>
      <c r="N449" s="24"/>
      <c r="O449" s="24"/>
      <c r="P449" s="126"/>
      <c r="Q449" s="126"/>
      <c r="R449" s="24"/>
      <c r="S449" s="24"/>
      <c r="T449" s="24"/>
      <c r="U449" s="25">
        <f t="shared" si="203"/>
        <v>0</v>
      </c>
      <c r="V449" s="24"/>
      <c r="W449" s="24"/>
      <c r="X449" s="24"/>
      <c r="Y449" s="25">
        <f t="shared" si="204"/>
        <v>0</v>
      </c>
      <c r="Z449" s="24"/>
      <c r="AA449" s="24"/>
      <c r="AB449" s="24"/>
      <c r="AC449" s="25">
        <f t="shared" si="205"/>
        <v>0</v>
      </c>
      <c r="AD449" s="24"/>
      <c r="AE449" s="24"/>
      <c r="AF449" s="31">
        <v>2000000</v>
      </c>
      <c r="AG449" s="25">
        <f t="shared" si="206"/>
        <v>2000000</v>
      </c>
      <c r="AH449" s="25">
        <f t="shared" si="207"/>
        <v>2000000</v>
      </c>
      <c r="AI449" s="26">
        <f t="shared" si="208"/>
        <v>0</v>
      </c>
      <c r="AJ449" s="27">
        <f t="shared" si="209"/>
        <v>2.9260387207142712E-4</v>
      </c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s="37" customFormat="1" ht="12.75" customHeight="1" x14ac:dyDescent="0.25">
      <c r="A450" s="196" t="s">
        <v>850</v>
      </c>
      <c r="B450" s="197"/>
      <c r="C450" s="197"/>
      <c r="D450" s="197"/>
      <c r="E450" s="197"/>
      <c r="F450" s="197"/>
      <c r="G450" s="197"/>
      <c r="H450" s="197"/>
      <c r="I450" s="198"/>
      <c r="J450" s="33">
        <f>SUM(J426:J447)</f>
        <v>207260000</v>
      </c>
      <c r="K450" s="33">
        <f>SUM(K426:K449)</f>
        <v>207260000</v>
      </c>
      <c r="L450" s="32"/>
      <c r="M450" s="33">
        <f>SUM(M426:M447)</f>
        <v>0</v>
      </c>
      <c r="N450" s="33">
        <f>SUM(N426:N447)</f>
        <v>0</v>
      </c>
      <c r="O450" s="33">
        <f>SUM(O426:O447)</f>
        <v>0</v>
      </c>
      <c r="P450" s="34"/>
      <c r="Q450" s="35"/>
      <c r="R450" s="33">
        <f t="shared" ref="R450:AE450" si="210">SUM(R426:R447)</f>
        <v>0</v>
      </c>
      <c r="S450" s="33">
        <f t="shared" si="210"/>
        <v>0</v>
      </c>
      <c r="T450" s="33">
        <f t="shared" si="210"/>
        <v>82196000</v>
      </c>
      <c r="U450" s="33">
        <f t="shared" si="210"/>
        <v>82196000</v>
      </c>
      <c r="V450" s="33">
        <f t="shared" si="210"/>
        <v>73940000</v>
      </c>
      <c r="W450" s="33">
        <f t="shared" si="210"/>
        <v>27944000</v>
      </c>
      <c r="X450" s="33">
        <f t="shared" si="210"/>
        <v>3090000</v>
      </c>
      <c r="Y450" s="33">
        <f t="shared" si="210"/>
        <v>104974000</v>
      </c>
      <c r="Z450" s="33">
        <f t="shared" si="210"/>
        <v>8500000</v>
      </c>
      <c r="AA450" s="33">
        <f t="shared" si="210"/>
        <v>5590000</v>
      </c>
      <c r="AB450" s="33">
        <f t="shared" si="210"/>
        <v>0</v>
      </c>
      <c r="AC450" s="33">
        <f t="shared" si="210"/>
        <v>14090000</v>
      </c>
      <c r="AD450" s="33">
        <f t="shared" si="210"/>
        <v>0</v>
      </c>
      <c r="AE450" s="33">
        <f t="shared" si="210"/>
        <v>0</v>
      </c>
      <c r="AF450" s="33">
        <f>SUM(AF426:AF449)</f>
        <v>6000000</v>
      </c>
      <c r="AG450" s="33">
        <f t="shared" ref="AG450:AH450" si="211">SUM(AG426:AG449)</f>
        <v>6000000</v>
      </c>
      <c r="AH450" s="33">
        <f t="shared" si="211"/>
        <v>207260000</v>
      </c>
      <c r="AI450" s="36">
        <f>IF(ISERROR(AH450/J450),0,AH450/J450)</f>
        <v>1</v>
      </c>
      <c r="AJ450" s="36">
        <f>IF(ISERROR(AH450/$AH$456),0,AH450/$AH$456)</f>
        <v>3.0322539262761992E-2</v>
      </c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ht="12.75" customHeight="1" x14ac:dyDescent="0.25">
      <c r="A451" s="191" t="s">
        <v>75</v>
      </c>
      <c r="B451" s="192"/>
      <c r="C451" s="192"/>
      <c r="D451" s="192"/>
      <c r="E451" s="193"/>
      <c r="F451" s="9"/>
      <c r="G451" s="10"/>
      <c r="H451" s="11"/>
      <c r="I451" s="11"/>
      <c r="J451" s="194">
        <v>1749303800</v>
      </c>
      <c r="K451" s="13"/>
      <c r="L451" s="14"/>
      <c r="M451" s="15"/>
      <c r="N451" s="15"/>
      <c r="O451" s="15"/>
      <c r="P451" s="10"/>
      <c r="Q451" s="16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7"/>
      <c r="AJ451" s="17"/>
    </row>
    <row r="452" spans="1:106" outlineLevel="1" x14ac:dyDescent="0.25">
      <c r="A452" s="19">
        <v>1</v>
      </c>
      <c r="B452" s="19"/>
      <c r="C452" s="50"/>
      <c r="D452" s="51"/>
      <c r="E452" s="68"/>
      <c r="F452" s="69"/>
      <c r="G452" s="70"/>
      <c r="H452" s="53"/>
      <c r="I452" s="55"/>
      <c r="J452" s="199"/>
      <c r="K452" s="71">
        <v>472790004</v>
      </c>
      <c r="L452" s="22" t="s">
        <v>300</v>
      </c>
      <c r="M452" s="47"/>
      <c r="N452" s="72"/>
      <c r="O452" s="47"/>
      <c r="P452" s="73"/>
      <c r="Q452" s="73"/>
      <c r="R452" s="24"/>
      <c r="S452" s="24">
        <v>67723816</v>
      </c>
      <c r="T452" s="24">
        <v>37219903</v>
      </c>
      <c r="U452" s="25">
        <f>SUM(R452:T452)</f>
        <v>104943719</v>
      </c>
      <c r="V452" s="24">
        <v>33165659</v>
      </c>
      <c r="W452" s="24">
        <v>36859344</v>
      </c>
      <c r="X452" s="24">
        <v>32415426</v>
      </c>
      <c r="Y452" s="25">
        <f>SUM(V452:X452)</f>
        <v>102440429</v>
      </c>
      <c r="Z452" s="24">
        <v>58845002</v>
      </c>
      <c r="AA452" s="24">
        <v>44751160</v>
      </c>
      <c r="AB452" s="24">
        <v>50319105</v>
      </c>
      <c r="AC452" s="25">
        <f>SUM(Z452:AB452)</f>
        <v>153915267</v>
      </c>
      <c r="AD452" s="31">
        <v>30771775</v>
      </c>
      <c r="AE452" s="31">
        <v>31781399</v>
      </c>
      <c r="AF452" s="31">
        <v>48852322</v>
      </c>
      <c r="AG452" s="25">
        <f>SUM(AD452:AF452)</f>
        <v>111405496</v>
      </c>
      <c r="AH452" s="25">
        <f>SUM(U452,Y452,AC452,AG452)</f>
        <v>472704911</v>
      </c>
      <c r="AI452" s="26">
        <f>IF(ISERROR(AH452/J451),0,AH452/J451)</f>
        <v>0.27022459506461943</v>
      </c>
      <c r="AJ452" s="27">
        <f>IF(ISERROR(AH452/$AH$456),"-",AH452/$AH$456)</f>
        <v>6.9157643652889678E-2</v>
      </c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outlineLevel="1" x14ac:dyDescent="0.25">
      <c r="A453" s="19">
        <v>2</v>
      </c>
      <c r="B453" s="19"/>
      <c r="C453" s="50"/>
      <c r="D453" s="51"/>
      <c r="E453" s="68"/>
      <c r="F453" s="69"/>
      <c r="G453" s="70"/>
      <c r="H453" s="53"/>
      <c r="I453" s="55"/>
      <c r="J453" s="199"/>
      <c r="K453" s="71">
        <v>1237944899</v>
      </c>
      <c r="L453" s="22" t="s">
        <v>301</v>
      </c>
      <c r="M453" s="47"/>
      <c r="N453" s="72"/>
      <c r="O453" s="47"/>
      <c r="P453" s="73"/>
      <c r="Q453" s="73"/>
      <c r="R453" s="24"/>
      <c r="S453" s="24">
        <f>102080943+4141200</f>
        <v>106222143</v>
      </c>
      <c r="T453" s="24">
        <f>58953463+13492349</f>
        <v>72445812</v>
      </c>
      <c r="U453" s="25">
        <f>SUM(R453:T453)</f>
        <v>178667955</v>
      </c>
      <c r="V453" s="24">
        <f>121911932+6195996</f>
        <v>128107928</v>
      </c>
      <c r="W453" s="24">
        <f>67976773+12607952</f>
        <v>80584725</v>
      </c>
      <c r="X453" s="24">
        <f>13874246+2198838</f>
        <v>16073084</v>
      </c>
      <c r="Y453" s="25">
        <f>SUM(V453:X453)</f>
        <v>224765737</v>
      </c>
      <c r="Z453" s="24">
        <f>91632826+8807040</f>
        <v>100439866</v>
      </c>
      <c r="AA453" s="24">
        <f>96839593+20563793</f>
        <v>117403386</v>
      </c>
      <c r="AB453" s="24">
        <f>7197938+4141200</f>
        <v>11339138</v>
      </c>
      <c r="AC453" s="25">
        <f>SUM(Z453:AB453)</f>
        <v>229182390</v>
      </c>
      <c r="AD453" s="31">
        <v>112607715</v>
      </c>
      <c r="AE453" s="31">
        <v>47630998</v>
      </c>
      <c r="AF453" s="31">
        <v>413285723</v>
      </c>
      <c r="AG453" s="25">
        <f>SUM(AD453:AF453)</f>
        <v>573524436</v>
      </c>
      <c r="AH453" s="25">
        <f>SUM(U453,Y453,AC453,AG453)</f>
        <v>1206140518</v>
      </c>
      <c r="AI453" s="26">
        <f>IF(ISERROR(AH453/J451),0,AH453/J451)</f>
        <v>0.68949745493035575</v>
      </c>
      <c r="AJ453" s="27">
        <f>IF(ISERROR(AH453/$AH$456),"-",AH453/$AH$456)</f>
        <v>0.17646069291451844</v>
      </c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outlineLevel="1" x14ac:dyDescent="0.25">
      <c r="A454" s="19">
        <v>3</v>
      </c>
      <c r="B454" s="19"/>
      <c r="C454" s="50"/>
      <c r="D454" s="51"/>
      <c r="E454" s="68"/>
      <c r="F454" s="69"/>
      <c r="G454" s="70"/>
      <c r="H454" s="53"/>
      <c r="I454" s="55"/>
      <c r="J454" s="195"/>
      <c r="K454" s="71">
        <v>30237353</v>
      </c>
      <c r="L454" s="22" t="s">
        <v>851</v>
      </c>
      <c r="M454" s="47"/>
      <c r="N454" s="72"/>
      <c r="O454" s="47"/>
      <c r="P454" s="73"/>
      <c r="Q454" s="73"/>
      <c r="R454" s="24"/>
      <c r="S454" s="24"/>
      <c r="T454" s="24"/>
      <c r="U454" s="25">
        <f>SUM(R454:T454)</f>
        <v>0</v>
      </c>
      <c r="V454" s="24">
        <v>3441242</v>
      </c>
      <c r="W454" s="24"/>
      <c r="X454" s="24"/>
      <c r="Y454" s="25">
        <f>SUM(V454:X454)</f>
        <v>3441242</v>
      </c>
      <c r="Z454" s="24"/>
      <c r="AA454" s="24"/>
      <c r="AB454" s="24"/>
      <c r="AC454" s="25">
        <f>SUM(Z454:AB454)</f>
        <v>0</v>
      </c>
      <c r="AD454" s="31">
        <v>2415700</v>
      </c>
      <c r="AE454" s="31">
        <v>0</v>
      </c>
      <c r="AF454" s="31">
        <v>23604684</v>
      </c>
      <c r="AG454" s="25">
        <f>SUM(AD454:AF454)</f>
        <v>26020384</v>
      </c>
      <c r="AH454" s="25">
        <f>SUM(U454,Y454,AC454,AG454)</f>
        <v>29461626</v>
      </c>
      <c r="AI454" s="26">
        <f>IF(ISERROR(AH454/J452),0,AH454/J452)</f>
        <v>0</v>
      </c>
      <c r="AJ454" s="27">
        <f>IF(ISERROR(AH454/$AH$456),"-",AH454/$AH$456)</f>
        <v>4.3102929225601154E-3</v>
      </c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s="37" customFormat="1" ht="12.75" customHeight="1" x14ac:dyDescent="0.25">
      <c r="A455" s="191" t="s">
        <v>78</v>
      </c>
      <c r="B455" s="192"/>
      <c r="C455" s="192"/>
      <c r="D455" s="192"/>
      <c r="E455" s="193"/>
      <c r="F455" s="191"/>
      <c r="G455" s="192"/>
      <c r="H455" s="192"/>
      <c r="I455" s="192"/>
      <c r="J455" s="74">
        <f>J451</f>
        <v>1749303800</v>
      </c>
      <c r="K455" s="74">
        <f>SUM(K452:K454)</f>
        <v>1740972256</v>
      </c>
      <c r="L455" s="75"/>
      <c r="M455" s="74">
        <f>SUM(M452:M452)</f>
        <v>0</v>
      </c>
      <c r="N455" s="74">
        <f>SUM(N452:N452)</f>
        <v>0</v>
      </c>
      <c r="O455" s="74">
        <f>SUM(O452:O452)</f>
        <v>0</v>
      </c>
      <c r="P455" s="76"/>
      <c r="Q455" s="38"/>
      <c r="R455" s="74">
        <f t="shared" ref="R455:AH455" si="212">SUM(R452:R454)</f>
        <v>0</v>
      </c>
      <c r="S455" s="74">
        <f t="shared" si="212"/>
        <v>173945959</v>
      </c>
      <c r="T455" s="74">
        <f t="shared" si="212"/>
        <v>109665715</v>
      </c>
      <c r="U455" s="74">
        <f t="shared" si="212"/>
        <v>283611674</v>
      </c>
      <c r="V455" s="74">
        <f t="shared" si="212"/>
        <v>164714829</v>
      </c>
      <c r="W455" s="74">
        <f t="shared" si="212"/>
        <v>117444069</v>
      </c>
      <c r="X455" s="74">
        <f t="shared" si="212"/>
        <v>48488510</v>
      </c>
      <c r="Y455" s="74">
        <f t="shared" si="212"/>
        <v>330647408</v>
      </c>
      <c r="Z455" s="74">
        <f t="shared" si="212"/>
        <v>159284868</v>
      </c>
      <c r="AA455" s="74">
        <f t="shared" si="212"/>
        <v>162154546</v>
      </c>
      <c r="AB455" s="74">
        <f t="shared" si="212"/>
        <v>61658243</v>
      </c>
      <c r="AC455" s="74">
        <f t="shared" si="212"/>
        <v>383097657</v>
      </c>
      <c r="AD455" s="74">
        <f>SUM(AD452:AD454)</f>
        <v>145795190</v>
      </c>
      <c r="AE455" s="74">
        <f t="shared" si="212"/>
        <v>79412397</v>
      </c>
      <c r="AF455" s="74">
        <f t="shared" si="212"/>
        <v>485742729</v>
      </c>
      <c r="AG455" s="74">
        <f t="shared" si="212"/>
        <v>710950316</v>
      </c>
      <c r="AH455" s="74">
        <f t="shared" si="212"/>
        <v>1708307055</v>
      </c>
      <c r="AI455" s="77">
        <f>IF(ISERROR(AH455/J455),0,AH455/J455)</f>
        <v>0.97656396504712328</v>
      </c>
      <c r="AJ455" s="77">
        <f>IF(ISERROR(AH455/$AH$456),0,AH455/$AH$456)</f>
        <v>0.24992862948996822</v>
      </c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s="78" customFormat="1" ht="15" customHeight="1" x14ac:dyDescent="0.25">
      <c r="A456" s="188" t="str">
        <f>"TOTAL ASIG."&amp;" "&amp;$A$5</f>
        <v>TOTAL ASIG. 24-03-341 "Sistema de Apoyo a la Selección de Beneficios Sociales"</v>
      </c>
      <c r="B456" s="189"/>
      <c r="C456" s="189"/>
      <c r="D456" s="189"/>
      <c r="E456" s="189"/>
      <c r="F456" s="189"/>
      <c r="G456" s="189"/>
      <c r="H456" s="189"/>
      <c r="I456" s="190"/>
      <c r="J456" s="33">
        <f>SUM(J18,J36,J51,J72,J115,J154,J191,J230,J266,J306,J320,J336,J358,J365,J424,J455,J450)</f>
        <v>6876789000</v>
      </c>
      <c r="K456" s="33">
        <f>SUM(K18,K36,K51,K72,K115,K154,K191,K230,K266,K306,K320,K336,K358,K365,K424,K455,K450)</f>
        <v>6867844742</v>
      </c>
      <c r="L456" s="32"/>
      <c r="M456" s="33">
        <f>+M18+M36+M51+M72+M115+M154+M191+M230+M266+M306+M320+M336+M424+M358+M365+M455</f>
        <v>0</v>
      </c>
      <c r="N456" s="33">
        <f>+N18+N36+N51+N72+N115+N154+N191+N230+N266+N306+N320+N336+N424+N358+N365+N455</f>
        <v>0</v>
      </c>
      <c r="O456" s="33">
        <f>+O18+O36+O51+O72+O115+O154+O191+O230+O266+O306+O320+O336+O424+O358+O365+O455</f>
        <v>0</v>
      </c>
      <c r="P456" s="34"/>
      <c r="Q456" s="35"/>
      <c r="R456" s="33">
        <f t="shared" ref="R456:AH456" si="213">SUM(R18,R36,R51,R72,R115,R154,R191,R230,R266,R306,R320,R336,R358,R365,R424,R455,R450)</f>
        <v>0</v>
      </c>
      <c r="S456" s="33">
        <f t="shared" si="213"/>
        <v>174214309</v>
      </c>
      <c r="T456" s="33">
        <f t="shared" si="213"/>
        <v>1948066581</v>
      </c>
      <c r="U456" s="33">
        <f t="shared" si="213"/>
        <v>2122280890</v>
      </c>
      <c r="V456" s="33">
        <f t="shared" si="213"/>
        <v>2767304205</v>
      </c>
      <c r="W456" s="33">
        <f t="shared" si="213"/>
        <v>473368017</v>
      </c>
      <c r="X456" s="33">
        <f t="shared" si="213"/>
        <v>206297482</v>
      </c>
      <c r="Y456" s="33">
        <f t="shared" si="213"/>
        <v>3446969704</v>
      </c>
      <c r="Z456" s="33">
        <f t="shared" si="213"/>
        <v>173321762</v>
      </c>
      <c r="AA456" s="33">
        <f t="shared" si="213"/>
        <v>167843228</v>
      </c>
      <c r="AB456" s="33">
        <f t="shared" si="213"/>
        <v>61810374</v>
      </c>
      <c r="AC456" s="33">
        <f t="shared" si="213"/>
        <v>402975364</v>
      </c>
      <c r="AD456" s="33">
        <f t="shared" si="213"/>
        <v>145858749</v>
      </c>
      <c r="AE456" s="33">
        <f t="shared" si="213"/>
        <v>81111404</v>
      </c>
      <c r="AF456" s="33">
        <f t="shared" si="213"/>
        <v>631983430</v>
      </c>
      <c r="AG456" s="33">
        <f t="shared" si="213"/>
        <v>862953583</v>
      </c>
      <c r="AH456" s="33">
        <f t="shared" si="213"/>
        <v>6835179541</v>
      </c>
      <c r="AI456" s="36">
        <f>IF(ISERROR(AH456/J456),0,AH456/J456)</f>
        <v>0.99394928955941497</v>
      </c>
      <c r="AJ456" s="36">
        <f>IF(ISERROR(AH456/$AH$456),0,AH456/$AH$456)</f>
        <v>1</v>
      </c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</row>
    <row r="457" spans="1:106" x14ac:dyDescent="0.25">
      <c r="J457" s="80"/>
      <c r="R457" s="80"/>
      <c r="S457" s="80"/>
      <c r="T457" s="80"/>
      <c r="V457" s="80"/>
      <c r="W457" s="80"/>
      <c r="X457" s="80"/>
      <c r="Z457" s="80"/>
      <c r="AA457" s="80"/>
      <c r="AB457" s="80"/>
      <c r="AD457" s="80"/>
      <c r="AE457" s="80"/>
      <c r="AF457" s="80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x14ac:dyDescent="0.25">
      <c r="J458" s="80"/>
      <c r="R458" s="80"/>
      <c r="S458" s="80"/>
      <c r="T458" s="80"/>
      <c r="V458" s="80"/>
      <c r="W458" s="80"/>
      <c r="X458" s="80"/>
      <c r="Z458" s="80"/>
      <c r="AA458" s="80"/>
      <c r="AB458" s="80"/>
      <c r="AD458" s="80"/>
      <c r="AE458" s="80"/>
      <c r="AF458" s="80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x14ac:dyDescent="0.25">
      <c r="J459" s="80"/>
      <c r="R459" s="80"/>
      <c r="S459" s="80"/>
      <c r="T459" s="80"/>
      <c r="V459" s="80"/>
      <c r="W459" s="80"/>
      <c r="X459" s="80"/>
      <c r="Z459" s="80"/>
      <c r="AA459" s="80"/>
      <c r="AB459" s="80"/>
      <c r="AD459" s="80"/>
      <c r="AE459" s="80"/>
      <c r="AF459" s="80"/>
    </row>
    <row r="460" spans="1:106" x14ac:dyDescent="0.25">
      <c r="J460" s="80"/>
      <c r="R460" s="80"/>
      <c r="S460" s="80"/>
      <c r="T460" s="80"/>
      <c r="V460" s="80"/>
      <c r="W460" s="80"/>
      <c r="X460" s="80"/>
      <c r="Z460" s="80"/>
      <c r="AA460" s="80"/>
      <c r="AB460" s="80"/>
      <c r="AD460" s="80"/>
      <c r="AE460" s="80"/>
      <c r="AF460" s="80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x14ac:dyDescent="0.25">
      <c r="J461" s="80"/>
      <c r="R461" s="80"/>
      <c r="S461" s="80"/>
      <c r="T461" s="80"/>
      <c r="V461" s="80"/>
      <c r="W461" s="80"/>
      <c r="X461" s="80"/>
      <c r="Z461" s="80"/>
      <c r="AA461" s="80"/>
      <c r="AB461" s="80"/>
      <c r="AD461" s="80"/>
      <c r="AE461" s="80"/>
      <c r="AF461" s="80"/>
    </row>
    <row r="462" spans="1:106" x14ac:dyDescent="0.25">
      <c r="J462" s="80"/>
      <c r="R462" s="80"/>
      <c r="S462" s="80"/>
      <c r="T462" s="80"/>
      <c r="V462" s="80"/>
      <c r="W462" s="80"/>
      <c r="X462" s="80"/>
      <c r="Z462" s="80"/>
      <c r="AA462" s="80"/>
      <c r="AB462" s="80"/>
      <c r="AD462" s="80"/>
      <c r="AE462" s="80"/>
      <c r="AF462" s="80"/>
    </row>
    <row r="463" spans="1:106" x14ac:dyDescent="0.25">
      <c r="J463" s="80"/>
      <c r="R463" s="80"/>
      <c r="S463" s="80"/>
      <c r="T463" s="80"/>
      <c r="V463" s="80"/>
      <c r="W463" s="80"/>
      <c r="X463" s="80"/>
      <c r="Z463" s="80"/>
      <c r="AA463" s="80"/>
      <c r="AB463" s="80"/>
      <c r="AD463" s="80"/>
      <c r="AE463" s="80"/>
      <c r="AF463" s="80"/>
    </row>
    <row r="464" spans="1:106" x14ac:dyDescent="0.25">
      <c r="J464" s="80"/>
      <c r="R464" s="80"/>
      <c r="S464" s="80"/>
      <c r="T464" s="80"/>
      <c r="V464" s="80"/>
      <c r="W464" s="80"/>
      <c r="X464" s="80"/>
      <c r="Z464" s="80"/>
      <c r="AA464" s="80"/>
      <c r="AB464" s="80"/>
      <c r="AD464" s="80"/>
      <c r="AE464" s="80"/>
      <c r="AF464" s="80"/>
    </row>
    <row r="465" spans="1:32" x14ac:dyDescent="0.25">
      <c r="A465" s="2"/>
      <c r="J465" s="80"/>
      <c r="R465" s="80"/>
      <c r="S465" s="80"/>
      <c r="T465" s="80"/>
      <c r="V465" s="80"/>
      <c r="W465" s="80"/>
      <c r="X465" s="80"/>
      <c r="Z465" s="80"/>
      <c r="AA465" s="80"/>
      <c r="AB465" s="80"/>
      <c r="AD465" s="80"/>
      <c r="AE465" s="80"/>
      <c r="AF465" s="80"/>
    </row>
    <row r="466" spans="1:32" x14ac:dyDescent="0.25">
      <c r="A466" s="2"/>
      <c r="J466" s="80"/>
      <c r="R466" s="80"/>
      <c r="S466" s="80"/>
      <c r="T466" s="80"/>
      <c r="V466" s="80"/>
      <c r="W466" s="80"/>
      <c r="X466" s="80"/>
      <c r="Z466" s="80"/>
      <c r="AA466" s="80"/>
      <c r="AB466" s="80"/>
      <c r="AD466" s="80"/>
      <c r="AE466" s="80"/>
      <c r="AF466" s="80"/>
    </row>
    <row r="467" spans="1:32" x14ac:dyDescent="0.25">
      <c r="A467" s="2"/>
      <c r="J467" s="80"/>
      <c r="R467" s="80"/>
      <c r="S467" s="80"/>
      <c r="T467" s="80"/>
      <c r="V467" s="80"/>
      <c r="W467" s="80"/>
      <c r="X467" s="80"/>
      <c r="Z467" s="80"/>
      <c r="AA467" s="80"/>
      <c r="AB467" s="80"/>
      <c r="AD467" s="80"/>
      <c r="AE467" s="80"/>
      <c r="AF467" s="80"/>
    </row>
    <row r="468" spans="1:32" x14ac:dyDescent="0.25">
      <c r="A468" s="2"/>
      <c r="J468" s="80"/>
      <c r="R468" s="80"/>
      <c r="S468" s="80"/>
      <c r="T468" s="80"/>
      <c r="V468" s="80"/>
      <c r="W468" s="80"/>
      <c r="X468" s="80"/>
      <c r="Z468" s="80"/>
      <c r="AA468" s="80"/>
      <c r="AB468" s="80"/>
      <c r="AD468" s="80"/>
      <c r="AE468" s="80"/>
      <c r="AF468" s="80"/>
    </row>
    <row r="469" spans="1:32" x14ac:dyDescent="0.25">
      <c r="A469" s="2"/>
      <c r="J469" s="80"/>
      <c r="R469" s="80"/>
      <c r="S469" s="80"/>
      <c r="T469" s="80"/>
      <c r="V469" s="80"/>
      <c r="W469" s="80"/>
      <c r="X469" s="80"/>
      <c r="Z469" s="80"/>
      <c r="AA469" s="80"/>
      <c r="AB469" s="80"/>
      <c r="AD469" s="80"/>
      <c r="AE469" s="80"/>
      <c r="AF469" s="80"/>
    </row>
    <row r="470" spans="1:32" x14ac:dyDescent="0.25">
      <c r="A470" s="2"/>
      <c r="J470" s="80"/>
      <c r="R470" s="80"/>
      <c r="S470" s="80"/>
      <c r="T470" s="80"/>
      <c r="V470" s="80"/>
      <c r="W470" s="80"/>
      <c r="X470" s="80"/>
      <c r="Z470" s="80"/>
      <c r="AA470" s="80"/>
      <c r="AB470" s="80"/>
      <c r="AD470" s="80"/>
      <c r="AE470" s="80"/>
      <c r="AF470" s="80"/>
    </row>
    <row r="471" spans="1:32" x14ac:dyDescent="0.25">
      <c r="A471" s="2"/>
      <c r="J471" s="80"/>
      <c r="R471" s="80"/>
      <c r="S471" s="80"/>
      <c r="T471" s="80"/>
      <c r="V471" s="80"/>
      <c r="W471" s="80"/>
      <c r="X471" s="80"/>
      <c r="Z471" s="80"/>
      <c r="AA471" s="80"/>
      <c r="AB471" s="80"/>
      <c r="AD471" s="80"/>
      <c r="AE471" s="80"/>
      <c r="AF471" s="80"/>
    </row>
    <row r="472" spans="1:32" x14ac:dyDescent="0.25">
      <c r="A472" s="2"/>
      <c r="J472" s="80"/>
      <c r="R472" s="80"/>
      <c r="S472" s="80"/>
      <c r="T472" s="80"/>
      <c r="V472" s="80"/>
      <c r="W472" s="80"/>
      <c r="X472" s="80"/>
      <c r="Z472" s="80"/>
      <c r="AA472" s="80"/>
      <c r="AB472" s="80"/>
      <c r="AD472" s="80"/>
      <c r="AE472" s="80"/>
      <c r="AF472" s="80"/>
    </row>
    <row r="473" spans="1:32" x14ac:dyDescent="0.25">
      <c r="A473" s="2"/>
      <c r="J473" s="80"/>
      <c r="R473" s="80"/>
      <c r="S473" s="80"/>
      <c r="T473" s="80"/>
      <c r="V473" s="80"/>
      <c r="W473" s="80"/>
      <c r="X473" s="80"/>
      <c r="Z473" s="80"/>
      <c r="AA473" s="80"/>
      <c r="AB473" s="80"/>
      <c r="AD473" s="80"/>
      <c r="AE473" s="80"/>
      <c r="AF473" s="80"/>
    </row>
    <row r="475" spans="1:32" x14ac:dyDescent="0.25">
      <c r="E475" s="84"/>
    </row>
  </sheetData>
  <mergeCells count="81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36:I36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8:I18"/>
    <mergeCell ref="A19:E19"/>
    <mergeCell ref="J9:J17"/>
    <mergeCell ref="J20:J35"/>
    <mergeCell ref="A154:I154"/>
    <mergeCell ref="A37:E37"/>
    <mergeCell ref="A51:I51"/>
    <mergeCell ref="A52:E52"/>
    <mergeCell ref="A72:I72"/>
    <mergeCell ref="A73:E73"/>
    <mergeCell ref="A115:I115"/>
    <mergeCell ref="A116:E116"/>
    <mergeCell ref="J360:J364"/>
    <mergeCell ref="A306:I306"/>
    <mergeCell ref="A155:E155"/>
    <mergeCell ref="A191:I191"/>
    <mergeCell ref="A192:E192"/>
    <mergeCell ref="A230:I230"/>
    <mergeCell ref="A231:E231"/>
    <mergeCell ref="J232:J265"/>
    <mergeCell ref="A266:I266"/>
    <mergeCell ref="A267:E267"/>
    <mergeCell ref="J268:J305"/>
    <mergeCell ref="A307:E307"/>
    <mergeCell ref="A320:I320"/>
    <mergeCell ref="A321:E321"/>
    <mergeCell ref="A336:I336"/>
    <mergeCell ref="A337:E337"/>
    <mergeCell ref="J322:J335"/>
    <mergeCell ref="A456:I456"/>
    <mergeCell ref="A366:E366"/>
    <mergeCell ref="A424:I424"/>
    <mergeCell ref="A451:E451"/>
    <mergeCell ref="A455:E455"/>
    <mergeCell ref="F455:I455"/>
    <mergeCell ref="A425:E425"/>
    <mergeCell ref="A450:I450"/>
    <mergeCell ref="J451:J454"/>
    <mergeCell ref="J367:J423"/>
    <mergeCell ref="J426:J449"/>
    <mergeCell ref="A365:I365"/>
    <mergeCell ref="J338:J357"/>
    <mergeCell ref="A358:I358"/>
    <mergeCell ref="A359:E359"/>
    <mergeCell ref="J38:J50"/>
    <mergeCell ref="J117:J153"/>
    <mergeCell ref="J156:J190"/>
    <mergeCell ref="J193:J229"/>
    <mergeCell ref="J308:J319"/>
    <mergeCell ref="J53:J71"/>
    <mergeCell ref="J74:J114"/>
  </mergeCells>
  <phoneticPr fontId="91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367:D423 D308:D319 D117:D153 D53:D71 D426:D449 D322:D335 D9:D17 D20:D35 D233:D265 D193:D229 D360:D364 D156:D190 D338:D357 D269:D305 D38:D50" xr:uid="{00000000-0002-0000-0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367:I423 H308:I319 H117:I153 H53:I71 H426:I449 H20:I35 H10:I17 H233:I265 H322:I335 H193:I229 H360:I364 H156:I190 H338:I357 H269:I305 H38:I50" xr:uid="{00000000-0002-0000-0600-000003000000}">
      <formula1>42005</formula1>
    </dataValidation>
    <dataValidation allowBlank="1" showInputMessage="1" showErrorMessage="1" errorTitle="Sólo números" error="Sólo ingresar números sin letras_x000a_" sqref="O366:O423 O307:O319 O155:O190 O116:O153 O52:O71 O451:O454 O425:O449 O19:O35 O8:O17 O73:O114 O192:O229 P308 O231:O265 O321:O335 O359:O364 O337:O357 O267:O305 O37:O50" xr:uid="{00000000-0002-0000-0600-000004000000}"/>
    <dataValidation type="textLength" operator="lessThanOrEqual" allowBlank="1" showInputMessage="1" showErrorMessage="1" errorTitle="MÁXIMO DE CARACTERES SOBREPASADO" error="Sólo 255 caracteres por celdas" sqref="C367:C423 C308:C319 E308:G319 N268 E117:G153 C53:C71 P338:Q357 C20:C35 L53:L71 E53:G71 N232 E367:G423 Q308 E156:G190 E268:G305 L360:L364 P367:Q423 C193:C229 C426:C449 L452:L454 E9:G17 L426:L449 P20:Q35 L20:L35 L9:L17 E20:G35 P53:Q71 L117:L153 P117:Q153 L74:L114 E193:G229 P193:Q229 L156:L190 C233:C265 L193:L229 P232:Q265 P309:Q319 E322:G335 P322:Q335 L308:L319 L322:L335 P360:Q364 P452:Q454 C360:C364 P426:Q449 L367:L423 E452:G454 N452:N454 E360:G364 C338:C357 P9:Q17 C9:C17 N74:N114 P74:Q114 P156:Q190 E74:G114 C156:C190 C117:C153 L232:L265 C322:C335 E338:G357 L338:L357 E232:G265 L269:L305 C269:C305 P268:Q305 E426:G449 L38:L50 E38:G50 P38:Q50 C38:C50" xr:uid="{00000000-0002-0000-0600-000005000000}">
      <formula1>255</formula1>
    </dataValidation>
    <dataValidation type="textLength" operator="lessThanOrEqual" allowBlank="1" showInputMessage="1" showErrorMessage="1" sqref="K268 T308:T317 V224:V225 K117:K153 K53:K71 T426:T445 V14 V20:V28 V119:V149 T193:T225 T232:T263 T322:T331 K452:K454 T53:T71 K193:K229 K232:K265 K308:K319 K322:K335 W437:X437 K360:K364 T360:T363 V429:W429 K9:K17 T9:T17 K20:K35 W21 K74:K114 V74:V114 W84 W99 K156:K190 W223 V197:V222 K367:K423 X414:X418 X367:X369 X408 V367:W418 AF420:AF423 W434 V436 W439 V440 X441 W444 X446 K338:K357 T338:T349 AF16:AF17 AF31:AF35 AF70:AF71 AF112:AF114 AF150:AF153 AF188:AF190 AF226:AF229 AF318:AF319 AF332:AF335 AF352:AF357 K426:K449 AF447:AF449 T38:T50 K38:K50 AF47:AF50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367:N423 T350:T357 T318:T319 Z193:AB229 M117:N153 M53:N71 R20:T35 V29:V35 Z117:AB153 M232 T226:T229 T264:T265 T332:T335 V421:X423 V338:X357 R367:T423 T446:T449 AF426:AF446 M20:N35 V15:V17 AF9:AF15 Z20:AB35 AF20:AF30 R53:S71 Z53:AB71 AF38:AF46 V53:X71 W100:W114 W117:X153 V150:V153 R117:T153 V156:X190 W193:X229 AF156:AF187 M193:N229 R193:S229 M233:N265 AD232:AF265 V232:X265 Z232:AB265 R232:S265 M308:N319 V308:X319 Z308:AB319 AF269:AF298 R308:S319 Z322:AB335 V322:X335 AF308:AF317 M322:N335 R322:S335 V360:X364 Z360:AB364 AD360:AF364 M360:N364 R360:S364 T364 M426:N449 Z426:AB449 W445:W449 AF367:AF419 R426:S449 R452:T454 Z452:AB454 V452:X454 M452:M454 Z9:AB17 M338:N357 R9:S17 M9:N17 W9:X17 V9:V13 W22:W35 X20:X35 W20 R74:T114 M74:M114 Z74:AB114 AF53:AF69 X74:X114 W74:W83 W85:W98 AF74:AF111 V117:V118 M156:N190 R156:T190 W438 Z156:AB190 AF193:AF225 V193:V196 M268 V268 AF117:AF149 W268:W285 X268:X294 X370:X407 X409:X413 V441:V449 X447:X449 Z421:AB423 V430:V435 X438:X440 V437:V439 W430:W433 W440:W443 X442:X445 V426:W428 X426:X436 W435:W436 R338:S357 Z338:AB357 AF322:AF331 AF338:AF351 AD9:AE17 AD20:AE35 AD53:AE71 AD74:AE114 AD117:AE153 AD156:AE190 AD193:AE229 V226:V229 X298:X305 Z268:AB305 R268:T305 V286:V305 W295:W305 M269:N305 AF305 AE269:AE305 AD269:AD298 AD300:AD305 AD308:AE319 AD322:AE335 AD338:AE357 AD367:AE423 V419:X419 Z367:AB419 AD426:AE449 AE453:AE454 AF453 AD38:AE50 V38:X50 R38:S50 M38:N50 Z38:AB50" xr:uid="{00000000-0002-0000-0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0" orientation="landscape" r:id="rId1"/>
  <ignoredErrors>
    <ignoredError sqref="V187:X187" unlockedFormula="1"/>
    <ignoredError sqref="Y223" 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Z42"/>
  <sheetViews>
    <sheetView topLeftCell="A7"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8" width="8.85546875" style="82" hidden="1" customWidth="1" outlineLevel="1"/>
    <col min="9" max="9" width="9.4257812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6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6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6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6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6" ht="18" customHeight="1" x14ac:dyDescent="0.25">
      <c r="A5" s="228" t="str">
        <f>'24-03-341 Ind. RSH'!A5:U5</f>
        <v>24-03-341 "Sistema de Apoyo a la Selección de Beneficios Sociales"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6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6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6" ht="24.75" customHeight="1" x14ac:dyDescent="0.25">
      <c r="A8" s="155" t="s">
        <v>45</v>
      </c>
      <c r="B8" s="63">
        <f>+'24-03-341 Ind. RSH'!J18</f>
        <v>96020000</v>
      </c>
      <c r="C8" s="63">
        <f>+'24-03-341 Ind. RSH'!K18</f>
        <v>96020000</v>
      </c>
      <c r="D8" s="63">
        <f>+'24-03-341 Ind. RSH'!M18</f>
        <v>0</v>
      </c>
      <c r="E8" s="63">
        <f>+'24-03-341 Ind. RSH'!N18</f>
        <v>0</v>
      </c>
      <c r="F8" s="63">
        <f>+'24-03-341 Ind. RSH'!O18</f>
        <v>0</v>
      </c>
      <c r="G8" s="63">
        <f>+'24-03-341 Ind. RSH'!R18</f>
        <v>0</v>
      </c>
      <c r="H8" s="63">
        <f>+'24-03-341 Ind. RSH'!S18</f>
        <v>0</v>
      </c>
      <c r="I8" s="63">
        <f>+'24-03-341 Ind. RSH'!T18</f>
        <v>51230000</v>
      </c>
      <c r="J8" s="63">
        <f>+'24-03-341 Ind. RSH'!U18</f>
        <v>51230000</v>
      </c>
      <c r="K8" s="63">
        <f>+'24-03-341 Ind. RSH'!V18</f>
        <v>40790000</v>
      </c>
      <c r="L8" s="63">
        <f>+'24-03-341 Ind. RSH'!W18</f>
        <v>0</v>
      </c>
      <c r="M8" s="63">
        <f>+'24-03-341 Ind. RSH'!X18</f>
        <v>0</v>
      </c>
      <c r="N8" s="63">
        <f>+'24-03-341 Ind. RSH'!Y18</f>
        <v>40790000</v>
      </c>
      <c r="O8" s="63">
        <f>+'24-03-341 Ind. RSH'!Z18</f>
        <v>0</v>
      </c>
      <c r="P8" s="63">
        <f>+'24-03-341 Ind. RSH'!AA18</f>
        <v>0</v>
      </c>
      <c r="Q8" s="63">
        <f>+'24-03-341 Ind. RSH'!AB18</f>
        <v>0</v>
      </c>
      <c r="R8" s="63">
        <f>+'24-03-341 Ind. RSH'!AC18</f>
        <v>0</v>
      </c>
      <c r="S8" s="63">
        <f>+'24-03-341 Ind. RSH'!AD18</f>
        <v>0</v>
      </c>
      <c r="T8" s="63">
        <f>+'24-03-341 Ind. RSH'!AE18</f>
        <v>0</v>
      </c>
      <c r="U8" s="63">
        <f>+'24-03-341 Ind. RSH'!AF18</f>
        <v>4000000</v>
      </c>
      <c r="V8" s="63">
        <f>+'24-03-341 Ind. RSH'!AG18</f>
        <v>4000000</v>
      </c>
      <c r="W8" s="63">
        <f>+'24-03-341 Ind. RSH'!AH18</f>
        <v>96020000</v>
      </c>
      <c r="X8" s="86">
        <f>+'24-03-341 Ind. RSH'!AI18</f>
        <v>1</v>
      </c>
      <c r="Y8" s="86">
        <f>+'24-03-341 Ind. RSH'!AJ18</f>
        <v>1.4047911898149216E-2</v>
      </c>
    </row>
    <row r="9" spans="1:26" ht="24.75" customHeight="1" x14ac:dyDescent="0.25">
      <c r="A9" s="155" t="s">
        <v>47</v>
      </c>
      <c r="B9" s="63">
        <f>+'24-03-341 Ind. RSH'!J36</f>
        <v>120781736</v>
      </c>
      <c r="C9" s="63">
        <f>+'24-03-341 Ind. RSH'!K36</f>
        <v>120684806</v>
      </c>
      <c r="D9" s="63">
        <f>+'24-03-341 Ind. RSH'!M36</f>
        <v>0</v>
      </c>
      <c r="E9" s="63">
        <f>+'24-03-341 Ind. RSH'!N36</f>
        <v>0</v>
      </c>
      <c r="F9" s="63">
        <f>+'24-03-341 Ind. RSH'!O36</f>
        <v>0</v>
      </c>
      <c r="G9" s="63">
        <f>+'24-03-341 Ind. RSH'!R36</f>
        <v>0</v>
      </c>
      <c r="H9" s="63">
        <f>+'24-03-341 Ind. RSH'!S36</f>
        <v>0</v>
      </c>
      <c r="I9" s="63">
        <f>+'24-03-341 Ind. RSH'!T36</f>
        <v>240380</v>
      </c>
      <c r="J9" s="63">
        <f>+'24-03-341 Ind. RSH'!U36</f>
        <v>240380</v>
      </c>
      <c r="K9" s="63">
        <f>+'24-03-341 Ind. RSH'!V36</f>
        <v>75003488</v>
      </c>
      <c r="L9" s="63">
        <f>+'24-03-341 Ind. RSH'!W36</f>
        <v>39153458</v>
      </c>
      <c r="M9" s="63">
        <f>+'24-03-341 Ind. RSH'!X36</f>
        <v>0</v>
      </c>
      <c r="N9" s="63">
        <f>+'24-03-341 Ind. RSH'!Y36</f>
        <v>114156946</v>
      </c>
      <c r="O9" s="63">
        <f>+'24-03-341 Ind. RSH'!Z36</f>
        <v>0</v>
      </c>
      <c r="P9" s="63">
        <f>+'24-03-341 Ind. RSH'!AA36</f>
        <v>24609</v>
      </c>
      <c r="Q9" s="63">
        <f>+'24-03-341 Ind. RSH'!AB36</f>
        <v>152131</v>
      </c>
      <c r="R9" s="63">
        <f>+'24-03-341 Ind. RSH'!AC36</f>
        <v>176740</v>
      </c>
      <c r="S9" s="63">
        <f>+'24-03-341 Ind. RSH'!AD36</f>
        <v>0</v>
      </c>
      <c r="T9" s="63">
        <f>+'24-03-341 Ind. RSH'!AE36</f>
        <v>0</v>
      </c>
      <c r="U9" s="63">
        <f>+'24-03-341 Ind. RSH'!AF36</f>
        <v>6110740</v>
      </c>
      <c r="V9" s="63">
        <f>+'24-03-341 Ind. RSH'!AG36</f>
        <v>6110740</v>
      </c>
      <c r="W9" s="63">
        <f>+'24-03-341 Ind. RSH'!AH36</f>
        <v>120684806</v>
      </c>
      <c r="X9" s="86">
        <f>+'24-03-341 Ind. RSH'!AI36</f>
        <v>0.99919747800280001</v>
      </c>
      <c r="Y9" s="86">
        <f>+'24-03-341 Ind. RSH'!AJ36</f>
        <v>1.7656420767894501E-2</v>
      </c>
    </row>
    <row r="10" spans="1:26" ht="24.75" customHeight="1" x14ac:dyDescent="0.25">
      <c r="A10" s="155" t="s">
        <v>49</v>
      </c>
      <c r="B10" s="63">
        <f>+'24-03-341 Ind. RSH'!J51</f>
        <v>130360000</v>
      </c>
      <c r="C10" s="63">
        <f>+'24-03-341 Ind. RSH'!K51</f>
        <v>130360000</v>
      </c>
      <c r="D10" s="63">
        <f>+'24-03-341 Ind. RSH'!M51</f>
        <v>0</v>
      </c>
      <c r="E10" s="63">
        <f>+'24-03-341 Ind. RSH'!N51</f>
        <v>0</v>
      </c>
      <c r="F10" s="63">
        <f>+'24-03-341 Ind. RSH'!O51</f>
        <v>0</v>
      </c>
      <c r="G10" s="63">
        <f>+'24-03-341 Ind. RSH'!R51</f>
        <v>0</v>
      </c>
      <c r="H10" s="63">
        <f>+'24-03-341 Ind. RSH'!S51</f>
        <v>0</v>
      </c>
      <c r="I10" s="63">
        <f>+'24-03-341 Ind. RSH'!T51</f>
        <v>123360000</v>
      </c>
      <c r="J10" s="63">
        <f>+'24-03-341 Ind. RSH'!U51</f>
        <v>123360000</v>
      </c>
      <c r="K10" s="63">
        <f>+'24-03-341 Ind. RSH'!V51</f>
        <v>0</v>
      </c>
      <c r="L10" s="63">
        <f>+'24-03-341 Ind. RSH'!W51</f>
        <v>0</v>
      </c>
      <c r="M10" s="63">
        <f>+'24-03-341 Ind. RSH'!X51</f>
        <v>0</v>
      </c>
      <c r="N10" s="63">
        <f>+'24-03-341 Ind. RSH'!Y51</f>
        <v>0</v>
      </c>
      <c r="O10" s="63">
        <f>+'24-03-341 Ind. RSH'!Z51</f>
        <v>0</v>
      </c>
      <c r="P10" s="63">
        <f>+'24-03-341 Ind. RSH'!AA51</f>
        <v>0</v>
      </c>
      <c r="Q10" s="63">
        <f>+'24-03-341 Ind. RSH'!AB51</f>
        <v>0</v>
      </c>
      <c r="R10" s="63">
        <f>+'24-03-341 Ind. RSH'!AC51</f>
        <v>0</v>
      </c>
      <c r="S10" s="63">
        <f>+'24-03-341 Ind. RSH'!AD51</f>
        <v>0</v>
      </c>
      <c r="T10" s="63">
        <f>+'24-03-341 Ind. RSH'!AE51</f>
        <v>0</v>
      </c>
      <c r="U10" s="63">
        <f>+'24-03-341 Ind. RSH'!AF51</f>
        <v>6000000</v>
      </c>
      <c r="V10" s="63">
        <f>+'24-03-341 Ind. RSH'!AG51</f>
        <v>7000000</v>
      </c>
      <c r="W10" s="63">
        <f>+'24-03-341 Ind. RSH'!AH51</f>
        <v>130360000</v>
      </c>
      <c r="X10" s="86">
        <f>+'24-03-341 Ind. RSH'!AI51</f>
        <v>1</v>
      </c>
      <c r="Y10" s="86">
        <f>+'24-03-341 Ind. RSH'!AJ51</f>
        <v>1.907192038161562E-2</v>
      </c>
    </row>
    <row r="11" spans="1:26" ht="24.75" customHeight="1" x14ac:dyDescent="0.25">
      <c r="A11" s="155" t="s">
        <v>51</v>
      </c>
      <c r="B11" s="63">
        <f>+'24-03-341 Ind. RSH'!J72</f>
        <v>250758350</v>
      </c>
      <c r="C11" s="63">
        <f>+'24-03-341 Ind. RSH'!K72</f>
        <v>250758350</v>
      </c>
      <c r="D11" s="63">
        <f>+'24-03-341 Ind. RSH'!M72</f>
        <v>0</v>
      </c>
      <c r="E11" s="63">
        <f>+'24-03-341 Ind. RSH'!N72</f>
        <v>0</v>
      </c>
      <c r="F11" s="63">
        <f>+'24-03-341 Ind. RSH'!O72</f>
        <v>0</v>
      </c>
      <c r="G11" s="63">
        <f>+'24-03-341 Ind. RSH'!R72</f>
        <v>0</v>
      </c>
      <c r="H11" s="63">
        <f>+'24-03-341 Ind. RSH'!S72</f>
        <v>268350</v>
      </c>
      <c r="I11" s="63">
        <f>+'24-03-341 Ind. RSH'!T72</f>
        <v>242490000</v>
      </c>
      <c r="J11" s="63">
        <f>+'24-03-341 Ind. RSH'!U72</f>
        <v>242758350</v>
      </c>
      <c r="K11" s="63">
        <f>+'24-03-341 Ind. RSH'!V72</f>
        <v>0</v>
      </c>
      <c r="L11" s="63">
        <f>+'24-03-341 Ind. RSH'!W72</f>
        <v>0</v>
      </c>
      <c r="M11" s="63">
        <f>+'24-03-341 Ind. RSH'!X72</f>
        <v>0</v>
      </c>
      <c r="N11" s="63">
        <f>+'24-03-341 Ind. RSH'!Y72</f>
        <v>0</v>
      </c>
      <c r="O11" s="63">
        <f>+'24-03-341 Ind. RSH'!Z72</f>
        <v>0</v>
      </c>
      <c r="P11" s="63">
        <f>+'24-03-341 Ind. RSH'!AA72</f>
        <v>0</v>
      </c>
      <c r="Q11" s="63">
        <f>+'24-03-341 Ind. RSH'!AB72</f>
        <v>0</v>
      </c>
      <c r="R11" s="63">
        <f>+'24-03-341 Ind. RSH'!AC72</f>
        <v>0</v>
      </c>
      <c r="S11" s="63">
        <f>+'24-03-341 Ind. RSH'!AD72</f>
        <v>0</v>
      </c>
      <c r="T11" s="63">
        <f>+'24-03-341 Ind. RSH'!AE72</f>
        <v>0</v>
      </c>
      <c r="U11" s="63">
        <f>+'24-03-341 Ind. RSH'!AF72</f>
        <v>8000000</v>
      </c>
      <c r="V11" s="63">
        <f>+'24-03-341 Ind. RSH'!AG72</f>
        <v>8000000</v>
      </c>
      <c r="W11" s="63">
        <f>+'24-03-341 Ind. RSH'!AH72</f>
        <v>250758350</v>
      </c>
      <c r="X11" s="86">
        <f>+'24-03-341 Ind. RSH'!AI72</f>
        <v>1</v>
      </c>
      <c r="Y11" s="86">
        <f>+'24-03-341 Ind. RSH'!AJ72</f>
        <v>3.6686432082121072E-2</v>
      </c>
    </row>
    <row r="12" spans="1:26" ht="24.75" customHeight="1" x14ac:dyDescent="0.25">
      <c r="A12" s="155" t="s">
        <v>53</v>
      </c>
      <c r="B12" s="63">
        <f>+'24-03-341 Ind. RSH'!J115</f>
        <v>531990000</v>
      </c>
      <c r="C12" s="63">
        <f>+'24-03-341 Ind. RSH'!K115</f>
        <v>531990000</v>
      </c>
      <c r="D12" s="63">
        <f>+'24-03-341 Ind. RSH'!M115</f>
        <v>0</v>
      </c>
      <c r="E12" s="63">
        <f>+'24-03-341 Ind. RSH'!N115</f>
        <v>0</v>
      </c>
      <c r="F12" s="63">
        <f>+'24-03-341 Ind. RSH'!O115</f>
        <v>0</v>
      </c>
      <c r="G12" s="63">
        <f>+'24-03-341 Ind. RSH'!R115</f>
        <v>0</v>
      </c>
      <c r="H12" s="63">
        <f>+'24-03-341 Ind. RSH'!S115</f>
        <v>0</v>
      </c>
      <c r="I12" s="63">
        <f>+'24-03-341 Ind. RSH'!T115</f>
        <v>0</v>
      </c>
      <c r="J12" s="63">
        <f>+'24-03-341 Ind. RSH'!U115</f>
        <v>0</v>
      </c>
      <c r="K12" s="63">
        <f>+'24-03-341 Ind. RSH'!V115</f>
        <v>475110000</v>
      </c>
      <c r="L12" s="63">
        <f>+'24-03-341 Ind. RSH'!W115</f>
        <v>44880000</v>
      </c>
      <c r="M12" s="63">
        <f>+'24-03-341 Ind. RSH'!X115</f>
        <v>0</v>
      </c>
      <c r="N12" s="63">
        <f>+'24-03-341 Ind. RSH'!Y115</f>
        <v>519990000</v>
      </c>
      <c r="O12" s="63">
        <f>+'24-03-341 Ind. RSH'!Z115</f>
        <v>0</v>
      </c>
      <c r="P12" s="63">
        <f>+'24-03-341 Ind. RSH'!AA115</f>
        <v>0</v>
      </c>
      <c r="Q12" s="63">
        <f>+'24-03-341 Ind. RSH'!AB115</f>
        <v>0</v>
      </c>
      <c r="R12" s="63">
        <f>+'24-03-341 Ind. RSH'!AC115</f>
        <v>0</v>
      </c>
      <c r="S12" s="63">
        <f>+'24-03-341 Ind. RSH'!AD115</f>
        <v>0</v>
      </c>
      <c r="T12" s="63">
        <f>+'24-03-341 Ind. RSH'!AE115</f>
        <v>0</v>
      </c>
      <c r="U12" s="63">
        <f>+'24-03-341 Ind. RSH'!AF115</f>
        <v>12000000</v>
      </c>
      <c r="V12" s="63">
        <f>+'24-03-341 Ind. RSH'!AG115</f>
        <v>12000000</v>
      </c>
      <c r="W12" s="63">
        <f>+'24-03-341 Ind. RSH'!AH115</f>
        <v>531990000</v>
      </c>
      <c r="X12" s="86">
        <f>+'24-03-341 Ind. RSH'!AI115</f>
        <v>1</v>
      </c>
      <c r="Y12" s="86">
        <f>+'24-03-341 Ind. RSH'!AJ115</f>
        <v>7.7831166951639261E-2</v>
      </c>
    </row>
    <row r="13" spans="1:26" ht="24.75" customHeight="1" x14ac:dyDescent="0.25">
      <c r="A13" s="155" t="s">
        <v>55</v>
      </c>
      <c r="B13" s="63">
        <f>+'24-03-341 Ind. RSH'!J154</f>
        <v>335980000</v>
      </c>
      <c r="C13" s="63">
        <f>+'24-03-341 Ind. RSH'!K154</f>
        <v>335980000</v>
      </c>
      <c r="D13" s="63">
        <f>+'24-03-341 Ind. RSH'!M154</f>
        <v>0</v>
      </c>
      <c r="E13" s="63">
        <f>+'24-03-341 Ind. RSH'!N154</f>
        <v>0</v>
      </c>
      <c r="F13" s="63">
        <f>+'24-03-341 Ind. RSH'!O154</f>
        <v>0</v>
      </c>
      <c r="G13" s="63">
        <f>+'24-03-341 Ind. RSH'!R154</f>
        <v>0</v>
      </c>
      <c r="H13" s="63">
        <f>+'24-03-341 Ind. RSH'!S154</f>
        <v>0</v>
      </c>
      <c r="I13" s="63">
        <f>+'24-03-341 Ind. RSH'!T154</f>
        <v>214800000</v>
      </c>
      <c r="J13" s="63">
        <f>+'24-03-341 Ind. RSH'!U154</f>
        <v>214800000</v>
      </c>
      <c r="K13" s="63">
        <f>+'24-03-341 Ind. RSH'!V154</f>
        <v>112180000</v>
      </c>
      <c r="L13" s="63">
        <f>+'24-03-341 Ind. RSH'!W154</f>
        <v>0</v>
      </c>
      <c r="M13" s="63">
        <f>+'24-03-341 Ind. RSH'!X154</f>
        <v>0</v>
      </c>
      <c r="N13" s="63">
        <f>+'24-03-341 Ind. RSH'!Y154</f>
        <v>112180000</v>
      </c>
      <c r="O13" s="63">
        <f>+'24-03-341 Ind. RSH'!Z154</f>
        <v>0</v>
      </c>
      <c r="P13" s="63">
        <f>+'24-03-341 Ind. RSH'!AA154</f>
        <v>0</v>
      </c>
      <c r="Q13" s="63">
        <f>+'24-03-341 Ind. RSH'!AB154</f>
        <v>0</v>
      </c>
      <c r="R13" s="63">
        <f>+'24-03-341 Ind. RSH'!AC154</f>
        <v>0</v>
      </c>
      <c r="S13" s="63">
        <f>+'24-03-341 Ind. RSH'!AD154</f>
        <v>0</v>
      </c>
      <c r="T13" s="63">
        <f>+'24-03-341 Ind. RSH'!AE154</f>
        <v>0</v>
      </c>
      <c r="U13" s="63">
        <f>+'24-03-341 Ind. RSH'!AF154</f>
        <v>9000000</v>
      </c>
      <c r="V13" s="63">
        <f>+'24-03-341 Ind. RSH'!AG154</f>
        <v>9000000</v>
      </c>
      <c r="W13" s="63">
        <f>+'24-03-341 Ind. RSH'!AH154</f>
        <v>335980000</v>
      </c>
      <c r="X13" s="86">
        <f>+'24-03-341 Ind. RSH'!AI154</f>
        <v>1</v>
      </c>
      <c r="Y13" s="86">
        <f>+'24-03-341 Ind. RSH'!AJ154</f>
        <v>4.9154524469279044E-2</v>
      </c>
    </row>
    <row r="14" spans="1:26" s="101" customFormat="1" ht="24.75" customHeight="1" x14ac:dyDescent="0.25">
      <c r="A14" s="155" t="s">
        <v>57</v>
      </c>
      <c r="B14" s="63">
        <f>+'24-03-341 Ind. RSH'!J191</f>
        <v>418071196</v>
      </c>
      <c r="C14" s="63">
        <f>+'24-03-341 Ind. RSH'!K191</f>
        <v>417906965</v>
      </c>
      <c r="D14" s="63">
        <f>+'24-03-341 Ind. RSH'!M191</f>
        <v>0</v>
      </c>
      <c r="E14" s="63">
        <f>+'24-03-341 Ind. RSH'!N191</f>
        <v>0</v>
      </c>
      <c r="F14" s="63">
        <f>+'24-03-341 Ind. RSH'!O191</f>
        <v>0</v>
      </c>
      <c r="G14" s="63">
        <f>+'24-03-341 Ind. RSH'!R191</f>
        <v>0</v>
      </c>
      <c r="H14" s="63">
        <f>+'24-03-341 Ind. RSH'!S191</f>
        <v>0</v>
      </c>
      <c r="I14" s="63">
        <f>+'24-03-341 Ind. RSH'!T191</f>
        <v>0</v>
      </c>
      <c r="J14" s="63">
        <f>+'24-03-341 Ind. RSH'!U191</f>
        <v>0</v>
      </c>
      <c r="K14" s="63">
        <f>+'24-03-341 Ind. RSH'!V191</f>
        <v>408153458</v>
      </c>
      <c r="L14" s="63">
        <f>+'24-03-341 Ind. RSH'!W191</f>
        <v>73458</v>
      </c>
      <c r="M14" s="63">
        <f>+'24-03-341 Ind. RSH'!X191</f>
        <v>48972</v>
      </c>
      <c r="N14" s="63">
        <f>+'24-03-341 Ind. RSH'!Y191</f>
        <v>408275888</v>
      </c>
      <c r="O14" s="63">
        <f>+'24-03-341 Ind. RSH'!Z191</f>
        <v>158377</v>
      </c>
      <c r="P14" s="63">
        <f>+'24-03-341 Ind. RSH'!AA191</f>
        <v>123</v>
      </c>
      <c r="Q14" s="63">
        <f>+'24-03-341 Ind. RSH'!AB191</f>
        <v>0</v>
      </c>
      <c r="R14" s="63">
        <f>+'24-03-341 Ind. RSH'!AC191</f>
        <v>158500</v>
      </c>
      <c r="S14" s="63">
        <f>+'24-03-341 Ind. RSH'!AD191</f>
        <v>49218</v>
      </c>
      <c r="T14" s="63">
        <f>+'24-03-341 Ind. RSH'!AE191</f>
        <v>174398</v>
      </c>
      <c r="U14" s="63">
        <f>+'24-03-341 Ind. RSH'!AF191</f>
        <v>9248961</v>
      </c>
      <c r="V14" s="63">
        <f>+'24-03-341 Ind. RSH'!AG191</f>
        <v>9472577</v>
      </c>
      <c r="W14" s="63">
        <f>+'24-03-341 Ind. RSH'!AH191</f>
        <v>417906965</v>
      </c>
      <c r="X14" s="86">
        <f>+'24-03-341 Ind. RSH'!AI191</f>
        <v>0.99960716977976161</v>
      </c>
      <c r="Y14" s="86">
        <f>+'24-03-341 Ind. RSH'!AJ191</f>
        <v>6.114059806230919E-2</v>
      </c>
      <c r="Z14" s="2"/>
    </row>
    <row r="15" spans="1:26" ht="24.75" customHeight="1" x14ac:dyDescent="0.25">
      <c r="A15" s="155" t="s">
        <v>59</v>
      </c>
      <c r="B15" s="63">
        <f>+'24-03-341 Ind. RSH'!J230</f>
        <v>526850000</v>
      </c>
      <c r="C15" s="63">
        <f>+'24-03-341 Ind. RSH'!K230</f>
        <v>526850000</v>
      </c>
      <c r="D15" s="63">
        <f>+'24-03-341 Ind. RSH'!M230</f>
        <v>0</v>
      </c>
      <c r="E15" s="63">
        <f>+'24-03-341 Ind. RSH'!N230</f>
        <v>0</v>
      </c>
      <c r="F15" s="63">
        <f>+'24-03-341 Ind. RSH'!O230</f>
        <v>0</v>
      </c>
      <c r="G15" s="63">
        <f>+'24-03-341 Ind. RSH'!R230</f>
        <v>0</v>
      </c>
      <c r="H15" s="63">
        <f>+'24-03-341 Ind. RSH'!S230</f>
        <v>0</v>
      </c>
      <c r="I15" s="63">
        <f>+'24-03-341 Ind. RSH'!T230</f>
        <v>366380000</v>
      </c>
      <c r="J15" s="63">
        <f>+'24-03-341 Ind. RSH'!U230</f>
        <v>366380000</v>
      </c>
      <c r="K15" s="63">
        <f>+'24-03-341 Ind. RSH'!V230</f>
        <v>130420000</v>
      </c>
      <c r="L15" s="63">
        <f>+'24-03-341 Ind. RSH'!W230</f>
        <v>19050000</v>
      </c>
      <c r="M15" s="63">
        <f>+'24-03-341 Ind. RSH'!X230</f>
        <v>0</v>
      </c>
      <c r="N15" s="63">
        <f>+'24-03-341 Ind. RSH'!Y230</f>
        <v>149470000</v>
      </c>
      <c r="O15" s="63">
        <f>+'24-03-341 Ind. RSH'!Z230</f>
        <v>0</v>
      </c>
      <c r="P15" s="63">
        <f>+'24-03-341 Ind. RSH'!AA230</f>
        <v>0</v>
      </c>
      <c r="Q15" s="63">
        <f>+'24-03-341 Ind. RSH'!AB230</f>
        <v>0</v>
      </c>
      <c r="R15" s="63">
        <f>+'24-03-341 Ind. RSH'!AC230</f>
        <v>0</v>
      </c>
      <c r="S15" s="63">
        <f>+'24-03-341 Ind. RSH'!AD230</f>
        <v>0</v>
      </c>
      <c r="T15" s="63">
        <f>+'24-03-341 Ind. RSH'!AE230</f>
        <v>0</v>
      </c>
      <c r="U15" s="63">
        <f>+'24-03-341 Ind. RSH'!AF230</f>
        <v>11000000</v>
      </c>
      <c r="V15" s="63">
        <f>+'24-03-341 Ind. RSH'!AG230</f>
        <v>11000000</v>
      </c>
      <c r="W15" s="63">
        <f>+'24-03-341 Ind. RSH'!AH230</f>
        <v>526850000</v>
      </c>
      <c r="X15" s="86">
        <f>+'24-03-341 Ind. RSH'!AI230</f>
        <v>1</v>
      </c>
      <c r="Y15" s="86">
        <f>+'24-03-341 Ind. RSH'!AJ230</f>
        <v>7.7079175000415695E-2</v>
      </c>
    </row>
    <row r="16" spans="1:26" ht="24.75" customHeight="1" x14ac:dyDescent="0.25">
      <c r="A16" s="155" t="s">
        <v>61</v>
      </c>
      <c r="B16" s="63">
        <f>+'24-03-341 Ind. RSH'!J266</f>
        <v>426020000</v>
      </c>
      <c r="C16" s="63">
        <f>+'24-03-341 Ind. RSH'!K266</f>
        <v>426020000</v>
      </c>
      <c r="D16" s="63">
        <f>+'24-03-341 Ind. RSH'!M266</f>
        <v>0</v>
      </c>
      <c r="E16" s="63">
        <f>+'24-03-341 Ind. RSH'!N266</f>
        <v>0</v>
      </c>
      <c r="F16" s="63">
        <f>+'24-03-341 Ind. RSH'!O266</f>
        <v>0</v>
      </c>
      <c r="G16" s="63">
        <f>+'24-03-341 Ind. RSH'!R266</f>
        <v>0</v>
      </c>
      <c r="H16" s="63">
        <f>+'24-03-341 Ind. RSH'!S266</f>
        <v>0</v>
      </c>
      <c r="I16" s="63">
        <f>+'24-03-341 Ind. RSH'!T266</f>
        <v>375820000</v>
      </c>
      <c r="J16" s="63">
        <f>+'24-03-341 Ind. RSH'!U266</f>
        <v>375820000</v>
      </c>
      <c r="K16" s="63">
        <f>+'24-03-341 Ind. RSH'!V266</f>
        <v>42200000</v>
      </c>
      <c r="L16" s="63">
        <f>+'24-03-341 Ind. RSH'!W266</f>
        <v>0</v>
      </c>
      <c r="M16" s="63">
        <f>+'24-03-341 Ind. RSH'!X266</f>
        <v>0</v>
      </c>
      <c r="N16" s="63">
        <f>+'24-03-341 Ind. RSH'!Y266</f>
        <v>42200000</v>
      </c>
      <c r="O16" s="63">
        <f>+'24-03-341 Ind. RSH'!Z266</f>
        <v>0</v>
      </c>
      <c r="P16" s="63">
        <f>+'24-03-341 Ind. RSH'!AA266</f>
        <v>0</v>
      </c>
      <c r="Q16" s="63">
        <f>+'24-03-341 Ind. RSH'!AB266</f>
        <v>0</v>
      </c>
      <c r="R16" s="63">
        <f>+'24-03-341 Ind. RSH'!AC266</f>
        <v>0</v>
      </c>
      <c r="S16" s="63">
        <f>+'24-03-341 Ind. RSH'!AD266</f>
        <v>0</v>
      </c>
      <c r="T16" s="63">
        <f>+'24-03-341 Ind. RSH'!AE266</f>
        <v>0</v>
      </c>
      <c r="U16" s="63">
        <f>+'24-03-341 Ind. RSH'!AF266</f>
        <v>8000000</v>
      </c>
      <c r="V16" s="63">
        <f>+'24-03-341 Ind. RSH'!AG266</f>
        <v>8000000</v>
      </c>
      <c r="W16" s="63">
        <f>+'24-03-341 Ind. RSH'!AH266</f>
        <v>426020000</v>
      </c>
      <c r="X16" s="86">
        <f>+'24-03-341 Ind. RSH'!AI266</f>
        <v>1</v>
      </c>
      <c r="Y16" s="86">
        <f>+'24-03-341 Ind. RSH'!AJ266</f>
        <v>6.232755078993469E-2</v>
      </c>
    </row>
    <row r="17" spans="1:25" ht="24.75" customHeight="1" x14ac:dyDescent="0.25">
      <c r="A17" s="155" t="s">
        <v>63</v>
      </c>
      <c r="B17" s="63">
        <f>+'24-03-341 Ind. RSH'!J306</f>
        <v>297320086</v>
      </c>
      <c r="C17" s="63">
        <f>+'24-03-341 Ind. RSH'!K306</f>
        <v>297253196</v>
      </c>
      <c r="D17" s="63">
        <f>+'24-03-341 Ind. RSH'!M306</f>
        <v>0</v>
      </c>
      <c r="E17" s="63">
        <f>+'24-03-341 Ind. RSH'!N306</f>
        <v>0</v>
      </c>
      <c r="F17" s="63">
        <f>+'24-03-341 Ind. RSH'!O306</f>
        <v>0</v>
      </c>
      <c r="G17" s="63">
        <f>+'24-03-341 Ind. RSH'!R306</f>
        <v>0</v>
      </c>
      <c r="H17" s="63">
        <f>+'24-03-341 Ind. RSH'!S306</f>
        <v>0</v>
      </c>
      <c r="I17" s="63">
        <f>+'24-03-341 Ind. RSH'!T306</f>
        <v>24486</v>
      </c>
      <c r="J17" s="63">
        <f>+'24-03-341 Ind. RSH'!U306</f>
        <v>24486</v>
      </c>
      <c r="K17" s="63">
        <f>+'24-03-341 Ind. RSH'!V306</f>
        <v>196870000</v>
      </c>
      <c r="L17" s="63">
        <f>+'24-03-341 Ind. RSH'!W306</f>
        <v>66373032</v>
      </c>
      <c r="M17" s="63">
        <f>+'24-03-341 Ind. RSH'!X306</f>
        <v>21500000</v>
      </c>
      <c r="N17" s="63">
        <f>+'24-03-341 Ind. RSH'!Y306</f>
        <v>284743032</v>
      </c>
      <c r="O17" s="63">
        <f>+'24-03-341 Ind. RSH'!Z306</f>
        <v>5329422</v>
      </c>
      <c r="P17" s="63">
        <f>+'24-03-341 Ind. RSH'!AA306</f>
        <v>24609</v>
      </c>
      <c r="Q17" s="63">
        <f>+'24-03-341 Ind. RSH'!AB306</f>
        <v>0</v>
      </c>
      <c r="R17" s="63">
        <f>+'24-03-341 Ind. RSH'!AC306</f>
        <v>5354031</v>
      </c>
      <c r="S17" s="63">
        <f>+'24-03-341 Ind. RSH'!AD306</f>
        <v>14341</v>
      </c>
      <c r="T17" s="63">
        <f>+'24-03-341 Ind. RSH'!AE306</f>
        <v>24609</v>
      </c>
      <c r="U17" s="63">
        <f>+'24-03-341 Ind. RSH'!AF306</f>
        <v>7092697</v>
      </c>
      <c r="V17" s="63">
        <f>+'24-03-341 Ind. RSH'!AG306</f>
        <v>7131647</v>
      </c>
      <c r="W17" s="63">
        <f>+'24-03-341 Ind. RSH'!AH306</f>
        <v>297253196</v>
      </c>
      <c r="X17" s="86">
        <f>+'24-03-341 Ind. RSH'!AI306</f>
        <v>0.99977502360873127</v>
      </c>
      <c r="Y17" s="86">
        <f>+'24-03-341 Ind. RSH'!AJ267</f>
        <v>0</v>
      </c>
    </row>
    <row r="18" spans="1:25" ht="24.75" customHeight="1" x14ac:dyDescent="0.25">
      <c r="A18" s="155" t="s">
        <v>65</v>
      </c>
      <c r="B18" s="63">
        <f>+'24-03-341 Ind. RSH'!J320</f>
        <v>83750000</v>
      </c>
      <c r="C18" s="63">
        <f>+'24-03-341 Ind. RSH'!K320</f>
        <v>83750000</v>
      </c>
      <c r="D18" s="63">
        <f>+'24-03-341 Ind. RSH'!M320</f>
        <v>0</v>
      </c>
      <c r="E18" s="63">
        <f>+'24-03-341 Ind. RSH'!N320</f>
        <v>0</v>
      </c>
      <c r="F18" s="63">
        <f>+'24-03-341 Ind. RSH'!O320</f>
        <v>0</v>
      </c>
      <c r="G18" s="63">
        <f>+'24-03-341 Ind. RSH'!R320</f>
        <v>0</v>
      </c>
      <c r="H18" s="63">
        <f>+'24-03-341 Ind. RSH'!S320</f>
        <v>0</v>
      </c>
      <c r="I18" s="63">
        <f>+'24-03-341 Ind. RSH'!T320</f>
        <v>79750000</v>
      </c>
      <c r="J18" s="63">
        <f>+'24-03-341 Ind. RSH'!U320</f>
        <v>79750000</v>
      </c>
      <c r="K18" s="63">
        <f>+'24-03-341 Ind. RSH'!V320</f>
        <v>0</v>
      </c>
      <c r="L18" s="63">
        <f>+'24-03-341 Ind. RSH'!W320</f>
        <v>0</v>
      </c>
      <c r="M18" s="63">
        <f>+'24-03-341 Ind. RSH'!X320</f>
        <v>0</v>
      </c>
      <c r="N18" s="63">
        <f>+'24-03-341 Ind. RSH'!Y320</f>
        <v>0</v>
      </c>
      <c r="O18" s="63">
        <f>+'24-03-341 Ind. RSH'!Z320</f>
        <v>0</v>
      </c>
      <c r="P18" s="63">
        <f>+'24-03-341 Ind. RSH'!AA320</f>
        <v>0</v>
      </c>
      <c r="Q18" s="63">
        <f>+'24-03-341 Ind. RSH'!AB320</f>
        <v>0</v>
      </c>
      <c r="R18" s="63">
        <f>+'24-03-341 Ind. RSH'!AC320</f>
        <v>0</v>
      </c>
      <c r="S18" s="63">
        <f>+'24-03-341 Ind. RSH'!AD320</f>
        <v>0</v>
      </c>
      <c r="T18" s="63">
        <f>+'24-03-341 Ind. RSH'!AE320</f>
        <v>0</v>
      </c>
      <c r="U18" s="63">
        <f>+'24-03-341 Ind. RSH'!AF320</f>
        <v>4000000</v>
      </c>
      <c r="V18" s="63">
        <f>+'24-03-341 Ind. RSH'!AG320</f>
        <v>4000000</v>
      </c>
      <c r="W18" s="63">
        <f>+'24-03-341 Ind. RSH'!AH320</f>
        <v>83750000</v>
      </c>
      <c r="X18" s="86">
        <f>+'24-03-341 Ind. RSH'!AI320</f>
        <v>1</v>
      </c>
      <c r="Y18" s="86">
        <f>+'24-03-341 Ind. RSH'!AJ320</f>
        <v>1.2252787142991011E-2</v>
      </c>
    </row>
    <row r="19" spans="1:25" ht="24.75" customHeight="1" x14ac:dyDescent="0.25">
      <c r="A19" s="155" t="s">
        <v>67</v>
      </c>
      <c r="B19" s="63">
        <f>+'24-03-341 Ind. RSH'!J336</f>
        <v>78810000</v>
      </c>
      <c r="C19" s="63">
        <f>+'24-03-341 Ind. RSH'!K336</f>
        <v>78810000</v>
      </c>
      <c r="D19" s="63">
        <f>+'24-03-341 Ind. RSH'!M336</f>
        <v>0</v>
      </c>
      <c r="E19" s="63">
        <f>+'24-03-341 Ind. RSH'!N336</f>
        <v>0</v>
      </c>
      <c r="F19" s="63">
        <f>+'24-03-341 Ind. RSH'!O336</f>
        <v>0</v>
      </c>
      <c r="G19" s="63">
        <f>+'24-03-341 Ind. RSH'!R336</f>
        <v>0</v>
      </c>
      <c r="H19" s="63">
        <f>+'24-03-341 Ind. RSH'!S336</f>
        <v>0</v>
      </c>
      <c r="I19" s="63">
        <f>+'24-03-341 Ind. RSH'!T336</f>
        <v>73810000</v>
      </c>
      <c r="J19" s="63">
        <f>+'24-03-341 Ind. RSH'!U336</f>
        <v>73810000</v>
      </c>
      <c r="K19" s="63">
        <f>+'24-03-341 Ind. RSH'!V336</f>
        <v>0</v>
      </c>
      <c r="L19" s="63">
        <f>+'24-03-341 Ind. RSH'!W336</f>
        <v>0</v>
      </c>
      <c r="M19" s="63">
        <f>+'24-03-341 Ind. RSH'!X336</f>
        <v>0</v>
      </c>
      <c r="N19" s="63">
        <f>+'24-03-341 Ind. RSH'!Y336</f>
        <v>0</v>
      </c>
      <c r="O19" s="63">
        <f>+'24-03-341 Ind. RSH'!Z336</f>
        <v>0</v>
      </c>
      <c r="P19" s="63">
        <f>+'24-03-341 Ind. RSH'!AA336</f>
        <v>0</v>
      </c>
      <c r="Q19" s="63">
        <f>+'24-03-341 Ind. RSH'!AB336</f>
        <v>0</v>
      </c>
      <c r="R19" s="63">
        <f>+'24-03-341 Ind. RSH'!AC336</f>
        <v>0</v>
      </c>
      <c r="S19" s="63">
        <f>+'24-03-341 Ind. RSH'!AD336</f>
        <v>0</v>
      </c>
      <c r="T19" s="63">
        <f>+'24-03-341 Ind. RSH'!AE336</f>
        <v>0</v>
      </c>
      <c r="U19" s="63">
        <f>+'24-03-341 Ind. RSH'!AF336</f>
        <v>2000000</v>
      </c>
      <c r="V19" s="63">
        <f>+'24-03-341 Ind. RSH'!AG336</f>
        <v>5000000</v>
      </c>
      <c r="W19" s="63">
        <f>+'24-03-341 Ind. RSH'!AH336</f>
        <v>78810000</v>
      </c>
      <c r="X19" s="86">
        <f>+'24-03-341 Ind. RSH'!AI336</f>
        <v>1</v>
      </c>
      <c r="Y19" s="86">
        <f>+'24-03-341 Ind. RSH'!AJ336</f>
        <v>1.1530055578974586E-2</v>
      </c>
    </row>
    <row r="20" spans="1:25" ht="24.75" customHeight="1" x14ac:dyDescent="0.25">
      <c r="A20" s="156" t="s">
        <v>69</v>
      </c>
      <c r="B20" s="63">
        <f>+'24-03-341 Ind. RSH'!J358</f>
        <v>167350000</v>
      </c>
      <c r="C20" s="63">
        <f>+'24-03-341 Ind. RSH'!K358</f>
        <v>167187521</v>
      </c>
      <c r="D20" s="63">
        <f>+'24-03-341 Ind. RSH'!M358</f>
        <v>0</v>
      </c>
      <c r="E20" s="63">
        <f>+'24-03-341 Ind. RSH'!N358</f>
        <v>0</v>
      </c>
      <c r="F20" s="63">
        <f>+'24-03-341 Ind. RSH'!O358</f>
        <v>0</v>
      </c>
      <c r="G20" s="63">
        <f>+'24-03-341 Ind. RSH'!R358</f>
        <v>0</v>
      </c>
      <c r="H20" s="63">
        <f>+'24-03-341 Ind. RSH'!S358</f>
        <v>0</v>
      </c>
      <c r="I20" s="63">
        <f>+'24-03-341 Ind. RSH'!T358</f>
        <v>157850000</v>
      </c>
      <c r="J20" s="63">
        <f>+'24-03-341 Ind. RSH'!U358</f>
        <v>157850000</v>
      </c>
      <c r="K20" s="63">
        <f>+'24-03-341 Ind. RSH'!V358</f>
        <v>0</v>
      </c>
      <c r="L20" s="63">
        <f>+'24-03-341 Ind. RSH'!W358</f>
        <v>0</v>
      </c>
      <c r="M20" s="63">
        <f>+'24-03-341 Ind. RSH'!X358</f>
        <v>0</v>
      </c>
      <c r="N20" s="63">
        <f>+'24-03-341 Ind. RSH'!Y358</f>
        <v>0</v>
      </c>
      <c r="O20" s="63">
        <f>+'24-03-341 Ind. RSH'!Z358</f>
        <v>0</v>
      </c>
      <c r="P20" s="63">
        <f>+'24-03-341 Ind. RSH'!AA358</f>
        <v>49218</v>
      </c>
      <c r="Q20" s="63">
        <f>+'24-03-341 Ind. RSH'!AB358</f>
        <v>0</v>
      </c>
      <c r="R20" s="63">
        <f>+'24-03-341 Ind. RSH'!AC358</f>
        <v>49218</v>
      </c>
      <c r="S20" s="63">
        <f>+'24-03-341 Ind. RSH'!AD358</f>
        <v>0</v>
      </c>
      <c r="T20" s="63">
        <f>+'24-03-341 Ind. RSH'!AE358</f>
        <v>0</v>
      </c>
      <c r="U20" s="63">
        <f>+'24-03-341 Ind. RSH'!AF358</f>
        <v>9288303</v>
      </c>
      <c r="V20" s="63">
        <f>+'24-03-341 Ind. RSH'!AG358</f>
        <v>9288303</v>
      </c>
      <c r="W20" s="63">
        <f>+'24-03-341 Ind. RSH'!AH358</f>
        <v>167187521</v>
      </c>
      <c r="X20" s="86">
        <f>+'24-03-341 Ind. RSH'!AI358</f>
        <v>0.99902910666268296</v>
      </c>
      <c r="Y20" s="86">
        <f>+'24-03-341 Ind. RSH'!AJ358</f>
        <v>2.4459858003311519E-2</v>
      </c>
    </row>
    <row r="21" spans="1:25" ht="24.75" customHeight="1" x14ac:dyDescent="0.25">
      <c r="A21" s="156" t="s">
        <v>71</v>
      </c>
      <c r="B21" s="63">
        <f>+'24-03-341 Ind. RSH'!J365</f>
        <v>71950000</v>
      </c>
      <c r="C21" s="63">
        <f>+'24-03-341 Ind. RSH'!K365</f>
        <v>71950000</v>
      </c>
      <c r="D21" s="63">
        <f>+'24-03-341 Ind. RSH'!M365</f>
        <v>0</v>
      </c>
      <c r="E21" s="63">
        <f>+'24-03-341 Ind. RSH'!N365</f>
        <v>0</v>
      </c>
      <c r="F21" s="63">
        <f>+'24-03-341 Ind. RSH'!O365</f>
        <v>0</v>
      </c>
      <c r="G21" s="63">
        <f>+'24-03-341 Ind. RSH'!R365</f>
        <v>0</v>
      </c>
      <c r="H21" s="63">
        <f>+'24-03-341 Ind. RSH'!S365</f>
        <v>0</v>
      </c>
      <c r="I21" s="63">
        <f>+'24-03-341 Ind. RSH'!T365</f>
        <v>70450000</v>
      </c>
      <c r="J21" s="63">
        <f>+'24-03-341 Ind. RSH'!U365</f>
        <v>70450000</v>
      </c>
      <c r="K21" s="63">
        <f>+'24-03-341 Ind. RSH'!V365</f>
        <v>0</v>
      </c>
      <c r="L21" s="63">
        <f>+'24-03-341 Ind. RSH'!W365</f>
        <v>0</v>
      </c>
      <c r="M21" s="63">
        <f>+'24-03-341 Ind. RSH'!X365</f>
        <v>0</v>
      </c>
      <c r="N21" s="63">
        <f>+'24-03-341 Ind. RSH'!Y365</f>
        <v>0</v>
      </c>
      <c r="O21" s="63">
        <f>+'24-03-341 Ind. RSH'!Z365</f>
        <v>0</v>
      </c>
      <c r="P21" s="63">
        <f>+'24-03-341 Ind. RSH'!AA365</f>
        <v>0</v>
      </c>
      <c r="Q21" s="63">
        <f>+'24-03-341 Ind. RSH'!AB365</f>
        <v>0</v>
      </c>
      <c r="R21" s="63">
        <f>+'24-03-341 Ind. RSH'!AC365</f>
        <v>0</v>
      </c>
      <c r="S21" s="63">
        <f>+'24-03-341 Ind. RSH'!AD365</f>
        <v>0</v>
      </c>
      <c r="T21" s="63">
        <f>+'24-03-341 Ind. RSH'!AE365</f>
        <v>1500000</v>
      </c>
      <c r="U21" s="63">
        <f>+'24-03-341 Ind. RSH'!AF365</f>
        <v>0</v>
      </c>
      <c r="V21" s="63">
        <f>+'24-03-341 Ind. RSH'!AG365</f>
        <v>1500000</v>
      </c>
      <c r="W21" s="63">
        <f>+'24-03-341 Ind. RSH'!AH365</f>
        <v>71950000</v>
      </c>
      <c r="X21" s="86">
        <f>+'24-03-341 Ind. RSH'!AI365</f>
        <v>1</v>
      </c>
      <c r="Y21" s="86">
        <f>+'24-03-341 Ind. RSH'!AJ365</f>
        <v>1.0526424297769591E-2</v>
      </c>
    </row>
    <row r="22" spans="1:25" ht="24.75" customHeight="1" x14ac:dyDescent="0.25">
      <c r="A22" s="156" t="s">
        <v>73</v>
      </c>
      <c r="B22" s="63">
        <f>+'24-03-341 Ind. RSH'!J424</f>
        <v>1384213832</v>
      </c>
      <c r="C22" s="63">
        <f>+'24-03-341 Ind. RSH'!K424</f>
        <v>1384091648</v>
      </c>
      <c r="D22" s="63">
        <f>+'24-03-341 Ind. RSH'!M424</f>
        <v>0</v>
      </c>
      <c r="E22" s="63">
        <f>+'24-03-341 Ind. RSH'!N424</f>
        <v>0</v>
      </c>
      <c r="F22" s="63">
        <f>+'24-03-341 Ind. RSH'!O424</f>
        <v>0</v>
      </c>
      <c r="G22" s="63">
        <f>+'24-03-341 Ind. RSH'!R424</f>
        <v>0</v>
      </c>
      <c r="H22" s="63">
        <f>+'24-03-341 Ind. RSH'!S424</f>
        <v>0</v>
      </c>
      <c r="I22" s="63">
        <f>+'24-03-341 Ind. RSH'!T424</f>
        <v>0</v>
      </c>
      <c r="J22" s="63">
        <f>+'24-03-341 Ind. RSH'!U424</f>
        <v>0</v>
      </c>
      <c r="K22" s="63">
        <f>+'24-03-341 Ind. RSH'!V424</f>
        <v>1047922430</v>
      </c>
      <c r="L22" s="63">
        <f>+'24-03-341 Ind. RSH'!W424</f>
        <v>158450000</v>
      </c>
      <c r="M22" s="63">
        <f>+'24-03-341 Ind. RSH'!X424</f>
        <v>133170000</v>
      </c>
      <c r="N22" s="63">
        <f>+'24-03-341 Ind. RSH'!Y424</f>
        <v>1339542430</v>
      </c>
      <c r="O22" s="63">
        <f>+'24-03-341 Ind. RSH'!Z424</f>
        <v>49095</v>
      </c>
      <c r="P22" s="63">
        <f>+'24-03-341 Ind. RSH'!AA424</f>
        <v>123</v>
      </c>
      <c r="Q22" s="63">
        <f>+'24-03-341 Ind. RSH'!AB424</f>
        <v>0</v>
      </c>
      <c r="R22" s="63">
        <f>+'24-03-341 Ind. RSH'!AC424</f>
        <v>49218</v>
      </c>
      <c r="S22" s="63">
        <f>+'24-03-341 Ind. RSH'!AD424</f>
        <v>0</v>
      </c>
      <c r="T22" s="63">
        <f>+'24-03-341 Ind. RSH'!AE424</f>
        <v>0</v>
      </c>
      <c r="U22" s="63">
        <f>+'24-03-341 Ind. RSH'!AF424</f>
        <v>44500000</v>
      </c>
      <c r="V22" s="63">
        <f>+'24-03-341 Ind. RSH'!AG424</f>
        <v>44500000</v>
      </c>
      <c r="W22" s="63">
        <f>+'24-03-341 Ind. RSH'!AH424</f>
        <v>1384091648</v>
      </c>
      <c r="X22" s="86">
        <f>+'24-03-341 Ind. RSH'!AI424</f>
        <v>0.99991173040091397</v>
      </c>
      <c r="Y22" s="86">
        <f>+'24-03-341 Ind. RSH'!AJ424</f>
        <v>0.20249528775326137</v>
      </c>
    </row>
    <row r="23" spans="1:25" ht="24.75" customHeight="1" x14ac:dyDescent="0.25">
      <c r="A23" s="156" t="s">
        <v>287</v>
      </c>
      <c r="B23" s="63">
        <f>+'24-03-341 Ind. RSH'!J450</f>
        <v>207260000</v>
      </c>
      <c r="C23" s="63">
        <f>+'24-03-341 Ind. RSH'!K450</f>
        <v>207260000</v>
      </c>
      <c r="D23" s="63">
        <f>+'24-03-341 Ind. RSH'!M425</f>
        <v>0</v>
      </c>
      <c r="E23" s="63">
        <f>+'24-03-341 Ind. RSH'!N425</f>
        <v>0</v>
      </c>
      <c r="F23" s="63">
        <f>+'24-03-341 Ind. RSH'!O425</f>
        <v>0</v>
      </c>
      <c r="G23" s="63">
        <f>+'24-03-341 Ind. RSH'!R450</f>
        <v>0</v>
      </c>
      <c r="H23" s="63">
        <f>+'24-03-341 Ind. RSH'!S450</f>
        <v>0</v>
      </c>
      <c r="I23" s="63">
        <f>+'24-03-341 Ind. RSH'!T450</f>
        <v>82196000</v>
      </c>
      <c r="J23" s="63">
        <f>+'24-03-341 Ind. RSH'!U450</f>
        <v>82196000</v>
      </c>
      <c r="K23" s="63">
        <f>+'24-03-341 Ind. RSH'!V450</f>
        <v>73940000</v>
      </c>
      <c r="L23" s="63">
        <f>+'24-03-341 Ind. RSH'!W450</f>
        <v>27944000</v>
      </c>
      <c r="M23" s="63">
        <f>+'24-03-341 Ind. RSH'!X450</f>
        <v>3090000</v>
      </c>
      <c r="N23" s="63">
        <f>+'24-03-341 Ind. RSH'!Y450</f>
        <v>104974000</v>
      </c>
      <c r="O23" s="63">
        <f>+'24-03-341 Ind. RSH'!Z425</f>
        <v>0</v>
      </c>
      <c r="P23" s="63">
        <f>+'24-03-341 Ind. RSH'!AA425</f>
        <v>0</v>
      </c>
      <c r="Q23" s="63">
        <f>+'24-03-341 Ind. RSH'!AB425</f>
        <v>0</v>
      </c>
      <c r="R23" s="63">
        <f>+'24-03-341 Ind. RSH'!AC450</f>
        <v>14090000</v>
      </c>
      <c r="S23" s="63">
        <f>+'24-03-341 Ind. RSH'!AD425</f>
        <v>0</v>
      </c>
      <c r="T23" s="63">
        <f>+'24-03-341 Ind. RSH'!AE425</f>
        <v>0</v>
      </c>
      <c r="U23" s="63">
        <f>+'24-03-341 Ind. RSH'!AF425</f>
        <v>0</v>
      </c>
      <c r="V23" s="63">
        <f>+'24-03-341 Ind. RSH'!AG450</f>
        <v>6000000</v>
      </c>
      <c r="W23" s="63">
        <f>+'24-03-341 Ind. RSH'!AH450</f>
        <v>207260000</v>
      </c>
      <c r="X23" s="86">
        <f>+'24-03-341 Ind. RSH'!AI450</f>
        <v>1</v>
      </c>
      <c r="Y23" s="86">
        <f>+'24-03-341 Ind. RSH'!AJ450</f>
        <v>3.0322539262761992E-2</v>
      </c>
    </row>
    <row r="24" spans="1:25" ht="24.75" customHeight="1" x14ac:dyDescent="0.25">
      <c r="A24" s="157" t="s">
        <v>75</v>
      </c>
      <c r="B24" s="63">
        <f>+'24-03-341 Ind. RSH'!J455</f>
        <v>1749303800</v>
      </c>
      <c r="C24" s="63">
        <f>+'24-03-341 Ind. RSH'!K455</f>
        <v>1740972256</v>
      </c>
      <c r="D24" s="63">
        <f>+'24-03-341 Ind. RSH'!M455</f>
        <v>0</v>
      </c>
      <c r="E24" s="63">
        <f>+'24-03-341 Ind. RSH'!N455</f>
        <v>0</v>
      </c>
      <c r="F24" s="63">
        <f>+'24-03-341 Ind. RSH'!O455</f>
        <v>0</v>
      </c>
      <c r="G24" s="63">
        <f>+'24-03-341 Ind. RSH'!R455</f>
        <v>0</v>
      </c>
      <c r="H24" s="63">
        <f>+'24-03-341 Ind. RSH'!S455</f>
        <v>173945959</v>
      </c>
      <c r="I24" s="63">
        <f>+'24-03-341 Ind. RSH'!T455</f>
        <v>109665715</v>
      </c>
      <c r="J24" s="63">
        <f>+'24-03-341 Ind. RSH'!U455</f>
        <v>283611674</v>
      </c>
      <c r="K24" s="63">
        <f>+'24-03-341 Ind. RSH'!V455</f>
        <v>164714829</v>
      </c>
      <c r="L24" s="63">
        <f>+'24-03-341 Ind. RSH'!W455</f>
        <v>117444069</v>
      </c>
      <c r="M24" s="63">
        <f>+'24-03-341 Ind. RSH'!X455</f>
        <v>48488510</v>
      </c>
      <c r="N24" s="63">
        <f>+'24-03-341 Ind. RSH'!Y455</f>
        <v>330647408</v>
      </c>
      <c r="O24" s="63">
        <f>+'24-03-341 Ind. RSH'!Z455</f>
        <v>159284868</v>
      </c>
      <c r="P24" s="63">
        <f>+'24-03-341 Ind. RSH'!AA455</f>
        <v>162154546</v>
      </c>
      <c r="Q24" s="63">
        <f>+'24-03-341 Ind. RSH'!AB455</f>
        <v>61658243</v>
      </c>
      <c r="R24" s="63">
        <f>+'24-03-341 Ind. RSH'!AC455</f>
        <v>383097657</v>
      </c>
      <c r="S24" s="63">
        <f>+'24-03-341 Ind. RSH'!AD455</f>
        <v>145795190</v>
      </c>
      <c r="T24" s="63">
        <f>+'24-03-341 Ind. RSH'!AE455</f>
        <v>79412397</v>
      </c>
      <c r="U24" s="63">
        <f>+'24-03-341 Ind. RSH'!AF455</f>
        <v>485742729</v>
      </c>
      <c r="V24" s="63">
        <f>+'24-03-341 Ind. RSH'!AG455</f>
        <v>710950316</v>
      </c>
      <c r="W24" s="63">
        <f>+'24-03-341 Ind. RSH'!AH455</f>
        <v>1708307055</v>
      </c>
      <c r="X24" s="86">
        <f>+'24-03-341 Ind. RSH'!AI455</f>
        <v>0.97656396504712328</v>
      </c>
      <c r="Y24" s="86">
        <f>+'24-03-341 Ind. RSH'!AJ455</f>
        <v>0.24992862948996822</v>
      </c>
    </row>
    <row r="25" spans="1:25" ht="25.5" x14ac:dyDescent="0.25">
      <c r="A25" s="8" t="str">
        <f>"TOTAL ASIG."&amp;" "&amp;$A$5</f>
        <v>TOTAL ASIG. 24-03-341 "Sistema de Apoyo a la Selección de Beneficios Sociales"</v>
      </c>
      <c r="B25" s="74">
        <f>SUM(B8:B24)</f>
        <v>6876789000</v>
      </c>
      <c r="C25" s="74">
        <f>SUM(C8:C24)</f>
        <v>6867844742</v>
      </c>
      <c r="D25" s="74">
        <f t="shared" ref="D25:V25" si="0">SUM(D8:D24)</f>
        <v>0</v>
      </c>
      <c r="E25" s="74">
        <f>SUM(E8:E24)</f>
        <v>0</v>
      </c>
      <c r="F25" s="74">
        <f t="shared" si="0"/>
        <v>0</v>
      </c>
      <c r="G25" s="74">
        <f t="shared" si="0"/>
        <v>0</v>
      </c>
      <c r="H25" s="74">
        <f t="shared" si="0"/>
        <v>174214309</v>
      </c>
      <c r="I25" s="74">
        <f t="shared" si="0"/>
        <v>1948066581</v>
      </c>
      <c r="J25" s="74">
        <f t="shared" si="0"/>
        <v>2122280890</v>
      </c>
      <c r="K25" s="74">
        <f>SUM(K8:K24)</f>
        <v>2767304205</v>
      </c>
      <c r="L25" s="74">
        <f t="shared" si="0"/>
        <v>473368017</v>
      </c>
      <c r="M25" s="74">
        <f t="shared" si="0"/>
        <v>206297482</v>
      </c>
      <c r="N25" s="74">
        <f t="shared" si="0"/>
        <v>3446969704</v>
      </c>
      <c r="O25" s="74">
        <f t="shared" si="0"/>
        <v>164821762</v>
      </c>
      <c r="P25" s="74">
        <f t="shared" si="0"/>
        <v>162253228</v>
      </c>
      <c r="Q25" s="74">
        <f t="shared" si="0"/>
        <v>61810374</v>
      </c>
      <c r="R25" s="74">
        <f t="shared" si="0"/>
        <v>402975364</v>
      </c>
      <c r="S25" s="74">
        <f t="shared" si="0"/>
        <v>145858749</v>
      </c>
      <c r="T25" s="74">
        <f t="shared" si="0"/>
        <v>81111404</v>
      </c>
      <c r="U25" s="74">
        <f t="shared" si="0"/>
        <v>625983430</v>
      </c>
      <c r="V25" s="74">
        <f t="shared" si="0"/>
        <v>862953583</v>
      </c>
      <c r="W25" s="74">
        <f>SUM(W8:W24)</f>
        <v>6835179541</v>
      </c>
      <c r="X25" s="89">
        <f>+'24-03-341 Ind. RSH'!AI456</f>
        <v>0.99394928955941497</v>
      </c>
      <c r="Y25" s="89">
        <f>'24-03-341 Ind. RSH'!AJ456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2"/>
  <sheetViews>
    <sheetView topLeftCell="E19"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hidden="1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4" t="s">
        <v>852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6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81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73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9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96" t="s">
        <v>74</v>
      </c>
      <c r="B67" s="197"/>
      <c r="C67" s="197"/>
      <c r="D67" s="197"/>
      <c r="E67" s="197"/>
      <c r="F67" s="197"/>
      <c r="G67" s="197"/>
      <c r="H67" s="197"/>
      <c r="I67" s="198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75</v>
      </c>
      <c r="B68" s="192"/>
      <c r="C68" s="192"/>
      <c r="D68" s="192"/>
      <c r="E68" s="193"/>
      <c r="F68" s="9"/>
      <c r="G68" s="10"/>
      <c r="H68" s="11"/>
      <c r="I68" s="11"/>
      <c r="J68" s="194">
        <v>737612000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7.75" customHeight="1" outlineLevel="1" x14ac:dyDescent="0.25">
      <c r="A69" s="19">
        <v>1</v>
      </c>
      <c r="B69" s="19"/>
      <c r="C69" s="112" t="s">
        <v>853</v>
      </c>
      <c r="D69" s="113">
        <v>45412</v>
      </c>
      <c r="E69" s="114" t="s">
        <v>854</v>
      </c>
      <c r="F69" s="69" t="s">
        <v>894</v>
      </c>
      <c r="G69" s="70"/>
      <c r="H69" s="53"/>
      <c r="I69" s="55"/>
      <c r="J69" s="199"/>
      <c r="K69" s="71">
        <v>230000000</v>
      </c>
      <c r="L69" s="59" t="s">
        <v>895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>
        <v>230000000</v>
      </c>
      <c r="Y69" s="25">
        <f>SUM(V69:X69)</f>
        <v>230000000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230000000</v>
      </c>
      <c r="AI69" s="26">
        <f>IF(ISERROR(AH69/J68),0,AH69/J68)</f>
        <v>0.31181705286790345</v>
      </c>
      <c r="AJ69" s="27">
        <f>IF(ISERROR(AH69/$AH$73),"-",AH69/$AH$73)</f>
        <v>0.31191715778644735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8"/>
      <c r="C70" s="50"/>
      <c r="D70" s="51"/>
      <c r="E70" s="69"/>
      <c r="F70" s="69"/>
      <c r="G70" s="70"/>
      <c r="H70" s="53"/>
      <c r="I70" s="55"/>
      <c r="J70" s="199"/>
      <c r="K70" s="117">
        <f>180812024+249763251</f>
        <v>430575275</v>
      </c>
      <c r="L70" s="59" t="s">
        <v>962</v>
      </c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>
        <f>184962000-4149976</f>
        <v>180812024</v>
      </c>
      <c r="AC70" s="25">
        <f>SUM(Z70:AB70)</f>
        <v>180812024</v>
      </c>
      <c r="AD70" s="24"/>
      <c r="AE70" s="24"/>
      <c r="AF70" s="24">
        <v>249763251</v>
      </c>
      <c r="AG70" s="25">
        <f>SUM(AD70:AF70)</f>
        <v>249763251</v>
      </c>
      <c r="AH70" s="25">
        <f>SUM(U70,Y70,AC70,AG70)</f>
        <v>430575275</v>
      </c>
      <c r="AI70" s="26">
        <f>IF(ISERROR(AH70/J69),0,AH70/J69)</f>
        <v>0</v>
      </c>
      <c r="AJ70" s="27">
        <f>IF(ISERROR(AH70/$AH$73),"-",AH70/$AH$73)</f>
        <v>0.58392963474399107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9">
        <v>3</v>
      </c>
      <c r="B71" s="104"/>
      <c r="C71" s="185" t="s">
        <v>1367</v>
      </c>
      <c r="D71" s="53">
        <v>45636</v>
      </c>
      <c r="E71" s="186" t="s">
        <v>854</v>
      </c>
      <c r="F71" s="187" t="s">
        <v>1368</v>
      </c>
      <c r="G71" s="172"/>
      <c r="H71" s="108"/>
      <c r="I71" s="109"/>
      <c r="J71" s="199"/>
      <c r="K71" s="122">
        <v>76800000</v>
      </c>
      <c r="L71" s="59" t="s">
        <v>895</v>
      </c>
      <c r="M71" s="47"/>
      <c r="N71" s="72"/>
      <c r="O71" s="47"/>
      <c r="P71" s="110"/>
      <c r="Q71" s="110"/>
      <c r="R71" s="24"/>
      <c r="S71" s="24"/>
      <c r="T71" s="24"/>
      <c r="U71" s="25"/>
      <c r="V71" s="24"/>
      <c r="W71" s="24"/>
      <c r="X71" s="24"/>
      <c r="Y71" s="25"/>
      <c r="Z71" s="24"/>
      <c r="AA71" s="24"/>
      <c r="AB71" s="24"/>
      <c r="AC71" s="25"/>
      <c r="AD71" s="24"/>
      <c r="AE71" s="24"/>
      <c r="AF71" s="24">
        <v>76800000</v>
      </c>
      <c r="AG71" s="25">
        <f t="shared" ref="AG71" si="15">SUM(AD71:AF71)</f>
        <v>76800000</v>
      </c>
      <c r="AH71" s="25">
        <f t="shared" ref="AH71" si="16">SUM(U71,Y71,AC71,AG71)</f>
        <v>76800000</v>
      </c>
      <c r="AI71" s="26">
        <f t="shared" ref="AI71" si="17">IF(ISERROR(AH71/J70),0,AH71/J70)</f>
        <v>0</v>
      </c>
      <c r="AJ71" s="27">
        <f>IF(ISERROR(AH71/$AH$73),"-",AH71/$AH$73)</f>
        <v>0.10415320746956155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7" customFormat="1" ht="12.75" customHeight="1" x14ac:dyDescent="0.25">
      <c r="A72" s="191" t="s">
        <v>78</v>
      </c>
      <c r="B72" s="192"/>
      <c r="C72" s="192"/>
      <c r="D72" s="192"/>
      <c r="E72" s="193"/>
      <c r="F72" s="191"/>
      <c r="G72" s="192"/>
      <c r="H72" s="192"/>
      <c r="I72" s="192"/>
      <c r="J72" s="74">
        <f>J68</f>
        <v>737612000</v>
      </c>
      <c r="K72" s="74">
        <f>SUM(K69:K71)</f>
        <v>737375275</v>
      </c>
      <c r="L72" s="75"/>
      <c r="M72" s="74">
        <f>SUM(M69:M69)</f>
        <v>0</v>
      </c>
      <c r="N72" s="74">
        <f>SUM(N69:N69)</f>
        <v>0</v>
      </c>
      <c r="O72" s="74">
        <f>SUM(O69:O69)</f>
        <v>0</v>
      </c>
      <c r="P72" s="76"/>
      <c r="Q72" s="38"/>
      <c r="R72" s="74">
        <f>SUM(R69:R69)</f>
        <v>0</v>
      </c>
      <c r="S72" s="74">
        <f>SUM(S69:S69)</f>
        <v>0</v>
      </c>
      <c r="T72" s="74">
        <f>SUM(T69:T69)</f>
        <v>0</v>
      </c>
      <c r="U72" s="74">
        <f t="shared" ref="U72:AE72" si="18">SUM(U69:U70)</f>
        <v>0</v>
      </c>
      <c r="V72" s="74">
        <f t="shared" si="18"/>
        <v>0</v>
      </c>
      <c r="W72" s="74">
        <f t="shared" si="18"/>
        <v>0</v>
      </c>
      <c r="X72" s="74">
        <f t="shared" si="18"/>
        <v>230000000</v>
      </c>
      <c r="Y72" s="74">
        <f t="shared" si="18"/>
        <v>230000000</v>
      </c>
      <c r="Z72" s="74">
        <f t="shared" si="18"/>
        <v>0</v>
      </c>
      <c r="AA72" s="74">
        <f t="shared" si="18"/>
        <v>0</v>
      </c>
      <c r="AB72" s="74">
        <f t="shared" si="18"/>
        <v>180812024</v>
      </c>
      <c r="AC72" s="74">
        <f t="shared" si="18"/>
        <v>180812024</v>
      </c>
      <c r="AD72" s="74">
        <f t="shared" si="18"/>
        <v>0</v>
      </c>
      <c r="AE72" s="74">
        <f t="shared" si="18"/>
        <v>0</v>
      </c>
      <c r="AF72" s="74">
        <f>SUM(AF69:AF71)</f>
        <v>326563251</v>
      </c>
      <c r="AG72" s="74">
        <f>SUM(AG69:AG71)</f>
        <v>326563251</v>
      </c>
      <c r="AH72" s="74">
        <f>SUM(AH69:AH71)</f>
        <v>737375275</v>
      </c>
      <c r="AI72" s="77">
        <f>IF(ISERROR(AH72/J72),0,AH72/J72)</f>
        <v>0.99967906568765152</v>
      </c>
      <c r="AJ72" s="7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188" t="str">
        <f>"TOTAL ASIG."&amp;" "&amp;$A$5</f>
        <v>TOTAL ASIG. 24-03-342 "Apoyo, monitoreo y supervisión a la gestión territorial"</v>
      </c>
      <c r="B73" s="189"/>
      <c r="C73" s="189"/>
      <c r="D73" s="189"/>
      <c r="E73" s="189"/>
      <c r="F73" s="189"/>
      <c r="G73" s="189"/>
      <c r="H73" s="189"/>
      <c r="I73" s="190"/>
      <c r="J73" s="33">
        <f>SUM(J11,J15,J19,J23,J27,J31,J35,J39,J43,J47,J51,J55,J59,J63,J67,J72)</f>
        <v>737612000</v>
      </c>
      <c r="K73" s="33">
        <f>+K11+K15+K19+K23+K27+K31+K35+K39+K43+K47+K51+K55+K67+K59+K63+K72</f>
        <v>737375275</v>
      </c>
      <c r="L73" s="32"/>
      <c r="M73" s="33">
        <f>+M11+M15+M19+M23+M27+M31+M35+M39+M43+M47+M51+M55+M67+M59+M63+M72</f>
        <v>0</v>
      </c>
      <c r="N73" s="33">
        <f>+N11+N15+N19+N23+N27+N31+N35+N39+N43+N47+N51+N55+N67+N59+N63+N72</f>
        <v>0</v>
      </c>
      <c r="O73" s="33">
        <f>+O11+O15+O19+O23+O27+O31+O35+O39+O43+O47+O51+O55+O67+O59+O63+O72</f>
        <v>0</v>
      </c>
      <c r="P73" s="34"/>
      <c r="Q73" s="35"/>
      <c r="R73" s="33">
        <f t="shared" ref="R73:AH73" si="19">+R11+R15+R19+R23+R27+R31+R35+R39+R43+R47+R51+R55+R67+R59+R63+R72</f>
        <v>0</v>
      </c>
      <c r="S73" s="33">
        <f t="shared" si="19"/>
        <v>0</v>
      </c>
      <c r="T73" s="33">
        <f t="shared" si="19"/>
        <v>0</v>
      </c>
      <c r="U73" s="33">
        <f t="shared" si="19"/>
        <v>0</v>
      </c>
      <c r="V73" s="33">
        <f t="shared" si="19"/>
        <v>0</v>
      </c>
      <c r="W73" s="33">
        <f t="shared" si="19"/>
        <v>0</v>
      </c>
      <c r="X73" s="33">
        <f t="shared" si="19"/>
        <v>230000000</v>
      </c>
      <c r="Y73" s="33">
        <f t="shared" si="19"/>
        <v>230000000</v>
      </c>
      <c r="Z73" s="33">
        <f t="shared" si="19"/>
        <v>0</v>
      </c>
      <c r="AA73" s="33">
        <f t="shared" si="19"/>
        <v>0</v>
      </c>
      <c r="AB73" s="33">
        <f t="shared" si="19"/>
        <v>180812024</v>
      </c>
      <c r="AC73" s="33">
        <f t="shared" si="19"/>
        <v>180812024</v>
      </c>
      <c r="AD73" s="33">
        <f t="shared" si="19"/>
        <v>0</v>
      </c>
      <c r="AE73" s="33">
        <f t="shared" si="19"/>
        <v>0</v>
      </c>
      <c r="AF73" s="33">
        <f t="shared" si="19"/>
        <v>326563251</v>
      </c>
      <c r="AG73" s="33">
        <f t="shared" si="19"/>
        <v>326563251</v>
      </c>
      <c r="AH73" s="33">
        <f t="shared" si="19"/>
        <v>737375275</v>
      </c>
      <c r="AI73" s="36">
        <f>IF(ISERROR(AH73/J73),0,AH73/J73)</f>
        <v>0.99967906568765152</v>
      </c>
      <c r="AJ73" s="36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3:I73"/>
    <mergeCell ref="A64:E64"/>
    <mergeCell ref="J65:J66"/>
    <mergeCell ref="A67:I67"/>
    <mergeCell ref="A68:E68"/>
    <mergeCell ref="A72:E72"/>
    <mergeCell ref="F72:I72"/>
    <mergeCell ref="J68:J71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1 V69:X71 Z69:AB71 R69:T71 AD69:AF71" xr:uid="{00000000-0002-0000-08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1" xr:uid="{00000000-0002-0000-08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1 P69:Q71 E69:G71" xr:uid="{00000000-0002-0000-08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08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'24-03-342 Ind. GSL'!A5:U5</f>
        <v>24-03-342 "Apoyo, monitoreo y supervisión a la gestión territorial"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85" t="s">
        <v>45</v>
      </c>
      <c r="B8" s="63">
        <f>+'24-03-342 Ind. GSL'!J11</f>
        <v>0</v>
      </c>
      <c r="C8" s="63">
        <f>+'24-03-342 Ind. GSL'!K11</f>
        <v>0</v>
      </c>
      <c r="D8" s="63">
        <f>+'24-03-342 Ind. GSL'!M11</f>
        <v>0</v>
      </c>
      <c r="E8" s="63">
        <f>+'24-03-342 Ind. GSL'!N11</f>
        <v>0</v>
      </c>
      <c r="F8" s="63">
        <f>+'24-03-342 Ind. GSL'!O11</f>
        <v>0</v>
      </c>
      <c r="G8" s="63">
        <f>+'24-03-342 Ind. GSL'!R11</f>
        <v>0</v>
      </c>
      <c r="H8" s="63">
        <f>+'24-03-342 Ind. GSL'!S11</f>
        <v>0</v>
      </c>
      <c r="I8" s="63">
        <f>+'24-03-342 Ind. GSL'!T11</f>
        <v>0</v>
      </c>
      <c r="J8" s="63">
        <f>+'24-03-342 Ind. GSL'!U11</f>
        <v>0</v>
      </c>
      <c r="K8" s="63">
        <f>+'24-03-342 Ind. GSL'!V11</f>
        <v>0</v>
      </c>
      <c r="L8" s="63">
        <f>+'24-03-342 Ind. GSL'!W11</f>
        <v>0</v>
      </c>
      <c r="M8" s="63">
        <f>+'24-03-342 Ind. GSL'!X11</f>
        <v>0</v>
      </c>
      <c r="N8" s="63">
        <f>+'24-03-342 Ind. GSL'!Y11</f>
        <v>0</v>
      </c>
      <c r="O8" s="63">
        <f>+'24-03-342 Ind. GSL'!Z11</f>
        <v>0</v>
      </c>
      <c r="P8" s="63">
        <f>+'24-03-342 Ind. GSL'!AA11</f>
        <v>0</v>
      </c>
      <c r="Q8" s="63">
        <f>+'24-03-342 Ind. GSL'!AB11</f>
        <v>0</v>
      </c>
      <c r="R8" s="63">
        <f>+'24-03-342 Ind. GSL'!AC11</f>
        <v>0</v>
      </c>
      <c r="S8" s="63">
        <f>+'24-03-342 Ind. GSL'!AD11</f>
        <v>0</v>
      </c>
      <c r="T8" s="63">
        <f>+'24-03-342 Ind. GSL'!AE11</f>
        <v>0</v>
      </c>
      <c r="U8" s="63">
        <f>+'24-03-342 Ind. GSL'!AF11</f>
        <v>0</v>
      </c>
      <c r="V8" s="63">
        <f>+'24-03-342 Ind. GSL'!AG11</f>
        <v>0</v>
      </c>
      <c r="W8" s="63">
        <f>+'24-03-342 Ind. GSL'!AH11</f>
        <v>0</v>
      </c>
      <c r="X8" s="86">
        <f>+'24-03-342 Ind. GSL'!AI11</f>
        <v>0</v>
      </c>
      <c r="Y8" s="86">
        <f>+'24-03-342 Ind. GSL'!AJ11</f>
        <v>0</v>
      </c>
    </row>
    <row r="9" spans="1:25" ht="24.75" customHeight="1" x14ac:dyDescent="0.25">
      <c r="A9" s="85" t="s">
        <v>47</v>
      </c>
      <c r="B9" s="63">
        <f>+'24-03-342 Ind. GSL'!J15</f>
        <v>0</v>
      </c>
      <c r="C9" s="63">
        <f>+'24-03-342 Ind. GSL'!K15</f>
        <v>0</v>
      </c>
      <c r="D9" s="63">
        <f>+'24-03-342 Ind. GSL'!M15</f>
        <v>0</v>
      </c>
      <c r="E9" s="63">
        <f>+'24-03-342 Ind. GSL'!N15</f>
        <v>0</v>
      </c>
      <c r="F9" s="63">
        <f>+'24-03-342 Ind. GSL'!O15</f>
        <v>0</v>
      </c>
      <c r="G9" s="63">
        <f>+'24-03-342 Ind. GSL'!R15</f>
        <v>0</v>
      </c>
      <c r="H9" s="63">
        <f>+'24-03-342 Ind. GSL'!S15</f>
        <v>0</v>
      </c>
      <c r="I9" s="63">
        <f>+'24-03-342 Ind. GSL'!T15</f>
        <v>0</v>
      </c>
      <c r="J9" s="63">
        <f>+'24-03-342 Ind. GSL'!U15</f>
        <v>0</v>
      </c>
      <c r="K9" s="63">
        <f>+'24-03-342 Ind. GSL'!V15</f>
        <v>0</v>
      </c>
      <c r="L9" s="63">
        <f>+'24-03-342 Ind. GSL'!W15</f>
        <v>0</v>
      </c>
      <c r="M9" s="63">
        <f>+'24-03-342 Ind. GSL'!X15</f>
        <v>0</v>
      </c>
      <c r="N9" s="63">
        <f>+'24-03-342 Ind. GSL'!Y15</f>
        <v>0</v>
      </c>
      <c r="O9" s="63">
        <f>+'24-03-342 Ind. GSL'!Z15</f>
        <v>0</v>
      </c>
      <c r="P9" s="63">
        <f>+'24-03-342 Ind. GSL'!AA15</f>
        <v>0</v>
      </c>
      <c r="Q9" s="63">
        <f>+'24-03-342 Ind. GSL'!AB15</f>
        <v>0</v>
      </c>
      <c r="R9" s="63">
        <f>+'24-03-342 Ind. GSL'!AC15</f>
        <v>0</v>
      </c>
      <c r="S9" s="63">
        <f>+'24-03-342 Ind. GSL'!AD15</f>
        <v>0</v>
      </c>
      <c r="T9" s="63">
        <f>+'24-03-342 Ind. GSL'!AE15</f>
        <v>0</v>
      </c>
      <c r="U9" s="63">
        <f>+'24-03-342 Ind. GSL'!AF15</f>
        <v>0</v>
      </c>
      <c r="V9" s="63">
        <f>+'24-03-342 Ind. GSL'!AG15</f>
        <v>0</v>
      </c>
      <c r="W9" s="63">
        <f>+'24-03-342 Ind. GSL'!AH15</f>
        <v>0</v>
      </c>
      <c r="X9" s="86">
        <f>+'24-03-342 Ind. GSL'!AI15</f>
        <v>0</v>
      </c>
      <c r="Y9" s="86">
        <f>+'24-03-342 Ind. GSL'!AJ15</f>
        <v>0</v>
      </c>
    </row>
    <row r="10" spans="1:25" ht="24.75" customHeight="1" x14ac:dyDescent="0.25">
      <c r="A10" s="85" t="s">
        <v>49</v>
      </c>
      <c r="B10" s="63">
        <f>+'24-03-342 Ind. GSL'!J19</f>
        <v>0</v>
      </c>
      <c r="C10" s="63">
        <f>+'24-03-342 Ind. GSL'!K19</f>
        <v>0</v>
      </c>
      <c r="D10" s="63">
        <f>+'24-03-342 Ind. GSL'!M19</f>
        <v>0</v>
      </c>
      <c r="E10" s="63">
        <f>+'24-03-342 Ind. GSL'!N19</f>
        <v>0</v>
      </c>
      <c r="F10" s="63">
        <f>+'24-03-342 Ind. GSL'!O19</f>
        <v>0</v>
      </c>
      <c r="G10" s="63">
        <f>+'24-03-342 Ind. GSL'!R19</f>
        <v>0</v>
      </c>
      <c r="H10" s="63">
        <f>+'24-03-342 Ind. GSL'!S19</f>
        <v>0</v>
      </c>
      <c r="I10" s="63">
        <f>+'24-03-342 Ind. GSL'!T19</f>
        <v>0</v>
      </c>
      <c r="J10" s="63">
        <f>+'24-03-342 Ind. GSL'!U19</f>
        <v>0</v>
      </c>
      <c r="K10" s="63">
        <f>+'24-03-342 Ind. GSL'!V19</f>
        <v>0</v>
      </c>
      <c r="L10" s="63">
        <f>+'24-03-342 Ind. GSL'!W19</f>
        <v>0</v>
      </c>
      <c r="M10" s="63">
        <f>+'24-03-342 Ind. GSL'!X19</f>
        <v>0</v>
      </c>
      <c r="N10" s="63">
        <f>+'24-03-342 Ind. GSL'!Y19</f>
        <v>0</v>
      </c>
      <c r="O10" s="63">
        <f>+'24-03-342 Ind. GSL'!Z19</f>
        <v>0</v>
      </c>
      <c r="P10" s="63">
        <f>+'24-03-342 Ind. GSL'!AA19</f>
        <v>0</v>
      </c>
      <c r="Q10" s="63">
        <f>+'24-03-342 Ind. GSL'!AB19</f>
        <v>0</v>
      </c>
      <c r="R10" s="63">
        <f>+'24-03-342 Ind. GSL'!AC19</f>
        <v>0</v>
      </c>
      <c r="S10" s="63">
        <f>+'24-03-342 Ind. GSL'!AD19</f>
        <v>0</v>
      </c>
      <c r="T10" s="63">
        <f>+'24-03-342 Ind. GSL'!AE19</f>
        <v>0</v>
      </c>
      <c r="U10" s="63">
        <f>+'24-03-342 Ind. GSL'!AF19</f>
        <v>0</v>
      </c>
      <c r="V10" s="63">
        <f>+'24-03-342 Ind. GSL'!AG19</f>
        <v>0</v>
      </c>
      <c r="W10" s="63">
        <f>+'24-03-342 Ind. GSL'!AH19</f>
        <v>0</v>
      </c>
      <c r="X10" s="86">
        <f>+'24-03-342 Ind. GSL'!AI19</f>
        <v>0</v>
      </c>
      <c r="Y10" s="86">
        <f>+'24-03-342 Ind. GSL'!AJ19</f>
        <v>0</v>
      </c>
    </row>
    <row r="11" spans="1:25" ht="24.75" customHeight="1" x14ac:dyDescent="0.25">
      <c r="A11" s="85" t="s">
        <v>51</v>
      </c>
      <c r="B11" s="63">
        <f>+'24-03-342 Ind. GSL'!J23</f>
        <v>0</v>
      </c>
      <c r="C11" s="63">
        <f>+'24-03-342 Ind. GSL'!K23</f>
        <v>0</v>
      </c>
      <c r="D11" s="63">
        <f>+'24-03-342 Ind. GSL'!M23</f>
        <v>0</v>
      </c>
      <c r="E11" s="63">
        <f>+'24-03-342 Ind. GSL'!N23</f>
        <v>0</v>
      </c>
      <c r="F11" s="63">
        <f>+'24-03-342 Ind. GSL'!O23</f>
        <v>0</v>
      </c>
      <c r="G11" s="63">
        <f>+'24-03-342 Ind. GSL'!R23</f>
        <v>0</v>
      </c>
      <c r="H11" s="63">
        <f>+'24-03-342 Ind. GSL'!S23</f>
        <v>0</v>
      </c>
      <c r="I11" s="63">
        <f>+'24-03-342 Ind. GSL'!T23</f>
        <v>0</v>
      </c>
      <c r="J11" s="63">
        <f>+'24-03-342 Ind. GSL'!U23</f>
        <v>0</v>
      </c>
      <c r="K11" s="63">
        <f>+'24-03-342 Ind. GSL'!V23</f>
        <v>0</v>
      </c>
      <c r="L11" s="63">
        <f>+'24-03-342 Ind. GSL'!W23</f>
        <v>0</v>
      </c>
      <c r="M11" s="63">
        <f>+'24-03-342 Ind. GSL'!X23</f>
        <v>0</v>
      </c>
      <c r="N11" s="63">
        <f>+'24-03-342 Ind. GSL'!Y23</f>
        <v>0</v>
      </c>
      <c r="O11" s="63">
        <f>+'24-03-342 Ind. GSL'!Z23</f>
        <v>0</v>
      </c>
      <c r="P11" s="63">
        <f>+'24-03-342 Ind. GSL'!AA23</f>
        <v>0</v>
      </c>
      <c r="Q11" s="63">
        <f>+'24-03-342 Ind. GSL'!AB23</f>
        <v>0</v>
      </c>
      <c r="R11" s="63">
        <f>+'24-03-342 Ind. GSL'!AC23</f>
        <v>0</v>
      </c>
      <c r="S11" s="63">
        <f>+'24-03-342 Ind. GSL'!AD23</f>
        <v>0</v>
      </c>
      <c r="T11" s="63">
        <f>+'24-03-342 Ind. GSL'!AE23</f>
        <v>0</v>
      </c>
      <c r="U11" s="63">
        <f>+'24-03-342 Ind. GSL'!AF23</f>
        <v>0</v>
      </c>
      <c r="V11" s="63">
        <f>+'24-03-342 Ind. GSL'!AG23</f>
        <v>0</v>
      </c>
      <c r="W11" s="63">
        <f>+'24-03-342 Ind. GSL'!AH23</f>
        <v>0</v>
      </c>
      <c r="X11" s="86">
        <f>+'24-03-342 Ind. GSL'!AI23</f>
        <v>0</v>
      </c>
      <c r="Y11" s="86">
        <f>+'24-03-342 Ind. GSL'!AJ23</f>
        <v>0</v>
      </c>
    </row>
    <row r="12" spans="1:25" ht="24.75" customHeight="1" x14ac:dyDescent="0.25">
      <c r="A12" s="85" t="s">
        <v>53</v>
      </c>
      <c r="B12" s="63">
        <f>+'24-03-342 Ind. GSL'!J27</f>
        <v>0</v>
      </c>
      <c r="C12" s="63">
        <f>+'24-03-342 Ind. GSL'!K27</f>
        <v>0</v>
      </c>
      <c r="D12" s="63">
        <f>+'24-03-342 Ind. GSL'!M27</f>
        <v>0</v>
      </c>
      <c r="E12" s="63">
        <f>+'24-03-342 Ind. GSL'!N27</f>
        <v>0</v>
      </c>
      <c r="F12" s="63">
        <f>+'24-03-342 Ind. GSL'!O27</f>
        <v>0</v>
      </c>
      <c r="G12" s="63">
        <f>+'24-03-342 Ind. GSL'!R27</f>
        <v>0</v>
      </c>
      <c r="H12" s="63">
        <f>+'24-03-342 Ind. GSL'!S27</f>
        <v>0</v>
      </c>
      <c r="I12" s="63">
        <f>+'24-03-342 Ind. GSL'!T27</f>
        <v>0</v>
      </c>
      <c r="J12" s="63">
        <f>+'24-03-342 Ind. GSL'!U27</f>
        <v>0</v>
      </c>
      <c r="K12" s="63">
        <f>+'24-03-342 Ind. GSL'!V27</f>
        <v>0</v>
      </c>
      <c r="L12" s="63">
        <f>+'24-03-342 Ind. GSL'!W27</f>
        <v>0</v>
      </c>
      <c r="M12" s="63">
        <f>+'24-03-342 Ind. GSL'!X27</f>
        <v>0</v>
      </c>
      <c r="N12" s="63">
        <f>+'24-03-342 Ind. GSL'!Y27</f>
        <v>0</v>
      </c>
      <c r="O12" s="63">
        <f>+'24-03-342 Ind. GSL'!Z27</f>
        <v>0</v>
      </c>
      <c r="P12" s="63">
        <f>+'24-03-342 Ind. GSL'!AA27</f>
        <v>0</v>
      </c>
      <c r="Q12" s="63">
        <f>+'24-03-342 Ind. GSL'!AB27</f>
        <v>0</v>
      </c>
      <c r="R12" s="63">
        <f>+'24-03-342 Ind. GSL'!AC27</f>
        <v>0</v>
      </c>
      <c r="S12" s="63">
        <f>+'24-03-342 Ind. GSL'!AD27</f>
        <v>0</v>
      </c>
      <c r="T12" s="63">
        <f>+'24-03-342 Ind. GSL'!AE27</f>
        <v>0</v>
      </c>
      <c r="U12" s="63">
        <f>+'24-03-342 Ind. GSL'!AF27</f>
        <v>0</v>
      </c>
      <c r="V12" s="63">
        <f>+'24-03-342 Ind. GSL'!AG27</f>
        <v>0</v>
      </c>
      <c r="W12" s="63">
        <f>+'24-03-342 Ind. GSL'!AH27</f>
        <v>0</v>
      </c>
      <c r="X12" s="86">
        <f>+'24-03-342 Ind. GSL'!AI27</f>
        <v>0</v>
      </c>
      <c r="Y12" s="86">
        <f>+'24-03-342 Ind. GSL'!AJ27</f>
        <v>0</v>
      </c>
    </row>
    <row r="13" spans="1:25" ht="24.75" customHeight="1" x14ac:dyDescent="0.25">
      <c r="A13" s="85" t="s">
        <v>55</v>
      </c>
      <c r="B13" s="63">
        <f>+'24-03-342 Ind. GSL'!J31</f>
        <v>0</v>
      </c>
      <c r="C13" s="63">
        <f>+'24-03-342 Ind. GSL'!K31</f>
        <v>0</v>
      </c>
      <c r="D13" s="63">
        <f>+'24-03-342 Ind. GSL'!M31</f>
        <v>0</v>
      </c>
      <c r="E13" s="63">
        <f>+'24-03-342 Ind. GSL'!N31</f>
        <v>0</v>
      </c>
      <c r="F13" s="63">
        <f>+'24-03-342 Ind. GSL'!O31</f>
        <v>0</v>
      </c>
      <c r="G13" s="63">
        <f>+'24-03-342 Ind. GSL'!R31</f>
        <v>0</v>
      </c>
      <c r="H13" s="63">
        <f>+'24-03-342 Ind. GSL'!S31</f>
        <v>0</v>
      </c>
      <c r="I13" s="63">
        <f>+'24-03-342 Ind. GSL'!T31</f>
        <v>0</v>
      </c>
      <c r="J13" s="63">
        <f>+'24-03-342 Ind. GSL'!U31</f>
        <v>0</v>
      </c>
      <c r="K13" s="63">
        <f>+'24-03-342 Ind. GSL'!V31</f>
        <v>0</v>
      </c>
      <c r="L13" s="63">
        <f>+'24-03-342 Ind. GSL'!W31</f>
        <v>0</v>
      </c>
      <c r="M13" s="63">
        <f>+'24-03-342 Ind. GSL'!X31</f>
        <v>0</v>
      </c>
      <c r="N13" s="63">
        <f>+'24-03-342 Ind. GSL'!Y31</f>
        <v>0</v>
      </c>
      <c r="O13" s="63">
        <f>+'24-03-342 Ind. GSL'!Z31</f>
        <v>0</v>
      </c>
      <c r="P13" s="63">
        <f>+'24-03-342 Ind. GSL'!AA31</f>
        <v>0</v>
      </c>
      <c r="Q13" s="63">
        <f>+'24-03-342 Ind. GSL'!AB31</f>
        <v>0</v>
      </c>
      <c r="R13" s="63">
        <f>+'24-03-342 Ind. GSL'!AC31</f>
        <v>0</v>
      </c>
      <c r="S13" s="63">
        <f>+'24-03-342 Ind. GSL'!AD31</f>
        <v>0</v>
      </c>
      <c r="T13" s="63">
        <f>+'24-03-342 Ind. GSL'!AE31</f>
        <v>0</v>
      </c>
      <c r="U13" s="63">
        <f>+'24-03-342 Ind. GSL'!AF31</f>
        <v>0</v>
      </c>
      <c r="V13" s="63">
        <f>+'24-03-342 Ind. GSL'!AG31</f>
        <v>0</v>
      </c>
      <c r="W13" s="63">
        <f>+'24-03-342 Ind. GSL'!AH31</f>
        <v>0</v>
      </c>
      <c r="X13" s="86">
        <f>+'24-03-342 Ind. GSL'!AI31</f>
        <v>0</v>
      </c>
      <c r="Y13" s="86">
        <f>+'24-03-342 Ind. GSL'!AJ31</f>
        <v>0</v>
      </c>
    </row>
    <row r="14" spans="1:25" ht="24.75" customHeight="1" x14ac:dyDescent="0.25">
      <c r="A14" s="85" t="s">
        <v>57</v>
      </c>
      <c r="B14" s="63">
        <f>+'24-03-342 Ind. GSL'!J35</f>
        <v>0</v>
      </c>
      <c r="C14" s="63">
        <f>+'24-03-342 Ind. GSL'!K35</f>
        <v>0</v>
      </c>
      <c r="D14" s="63">
        <f>+'24-03-342 Ind. GSL'!M35</f>
        <v>0</v>
      </c>
      <c r="E14" s="63">
        <f>+'24-03-342 Ind. GSL'!N35</f>
        <v>0</v>
      </c>
      <c r="F14" s="63">
        <f>+'24-03-342 Ind. GSL'!O35</f>
        <v>0</v>
      </c>
      <c r="G14" s="63">
        <f>+'24-03-342 Ind. GSL'!R35</f>
        <v>0</v>
      </c>
      <c r="H14" s="63">
        <f>+'24-03-342 Ind. GSL'!S35</f>
        <v>0</v>
      </c>
      <c r="I14" s="63">
        <f>+'24-03-342 Ind. GSL'!T35</f>
        <v>0</v>
      </c>
      <c r="J14" s="63">
        <f>+'24-03-342 Ind. GSL'!U35</f>
        <v>0</v>
      </c>
      <c r="K14" s="63">
        <f>+'24-03-342 Ind. GSL'!V35</f>
        <v>0</v>
      </c>
      <c r="L14" s="63">
        <f>+'24-03-342 Ind. GSL'!W35</f>
        <v>0</v>
      </c>
      <c r="M14" s="63">
        <f>+'24-03-342 Ind. GSL'!X35</f>
        <v>0</v>
      </c>
      <c r="N14" s="63">
        <f>+'24-03-342 Ind. GSL'!Y35</f>
        <v>0</v>
      </c>
      <c r="O14" s="63">
        <f>+'24-03-342 Ind. GSL'!Z35</f>
        <v>0</v>
      </c>
      <c r="P14" s="63">
        <f>+'24-03-342 Ind. GSL'!AA35</f>
        <v>0</v>
      </c>
      <c r="Q14" s="63">
        <f>+'24-03-342 Ind. GSL'!AB35</f>
        <v>0</v>
      </c>
      <c r="R14" s="63">
        <f>+'24-03-342 Ind. GSL'!AC35</f>
        <v>0</v>
      </c>
      <c r="S14" s="63">
        <f>+'24-03-342 Ind. GSL'!AD35</f>
        <v>0</v>
      </c>
      <c r="T14" s="63">
        <f>+'24-03-342 Ind. GSL'!AE35</f>
        <v>0</v>
      </c>
      <c r="U14" s="63">
        <f>+'24-03-342 Ind. GSL'!AF35</f>
        <v>0</v>
      </c>
      <c r="V14" s="63">
        <f>+'24-03-342 Ind. GSL'!AG35</f>
        <v>0</v>
      </c>
      <c r="W14" s="63">
        <f>+'24-03-342 Ind. GSL'!AH35</f>
        <v>0</v>
      </c>
      <c r="X14" s="86">
        <f>+'24-03-342 Ind. GSL'!AI35</f>
        <v>0</v>
      </c>
      <c r="Y14" s="86">
        <f>+'24-03-342 Ind. GSL'!AJ35</f>
        <v>0</v>
      </c>
    </row>
    <row r="15" spans="1:25" ht="24.75" customHeight="1" x14ac:dyDescent="0.25">
      <c r="A15" s="85" t="s">
        <v>59</v>
      </c>
      <c r="B15" s="63">
        <f>+'24-03-342 Ind. GSL'!J39</f>
        <v>0</v>
      </c>
      <c r="C15" s="63">
        <f>+'24-03-342 Ind. GSL'!K39</f>
        <v>0</v>
      </c>
      <c r="D15" s="63">
        <f>+'24-03-342 Ind. GSL'!M39</f>
        <v>0</v>
      </c>
      <c r="E15" s="63">
        <f>+'24-03-342 Ind. GSL'!N39</f>
        <v>0</v>
      </c>
      <c r="F15" s="63">
        <f>+'24-03-342 Ind. GSL'!O39</f>
        <v>0</v>
      </c>
      <c r="G15" s="63">
        <f>+'24-03-342 Ind. GSL'!R39</f>
        <v>0</v>
      </c>
      <c r="H15" s="63">
        <f>+'24-03-342 Ind. GSL'!S39</f>
        <v>0</v>
      </c>
      <c r="I15" s="63">
        <f>+'24-03-342 Ind. GSL'!T39</f>
        <v>0</v>
      </c>
      <c r="J15" s="63">
        <f>+'24-03-342 Ind. GSL'!U39</f>
        <v>0</v>
      </c>
      <c r="K15" s="63">
        <f>+'24-03-342 Ind. GSL'!V39</f>
        <v>0</v>
      </c>
      <c r="L15" s="63">
        <f>+'24-03-342 Ind. GSL'!W39</f>
        <v>0</v>
      </c>
      <c r="M15" s="63">
        <f>+'24-03-342 Ind. GSL'!X39</f>
        <v>0</v>
      </c>
      <c r="N15" s="63">
        <f>+'24-03-342 Ind. GSL'!Y39</f>
        <v>0</v>
      </c>
      <c r="O15" s="63">
        <f>+'24-03-342 Ind. GSL'!Z39</f>
        <v>0</v>
      </c>
      <c r="P15" s="63">
        <f>+'24-03-342 Ind. GSL'!AA39</f>
        <v>0</v>
      </c>
      <c r="Q15" s="63">
        <f>+'24-03-342 Ind. GSL'!AB39</f>
        <v>0</v>
      </c>
      <c r="R15" s="63">
        <f>+'24-03-342 Ind. GSL'!AC39</f>
        <v>0</v>
      </c>
      <c r="S15" s="63">
        <f>+'24-03-342 Ind. GSL'!AD39</f>
        <v>0</v>
      </c>
      <c r="T15" s="63">
        <f>+'24-03-342 Ind. GSL'!AE39</f>
        <v>0</v>
      </c>
      <c r="U15" s="63">
        <f>+'24-03-342 Ind. GSL'!AF39</f>
        <v>0</v>
      </c>
      <c r="V15" s="63">
        <f>+'24-03-342 Ind. GSL'!AG39</f>
        <v>0</v>
      </c>
      <c r="W15" s="63">
        <f>+'24-03-342 Ind. GSL'!AH39</f>
        <v>0</v>
      </c>
      <c r="X15" s="86">
        <f>+'24-03-342 Ind. GSL'!AI39</f>
        <v>0</v>
      </c>
      <c r="Y15" s="86">
        <f>+'24-03-342 Ind. GSL'!AJ39</f>
        <v>0</v>
      </c>
    </row>
    <row r="16" spans="1:25" ht="24.75" customHeight="1" x14ac:dyDescent="0.25">
      <c r="A16" s="85" t="s">
        <v>61</v>
      </c>
      <c r="B16" s="63">
        <f>+'24-03-342 Ind. GSL'!J43</f>
        <v>0</v>
      </c>
      <c r="C16" s="63">
        <f>+'24-03-342 Ind. GSL'!K43</f>
        <v>0</v>
      </c>
      <c r="D16" s="63">
        <f>+'24-03-342 Ind. GSL'!M43</f>
        <v>0</v>
      </c>
      <c r="E16" s="63">
        <f>+'24-03-342 Ind. GSL'!N43</f>
        <v>0</v>
      </c>
      <c r="F16" s="63">
        <f>+'24-03-342 Ind. GSL'!O43</f>
        <v>0</v>
      </c>
      <c r="G16" s="63">
        <f>+'24-03-342 Ind. GSL'!R43</f>
        <v>0</v>
      </c>
      <c r="H16" s="63">
        <f>+'24-03-342 Ind. GSL'!S43</f>
        <v>0</v>
      </c>
      <c r="I16" s="63">
        <f>+'24-03-342 Ind. GSL'!T43</f>
        <v>0</v>
      </c>
      <c r="J16" s="63">
        <f>+'24-03-342 Ind. GSL'!U43</f>
        <v>0</v>
      </c>
      <c r="K16" s="63">
        <f>+'24-03-342 Ind. GSL'!V43</f>
        <v>0</v>
      </c>
      <c r="L16" s="63">
        <f>+'24-03-342 Ind. GSL'!W43</f>
        <v>0</v>
      </c>
      <c r="M16" s="63">
        <f>+'24-03-342 Ind. GSL'!X43</f>
        <v>0</v>
      </c>
      <c r="N16" s="63">
        <f>+'24-03-342 Ind. GSL'!Y43</f>
        <v>0</v>
      </c>
      <c r="O16" s="63">
        <f>+'24-03-342 Ind. GSL'!Z43</f>
        <v>0</v>
      </c>
      <c r="P16" s="63">
        <f>+'24-03-342 Ind. GSL'!AA43</f>
        <v>0</v>
      </c>
      <c r="Q16" s="63">
        <f>+'24-03-342 Ind. GSL'!AB43</f>
        <v>0</v>
      </c>
      <c r="R16" s="63">
        <f>+'24-03-342 Ind. GSL'!AC43</f>
        <v>0</v>
      </c>
      <c r="S16" s="63">
        <f>+'24-03-342 Ind. GSL'!AD43</f>
        <v>0</v>
      </c>
      <c r="T16" s="63">
        <f>+'24-03-342 Ind. GSL'!AE43</f>
        <v>0</v>
      </c>
      <c r="U16" s="63">
        <f>+'24-03-342 Ind. GSL'!AF43</f>
        <v>0</v>
      </c>
      <c r="V16" s="63">
        <f>+'24-03-342 Ind. GSL'!AG43</f>
        <v>0</v>
      </c>
      <c r="W16" s="63">
        <f>+'24-03-342 Ind. GSL'!AH43</f>
        <v>0</v>
      </c>
      <c r="X16" s="86">
        <f>+'24-03-342 Ind. GSL'!AI43</f>
        <v>0</v>
      </c>
      <c r="Y16" s="86">
        <f>+'24-03-342 Ind. GSL'!AJ43</f>
        <v>0</v>
      </c>
    </row>
    <row r="17" spans="1:25" ht="24.75" customHeight="1" x14ac:dyDescent="0.25">
      <c r="A17" s="85" t="s">
        <v>63</v>
      </c>
      <c r="B17" s="63">
        <f>+'24-03-342 Ind. GSL'!J47</f>
        <v>0</v>
      </c>
      <c r="C17" s="63">
        <f>+'24-03-342 Ind. GSL'!K47</f>
        <v>0</v>
      </c>
      <c r="D17" s="63">
        <f>+'24-03-342 Ind. GSL'!M47</f>
        <v>0</v>
      </c>
      <c r="E17" s="63">
        <f>+'24-03-342 Ind. GSL'!N47</f>
        <v>0</v>
      </c>
      <c r="F17" s="63">
        <f>+'24-03-342 Ind. GSL'!O47</f>
        <v>0</v>
      </c>
      <c r="G17" s="63">
        <f>+'24-03-342 Ind. GSL'!R47</f>
        <v>0</v>
      </c>
      <c r="H17" s="63">
        <f>+'24-03-342 Ind. GSL'!S47</f>
        <v>0</v>
      </c>
      <c r="I17" s="63">
        <f>+'24-03-342 Ind. GSL'!T47</f>
        <v>0</v>
      </c>
      <c r="J17" s="63">
        <f>+'24-03-342 Ind. GSL'!U47</f>
        <v>0</v>
      </c>
      <c r="K17" s="63">
        <f>+'24-03-342 Ind. GSL'!V47</f>
        <v>0</v>
      </c>
      <c r="L17" s="63">
        <f>+'24-03-342 Ind. GSL'!W47</f>
        <v>0</v>
      </c>
      <c r="M17" s="63">
        <f>+'24-03-342 Ind. GSL'!X47</f>
        <v>0</v>
      </c>
      <c r="N17" s="63">
        <f>+'24-03-342 Ind. GSL'!Y47</f>
        <v>0</v>
      </c>
      <c r="O17" s="63">
        <f>+'24-03-342 Ind. GSL'!Z47</f>
        <v>0</v>
      </c>
      <c r="P17" s="63">
        <f>+'24-03-342 Ind. GSL'!AA47</f>
        <v>0</v>
      </c>
      <c r="Q17" s="63">
        <f>+'24-03-342 Ind. GSL'!AB47</f>
        <v>0</v>
      </c>
      <c r="R17" s="63">
        <f>+'24-03-342 Ind. GSL'!AC47</f>
        <v>0</v>
      </c>
      <c r="S17" s="63">
        <f>+'24-03-342 Ind. GSL'!AD47</f>
        <v>0</v>
      </c>
      <c r="T17" s="63">
        <f>+'24-03-342 Ind. GSL'!AE47</f>
        <v>0</v>
      </c>
      <c r="U17" s="63">
        <f>+'24-03-342 Ind. GSL'!AF47</f>
        <v>0</v>
      </c>
      <c r="V17" s="63">
        <f>+'24-03-342 Ind. GSL'!AG47</f>
        <v>0</v>
      </c>
      <c r="W17" s="63">
        <f>+'24-03-342 Ind. GSL'!AH47</f>
        <v>0</v>
      </c>
      <c r="X17" s="86">
        <f>+'24-03-342 Ind. GSL'!AI47</f>
        <v>0</v>
      </c>
      <c r="Y17" s="86">
        <f>+'24-03-342 Ind. GSL'!AJ44</f>
        <v>0</v>
      </c>
    </row>
    <row r="18" spans="1:25" ht="24.75" customHeight="1" x14ac:dyDescent="0.25">
      <c r="A18" s="85" t="s">
        <v>65</v>
      </c>
      <c r="B18" s="63">
        <f>+'24-03-342 Ind. GSL'!J51</f>
        <v>0</v>
      </c>
      <c r="C18" s="63">
        <f>+'24-03-342 Ind. GSL'!K51</f>
        <v>0</v>
      </c>
      <c r="D18" s="63">
        <f>+'24-03-342 Ind. GSL'!M51</f>
        <v>0</v>
      </c>
      <c r="E18" s="63">
        <f>+'24-03-342 Ind. GSL'!N51</f>
        <v>0</v>
      </c>
      <c r="F18" s="63">
        <f>+'24-03-342 Ind. GSL'!O51</f>
        <v>0</v>
      </c>
      <c r="G18" s="63">
        <f>+'24-03-342 Ind. GSL'!R51</f>
        <v>0</v>
      </c>
      <c r="H18" s="63">
        <f>+'24-03-342 Ind. GSL'!S51</f>
        <v>0</v>
      </c>
      <c r="I18" s="63">
        <f>+'24-03-342 Ind. GSL'!T51</f>
        <v>0</v>
      </c>
      <c r="J18" s="63">
        <f>+'24-03-342 Ind. GSL'!U51</f>
        <v>0</v>
      </c>
      <c r="K18" s="63">
        <f>+'24-03-342 Ind. GSL'!V51</f>
        <v>0</v>
      </c>
      <c r="L18" s="63">
        <f>+'24-03-342 Ind. GSL'!W51</f>
        <v>0</v>
      </c>
      <c r="M18" s="63">
        <f>+'24-03-342 Ind. GSL'!X51</f>
        <v>0</v>
      </c>
      <c r="N18" s="63">
        <f>+'24-03-342 Ind. GSL'!Y51</f>
        <v>0</v>
      </c>
      <c r="O18" s="63">
        <f>+'24-03-342 Ind. GSL'!Z51</f>
        <v>0</v>
      </c>
      <c r="P18" s="63">
        <f>+'24-03-342 Ind. GSL'!AA51</f>
        <v>0</v>
      </c>
      <c r="Q18" s="63">
        <f>+'24-03-342 Ind. GSL'!AB51</f>
        <v>0</v>
      </c>
      <c r="R18" s="63">
        <f>+'24-03-342 Ind. GSL'!AC51</f>
        <v>0</v>
      </c>
      <c r="S18" s="63">
        <f>+'24-03-342 Ind. GSL'!AD51</f>
        <v>0</v>
      </c>
      <c r="T18" s="63">
        <f>+'24-03-342 Ind. GSL'!AE51</f>
        <v>0</v>
      </c>
      <c r="U18" s="63">
        <f>+'24-03-342 Ind. GSL'!AF51</f>
        <v>0</v>
      </c>
      <c r="V18" s="63">
        <f>+'24-03-342 Ind. GSL'!AG51</f>
        <v>0</v>
      </c>
      <c r="W18" s="63">
        <f>+'24-03-342 Ind. GSL'!AH51</f>
        <v>0</v>
      </c>
      <c r="X18" s="86">
        <f>+'24-03-342 Ind. GSL'!AI51</f>
        <v>0</v>
      </c>
      <c r="Y18" s="86">
        <f>+'24-03-342 Ind. GSL'!AJ51</f>
        <v>0</v>
      </c>
    </row>
    <row r="19" spans="1:25" ht="24.75" customHeight="1" x14ac:dyDescent="0.25">
      <c r="A19" s="85" t="s">
        <v>67</v>
      </c>
      <c r="B19" s="63">
        <f>+'24-03-342 Ind. GSL'!J55</f>
        <v>0</v>
      </c>
      <c r="C19" s="63">
        <f>+'24-03-342 Ind. GSL'!K55</f>
        <v>0</v>
      </c>
      <c r="D19" s="63">
        <f>+'24-03-342 Ind. GSL'!M55</f>
        <v>0</v>
      </c>
      <c r="E19" s="63">
        <f>+'24-03-342 Ind. GSL'!N55</f>
        <v>0</v>
      </c>
      <c r="F19" s="63">
        <f>+'24-03-342 Ind. GSL'!O55</f>
        <v>0</v>
      </c>
      <c r="G19" s="63">
        <f>+'24-03-342 Ind. GSL'!R55</f>
        <v>0</v>
      </c>
      <c r="H19" s="63">
        <f>+'24-03-342 Ind. GSL'!S55</f>
        <v>0</v>
      </c>
      <c r="I19" s="63">
        <f>+'24-03-342 Ind. GSL'!T55</f>
        <v>0</v>
      </c>
      <c r="J19" s="63">
        <f>+'24-03-342 Ind. GSL'!U55</f>
        <v>0</v>
      </c>
      <c r="K19" s="63">
        <f>+'24-03-342 Ind. GSL'!V55</f>
        <v>0</v>
      </c>
      <c r="L19" s="63">
        <f>+'24-03-342 Ind. GSL'!W55</f>
        <v>0</v>
      </c>
      <c r="M19" s="63">
        <f>+'24-03-342 Ind. GSL'!X55</f>
        <v>0</v>
      </c>
      <c r="N19" s="63">
        <f>+'24-03-342 Ind. GSL'!Y55</f>
        <v>0</v>
      </c>
      <c r="O19" s="63">
        <f>+'24-03-342 Ind. GSL'!Z55</f>
        <v>0</v>
      </c>
      <c r="P19" s="63">
        <f>+'24-03-342 Ind. GSL'!AA55</f>
        <v>0</v>
      </c>
      <c r="Q19" s="63">
        <f>+'24-03-342 Ind. GSL'!AB55</f>
        <v>0</v>
      </c>
      <c r="R19" s="63">
        <f>+'24-03-342 Ind. GSL'!AC55</f>
        <v>0</v>
      </c>
      <c r="S19" s="63">
        <f>+'24-03-342 Ind. GSL'!AD55</f>
        <v>0</v>
      </c>
      <c r="T19" s="63">
        <f>+'24-03-342 Ind. GSL'!AE55</f>
        <v>0</v>
      </c>
      <c r="U19" s="63">
        <f>+'24-03-342 Ind. GSL'!AF55</f>
        <v>0</v>
      </c>
      <c r="V19" s="63">
        <f>+'24-03-342 Ind. GSL'!AG55</f>
        <v>0</v>
      </c>
      <c r="W19" s="63">
        <f>+'24-03-342 Ind. GSL'!AH55</f>
        <v>0</v>
      </c>
      <c r="X19" s="86">
        <f>+'24-03-342 Ind. GSL'!AI55</f>
        <v>0</v>
      </c>
      <c r="Y19" s="86">
        <f>+'24-03-342 Ind. GSL'!AJ55</f>
        <v>0</v>
      </c>
    </row>
    <row r="20" spans="1:25" ht="24.75" customHeight="1" x14ac:dyDescent="0.25">
      <c r="A20" s="87" t="s">
        <v>69</v>
      </c>
      <c r="B20" s="63">
        <f>+'24-03-342 Ind. GSL'!J59</f>
        <v>0</v>
      </c>
      <c r="C20" s="63">
        <f>+'24-03-342 Ind. GSL'!K59</f>
        <v>0</v>
      </c>
      <c r="D20" s="63">
        <f>+'24-03-342 Ind. GSL'!M59</f>
        <v>0</v>
      </c>
      <c r="E20" s="63">
        <f>+'24-03-342 Ind. GSL'!N59</f>
        <v>0</v>
      </c>
      <c r="F20" s="63">
        <f>+'24-03-342 Ind. GSL'!O59</f>
        <v>0</v>
      </c>
      <c r="G20" s="63">
        <f>+'24-03-342 Ind. GSL'!R59</f>
        <v>0</v>
      </c>
      <c r="H20" s="63">
        <f>+'24-03-342 Ind. GSL'!S59</f>
        <v>0</v>
      </c>
      <c r="I20" s="63">
        <f>+'24-03-342 Ind. GSL'!T59</f>
        <v>0</v>
      </c>
      <c r="J20" s="63">
        <f>+'24-03-342 Ind. GSL'!U59</f>
        <v>0</v>
      </c>
      <c r="K20" s="63">
        <f>+'24-03-342 Ind. GSL'!V59</f>
        <v>0</v>
      </c>
      <c r="L20" s="63">
        <f>+'24-03-342 Ind. GSL'!W59</f>
        <v>0</v>
      </c>
      <c r="M20" s="63">
        <f>+'24-03-342 Ind. GSL'!X59</f>
        <v>0</v>
      </c>
      <c r="N20" s="63">
        <f>+'24-03-342 Ind. GSL'!Y59</f>
        <v>0</v>
      </c>
      <c r="O20" s="63">
        <f>+'24-03-342 Ind. GSL'!Z59</f>
        <v>0</v>
      </c>
      <c r="P20" s="63">
        <f>+'24-03-342 Ind. GSL'!AA59</f>
        <v>0</v>
      </c>
      <c r="Q20" s="63">
        <f>+'24-03-342 Ind. GSL'!AB59</f>
        <v>0</v>
      </c>
      <c r="R20" s="63">
        <f>+'24-03-342 Ind. GSL'!AC59</f>
        <v>0</v>
      </c>
      <c r="S20" s="63">
        <f>+'24-03-342 Ind. GSL'!AD59</f>
        <v>0</v>
      </c>
      <c r="T20" s="63">
        <f>+'24-03-342 Ind. GSL'!AE59</f>
        <v>0</v>
      </c>
      <c r="U20" s="63">
        <f>+'24-03-342 Ind. GSL'!AF59</f>
        <v>0</v>
      </c>
      <c r="V20" s="63">
        <f>+'24-03-342 Ind. GSL'!AG59</f>
        <v>0</v>
      </c>
      <c r="W20" s="63">
        <f>+'24-03-342 Ind. GSL'!AH59</f>
        <v>0</v>
      </c>
      <c r="X20" s="86">
        <f>+'24-03-342 Ind. GSL'!AI59</f>
        <v>0</v>
      </c>
      <c r="Y20" s="86">
        <f>+'24-03-342 Ind. GSL'!AJ59</f>
        <v>0</v>
      </c>
    </row>
    <row r="21" spans="1:25" ht="24.75" customHeight="1" x14ac:dyDescent="0.25">
      <c r="A21" s="87" t="s">
        <v>71</v>
      </c>
      <c r="B21" s="63">
        <f>+'24-03-342 Ind. GSL'!J63</f>
        <v>0</v>
      </c>
      <c r="C21" s="63">
        <f>+'24-03-342 Ind. GSL'!K63</f>
        <v>0</v>
      </c>
      <c r="D21" s="63">
        <f>+'24-03-342 Ind. GSL'!M63</f>
        <v>0</v>
      </c>
      <c r="E21" s="63">
        <f>+'24-03-342 Ind. GSL'!N63</f>
        <v>0</v>
      </c>
      <c r="F21" s="63">
        <f>+'24-03-342 Ind. GSL'!O63</f>
        <v>0</v>
      </c>
      <c r="G21" s="63">
        <f>+'24-03-342 Ind. GSL'!R63</f>
        <v>0</v>
      </c>
      <c r="H21" s="63">
        <f>+'24-03-342 Ind. GSL'!S63</f>
        <v>0</v>
      </c>
      <c r="I21" s="63">
        <f>+'24-03-342 Ind. GSL'!T63</f>
        <v>0</v>
      </c>
      <c r="J21" s="63">
        <f>+'24-03-342 Ind. GSL'!U63</f>
        <v>0</v>
      </c>
      <c r="K21" s="63">
        <f>+'24-03-342 Ind. GSL'!V63</f>
        <v>0</v>
      </c>
      <c r="L21" s="63">
        <f>+'24-03-342 Ind. GSL'!W63</f>
        <v>0</v>
      </c>
      <c r="M21" s="63">
        <f>+'24-03-342 Ind. GSL'!X63</f>
        <v>0</v>
      </c>
      <c r="N21" s="63">
        <f>+'24-03-342 Ind. GSL'!Y63</f>
        <v>0</v>
      </c>
      <c r="O21" s="63">
        <f>+'24-03-342 Ind. GSL'!Z63</f>
        <v>0</v>
      </c>
      <c r="P21" s="63">
        <f>+'24-03-342 Ind. GSL'!AA63</f>
        <v>0</v>
      </c>
      <c r="Q21" s="63">
        <f>+'24-03-342 Ind. GSL'!AB63</f>
        <v>0</v>
      </c>
      <c r="R21" s="63">
        <f>+'24-03-342 Ind. GSL'!AC63</f>
        <v>0</v>
      </c>
      <c r="S21" s="63">
        <f>+'24-03-342 Ind. GSL'!AD63</f>
        <v>0</v>
      </c>
      <c r="T21" s="63">
        <f>+'24-03-342 Ind. GSL'!AE63</f>
        <v>0</v>
      </c>
      <c r="U21" s="63">
        <f>+'24-03-342 Ind. GSL'!AF63</f>
        <v>0</v>
      </c>
      <c r="V21" s="63">
        <f>+'24-03-342 Ind. GSL'!AG63</f>
        <v>0</v>
      </c>
      <c r="W21" s="63">
        <f>+'24-03-342 Ind. GSL'!AH63</f>
        <v>0</v>
      </c>
      <c r="X21" s="86">
        <f>+'24-03-342 Ind. GSL'!AI63</f>
        <v>0</v>
      </c>
      <c r="Y21" s="86">
        <f>+'24-03-342 Ind. GSL'!AJ63</f>
        <v>0</v>
      </c>
    </row>
    <row r="22" spans="1:25" ht="24.75" customHeight="1" x14ac:dyDescent="0.25">
      <c r="A22" s="87" t="s">
        <v>73</v>
      </c>
      <c r="B22" s="63">
        <f>+'24-03-342 Ind. GSL'!J67</f>
        <v>0</v>
      </c>
      <c r="C22" s="63">
        <f>+'24-03-342 Ind. GSL'!K67</f>
        <v>0</v>
      </c>
      <c r="D22" s="63">
        <f>+'24-03-342 Ind. GSL'!M67</f>
        <v>0</v>
      </c>
      <c r="E22" s="63">
        <f>+'24-03-342 Ind. GSL'!N67</f>
        <v>0</v>
      </c>
      <c r="F22" s="63">
        <f>+'24-03-342 Ind. GSL'!O67</f>
        <v>0</v>
      </c>
      <c r="G22" s="63">
        <f>+'24-03-342 Ind. GSL'!R67</f>
        <v>0</v>
      </c>
      <c r="H22" s="63">
        <f>+'24-03-342 Ind. GSL'!S67</f>
        <v>0</v>
      </c>
      <c r="I22" s="63">
        <f>+'24-03-342 Ind. GSL'!T67</f>
        <v>0</v>
      </c>
      <c r="J22" s="63">
        <f>+'24-03-342 Ind. GSL'!U67</f>
        <v>0</v>
      </c>
      <c r="K22" s="63">
        <f>+'24-03-342 Ind. GSL'!V67</f>
        <v>0</v>
      </c>
      <c r="L22" s="63">
        <f>+'24-03-342 Ind. GSL'!W67</f>
        <v>0</v>
      </c>
      <c r="M22" s="63">
        <f>+'24-03-342 Ind. GSL'!X67</f>
        <v>0</v>
      </c>
      <c r="N22" s="63">
        <f>+'24-03-342 Ind. GSL'!Y67</f>
        <v>0</v>
      </c>
      <c r="O22" s="63">
        <f>+'24-03-342 Ind. GSL'!Z67</f>
        <v>0</v>
      </c>
      <c r="P22" s="63">
        <f>+'24-03-342 Ind. GSL'!AA67</f>
        <v>0</v>
      </c>
      <c r="Q22" s="63">
        <f>+'24-03-342 Ind. GSL'!AB67</f>
        <v>0</v>
      </c>
      <c r="R22" s="63">
        <f>+'24-03-342 Ind. GSL'!AC67</f>
        <v>0</v>
      </c>
      <c r="S22" s="63">
        <f>+'24-03-342 Ind. GSL'!AD67</f>
        <v>0</v>
      </c>
      <c r="T22" s="63">
        <f>+'24-03-342 Ind. GSL'!AE67</f>
        <v>0</v>
      </c>
      <c r="U22" s="63">
        <f>+'24-03-342 Ind. GSL'!AF67</f>
        <v>0</v>
      </c>
      <c r="V22" s="63">
        <f>+'24-03-342 Ind. GSL'!AG67</f>
        <v>0</v>
      </c>
      <c r="W22" s="63">
        <f>+'24-03-342 Ind. GSL'!AH67</f>
        <v>0</v>
      </c>
      <c r="X22" s="86">
        <f>+'24-03-342 Ind. GSL'!AI67</f>
        <v>0</v>
      </c>
      <c r="Y22" s="86">
        <f>+'24-03-342 Ind. GSL'!AJ67</f>
        <v>0</v>
      </c>
    </row>
    <row r="23" spans="1:25" ht="24.75" customHeight="1" x14ac:dyDescent="0.25">
      <c r="A23" s="88" t="s">
        <v>75</v>
      </c>
      <c r="B23" s="63">
        <f>+'24-03-342 Ind. GSL'!J72</f>
        <v>737612000</v>
      </c>
      <c r="C23" s="63">
        <f>+'24-03-342 Ind. GSL'!K72</f>
        <v>737375275</v>
      </c>
      <c r="D23" s="63">
        <f>+'24-03-342 Ind. GSL'!M72</f>
        <v>0</v>
      </c>
      <c r="E23" s="63">
        <f>+'24-03-342 Ind. GSL'!N72</f>
        <v>0</v>
      </c>
      <c r="F23" s="63">
        <f>+'24-03-342 Ind. GSL'!O72</f>
        <v>0</v>
      </c>
      <c r="G23" s="63">
        <f>+'24-03-342 Ind. GSL'!R72</f>
        <v>0</v>
      </c>
      <c r="H23" s="63">
        <f>+'24-03-342 Ind. GSL'!S72</f>
        <v>0</v>
      </c>
      <c r="I23" s="63">
        <f>+'24-03-342 Ind. GSL'!T72</f>
        <v>0</v>
      </c>
      <c r="J23" s="63">
        <f>+'24-03-342 Ind. GSL'!U72</f>
        <v>0</v>
      </c>
      <c r="K23" s="63">
        <f>+'24-03-342 Ind. GSL'!V72</f>
        <v>0</v>
      </c>
      <c r="L23" s="63">
        <f>+'24-03-342 Ind. GSL'!W72</f>
        <v>0</v>
      </c>
      <c r="M23" s="63">
        <f>+'24-03-342 Ind. GSL'!X72</f>
        <v>230000000</v>
      </c>
      <c r="N23" s="63">
        <f>+'24-03-342 Ind. GSL'!Y72</f>
        <v>230000000</v>
      </c>
      <c r="O23" s="63">
        <f>+'24-03-342 Ind. GSL'!Z72</f>
        <v>0</v>
      </c>
      <c r="P23" s="63">
        <f>+'24-03-342 Ind. GSL'!AA72</f>
        <v>0</v>
      </c>
      <c r="Q23" s="63">
        <f>+'24-03-342 Ind. GSL'!AB72</f>
        <v>180812024</v>
      </c>
      <c r="R23" s="63">
        <f>+'24-03-342 Ind. GSL'!AC72</f>
        <v>180812024</v>
      </c>
      <c r="S23" s="63">
        <f>+'24-03-342 Ind. GSL'!AD72</f>
        <v>0</v>
      </c>
      <c r="T23" s="63">
        <f>+'24-03-342 Ind. GSL'!AE72</f>
        <v>0</v>
      </c>
      <c r="U23" s="63">
        <f>+'24-03-342 Ind. GSL'!AF72</f>
        <v>326563251</v>
      </c>
      <c r="V23" s="63">
        <f>+'24-03-342 Ind. GSL'!AG72</f>
        <v>326563251</v>
      </c>
      <c r="W23" s="63">
        <f>+'24-03-342 Ind. GSL'!AH72</f>
        <v>737375275</v>
      </c>
      <c r="X23" s="86">
        <f>+'24-03-342 Ind. GSL'!AI72</f>
        <v>0.99967906568765152</v>
      </c>
      <c r="Y23" s="86">
        <f>+'24-03-342 Ind. GSL'!AJ72</f>
        <v>1</v>
      </c>
    </row>
    <row r="24" spans="1:25" ht="25.5" x14ac:dyDescent="0.25">
      <c r="A24" s="8" t="str">
        <f>"TOTAL ASIG."&amp;" "&amp;$A$5</f>
        <v>TOTAL ASIG. 24-03-342 "Apoyo, monitoreo y supervisión a la gestión territorial"</v>
      </c>
      <c r="B24" s="74">
        <f>SUM(B8:B23)</f>
        <v>737612000</v>
      </c>
      <c r="C24" s="74">
        <f t="shared" ref="C24:V24" si="0">SUM(C8:C23)</f>
        <v>737375275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230000000</v>
      </c>
      <c r="N24" s="74">
        <f t="shared" si="0"/>
        <v>230000000</v>
      </c>
      <c r="O24" s="74">
        <f t="shared" si="0"/>
        <v>0</v>
      </c>
      <c r="P24" s="74">
        <f t="shared" si="0"/>
        <v>0</v>
      </c>
      <c r="Q24" s="74">
        <f t="shared" si="0"/>
        <v>180812024</v>
      </c>
      <c r="R24" s="74">
        <f t="shared" si="0"/>
        <v>180812024</v>
      </c>
      <c r="S24" s="74">
        <f t="shared" si="0"/>
        <v>0</v>
      </c>
      <c r="T24" s="74">
        <f t="shared" si="0"/>
        <v>0</v>
      </c>
      <c r="U24" s="74">
        <f t="shared" si="0"/>
        <v>326563251</v>
      </c>
      <c r="V24" s="74">
        <f t="shared" si="0"/>
        <v>326563251</v>
      </c>
      <c r="W24" s="74">
        <f>SUM(W8:W23)</f>
        <v>737375275</v>
      </c>
      <c r="X24" s="89">
        <f>+'24-03-342 Ind. GSL'!AI73</f>
        <v>0.99967906568765152</v>
      </c>
      <c r="Y24" s="89">
        <f>'24-03-342 Ind. GSL'!AJ73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2"/>
  <sheetViews>
    <sheetView topLeftCell="J12"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customWidth="1"/>
    <col min="10" max="10" width="12.85546875" style="82" customWidth="1"/>
    <col min="11" max="11" width="12.7109375" style="80" customWidth="1"/>
    <col min="12" max="12" width="18.28515625" style="2" bestFit="1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customWidth="1"/>
    <col min="17" max="17" width="10.5703125" style="81" bestFit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4" t="s">
        <v>855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6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81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73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9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96" t="s">
        <v>74</v>
      </c>
      <c r="B67" s="197"/>
      <c r="C67" s="197"/>
      <c r="D67" s="197"/>
      <c r="E67" s="197"/>
      <c r="F67" s="197"/>
      <c r="G67" s="197"/>
      <c r="H67" s="197"/>
      <c r="I67" s="198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75</v>
      </c>
      <c r="B68" s="192"/>
      <c r="C68" s="192"/>
      <c r="D68" s="192"/>
      <c r="E68" s="193"/>
      <c r="F68" s="9"/>
      <c r="G68" s="10"/>
      <c r="H68" s="11"/>
      <c r="I68" s="11"/>
      <c r="J68" s="194">
        <v>1135773000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99"/>
      <c r="K69" s="71">
        <v>16566540</v>
      </c>
      <c r="L69" s="59" t="s">
        <v>1369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>
        <v>3313308</v>
      </c>
      <c r="AC69" s="25">
        <f>SUM(Z69:AB69)</f>
        <v>3313308</v>
      </c>
      <c r="AD69" s="24">
        <v>3313308</v>
      </c>
      <c r="AE69" s="24">
        <v>3313308</v>
      </c>
      <c r="AF69" s="24">
        <v>6626616</v>
      </c>
      <c r="AG69" s="25">
        <f>SUM(AD69:AF69)</f>
        <v>13253232</v>
      </c>
      <c r="AH69" s="25">
        <f>SUM(U69,Y69,AC69,AG69)</f>
        <v>16566540</v>
      </c>
      <c r="AI69" s="26">
        <f>IF(ISERROR(AH69/J68),0,AH69/J68)</f>
        <v>1.4586136490302199E-2</v>
      </c>
      <c r="AJ69" s="27">
        <f>IF(ISERROR(AH69/$AH$73),"-",AH69/$AH$73)</f>
        <v>1.4590932933535191E-2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11">
        <v>2</v>
      </c>
      <c r="B70" s="111"/>
      <c r="C70" s="112" t="s">
        <v>1373</v>
      </c>
      <c r="D70" s="113">
        <v>45602</v>
      </c>
      <c r="E70" s="114" t="s">
        <v>1370</v>
      </c>
      <c r="F70" s="175" t="s">
        <v>1371</v>
      </c>
      <c r="G70" s="176" t="s">
        <v>1372</v>
      </c>
      <c r="H70" s="115"/>
      <c r="I70" s="116"/>
      <c r="J70" s="199"/>
      <c r="K70" s="71">
        <v>745142845</v>
      </c>
      <c r="L70" s="59" t="s">
        <v>1374</v>
      </c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>
        <v>0</v>
      </c>
      <c r="AE70" s="71">
        <v>745142845</v>
      </c>
      <c r="AF70" s="24">
        <v>0</v>
      </c>
      <c r="AG70" s="25">
        <f>SUM(AD70:AF70)</f>
        <v>745142845</v>
      </c>
      <c r="AH70" s="25">
        <f>SUM(U70,Y70,AC70,AG70)</f>
        <v>745142845</v>
      </c>
      <c r="AI70" s="26">
        <f>IF(ISERROR(AH70/J69),0,AH70/J69)</f>
        <v>0</v>
      </c>
      <c r="AJ70" s="27">
        <f>IF(ISERROR(AH70/$AH$73),"-",AH70/$AH$73)</f>
        <v>0.65628243901856442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9">
        <v>3</v>
      </c>
      <c r="B71" s="19"/>
      <c r="C71" s="50" t="s">
        <v>1373</v>
      </c>
      <c r="D71" s="51">
        <v>45602</v>
      </c>
      <c r="E71" s="114" t="s">
        <v>1370</v>
      </c>
      <c r="F71" s="175" t="s">
        <v>1371</v>
      </c>
      <c r="G71" s="176" t="s">
        <v>1372</v>
      </c>
      <c r="H71" s="53"/>
      <c r="I71" s="55"/>
      <c r="J71" s="195"/>
      <c r="K71" s="71">
        <v>373690255</v>
      </c>
      <c r="L71" s="59" t="s">
        <v>1374</v>
      </c>
      <c r="M71" s="47"/>
      <c r="N71" s="72"/>
      <c r="O71" s="47"/>
      <c r="P71" s="110"/>
      <c r="Q71" s="110"/>
      <c r="R71" s="24"/>
      <c r="S71" s="24"/>
      <c r="T71" s="24"/>
      <c r="U71" s="25">
        <f>SUM(R71:T71)</f>
        <v>0</v>
      </c>
      <c r="V71" s="24"/>
      <c r="W71" s="24"/>
      <c r="X71" s="24"/>
      <c r="Y71" s="25">
        <f>SUM(V71:X71)</f>
        <v>0</v>
      </c>
      <c r="Z71" s="24"/>
      <c r="AA71" s="24"/>
      <c r="AB71" s="24"/>
      <c r="AC71" s="25">
        <f>SUM(Z71:AB71)</f>
        <v>0</v>
      </c>
      <c r="AD71" s="24">
        <v>0</v>
      </c>
      <c r="AE71" s="71">
        <v>373690255</v>
      </c>
      <c r="AF71" s="24">
        <v>0</v>
      </c>
      <c r="AG71" s="25">
        <f>SUM(AD71:AF71)</f>
        <v>373690255</v>
      </c>
      <c r="AH71" s="25">
        <f>SUM(U71,Y71,AC71,AG71)</f>
        <v>373690255</v>
      </c>
      <c r="AI71" s="26">
        <f>IF(ISERROR(AH71/J70),0,AH71/J70)</f>
        <v>0</v>
      </c>
      <c r="AJ71" s="27">
        <f>IF(ISERROR(AH71/$AH$73),"-",AH71/$AH$73)</f>
        <v>0.32912662804790038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7" customFormat="1" ht="12.75" customHeight="1" x14ac:dyDescent="0.25">
      <c r="A72" s="191" t="s">
        <v>78</v>
      </c>
      <c r="B72" s="192"/>
      <c r="C72" s="192"/>
      <c r="D72" s="192"/>
      <c r="E72" s="193"/>
      <c r="F72" s="191"/>
      <c r="G72" s="192"/>
      <c r="H72" s="192"/>
      <c r="I72" s="192"/>
      <c r="J72" s="74">
        <f>J68</f>
        <v>1135773000</v>
      </c>
      <c r="K72" s="74">
        <f>SUM(K69:K71)</f>
        <v>1135399640</v>
      </c>
      <c r="L72" s="75"/>
      <c r="M72" s="74">
        <f>SUM(M69:M69)</f>
        <v>0</v>
      </c>
      <c r="N72" s="74">
        <f>SUM(N69:N69)</f>
        <v>0</v>
      </c>
      <c r="O72" s="74">
        <f>SUM(O69:O69)</f>
        <v>0</v>
      </c>
      <c r="P72" s="76"/>
      <c r="Q72" s="38"/>
      <c r="R72" s="74">
        <f t="shared" ref="R72:AC72" si="15">SUM(R69:R69)</f>
        <v>0</v>
      </c>
      <c r="S72" s="74">
        <f t="shared" si="15"/>
        <v>0</v>
      </c>
      <c r="T72" s="74">
        <f t="shared" si="15"/>
        <v>0</v>
      </c>
      <c r="U72" s="74">
        <f t="shared" si="15"/>
        <v>0</v>
      </c>
      <c r="V72" s="74">
        <f t="shared" si="15"/>
        <v>0</v>
      </c>
      <c r="W72" s="74">
        <f t="shared" si="15"/>
        <v>0</v>
      </c>
      <c r="X72" s="74">
        <f t="shared" si="15"/>
        <v>0</v>
      </c>
      <c r="Y72" s="74">
        <f t="shared" si="15"/>
        <v>0</v>
      </c>
      <c r="Z72" s="74">
        <f t="shared" si="15"/>
        <v>0</v>
      </c>
      <c r="AA72" s="74">
        <f t="shared" si="15"/>
        <v>0</v>
      </c>
      <c r="AB72" s="74">
        <f t="shared" si="15"/>
        <v>3313308</v>
      </c>
      <c r="AC72" s="74">
        <f t="shared" si="15"/>
        <v>3313308</v>
      </c>
      <c r="AD72" s="74">
        <f>SUM(AD69:AD71)</f>
        <v>3313308</v>
      </c>
      <c r="AE72" s="74">
        <f t="shared" ref="AE72:AF72" si="16">SUM(AE69:AE71)</f>
        <v>1122146408</v>
      </c>
      <c r="AF72" s="74">
        <f t="shared" si="16"/>
        <v>6626616</v>
      </c>
      <c r="AG72" s="74">
        <f>SUM(AG69:AG71)</f>
        <v>1132086332</v>
      </c>
      <c r="AH72" s="74">
        <f>SUM(AH69:AH71)</f>
        <v>1135399640</v>
      </c>
      <c r="AI72" s="77">
        <f>IF(ISERROR(AH72/J72),0,AH72/J72)</f>
        <v>0.99967127234051167</v>
      </c>
      <c r="AJ72" s="7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188" t="str">
        <f>"TOTAL ASIG."&amp;" "&amp;$A$5</f>
        <v>TOTAL ASIG. 24-03-349 "Subsidio al Pago Electrónico de Prestaciones Monetarias"</v>
      </c>
      <c r="B73" s="189"/>
      <c r="C73" s="189"/>
      <c r="D73" s="189"/>
      <c r="E73" s="189"/>
      <c r="F73" s="189"/>
      <c r="G73" s="189"/>
      <c r="H73" s="189"/>
      <c r="I73" s="190"/>
      <c r="J73" s="33">
        <f>SUM(J11,J15,J19,J23,J27,J31,J35,J39,J43,J47,J51,J55,J59,J63,J67,J72)</f>
        <v>1135773000</v>
      </c>
      <c r="K73" s="33">
        <f>+K11+K15+K19+K23+K27+K31+K35+K39+K43+K47+K51+K55+K67+K59+K63+K72</f>
        <v>1135399640</v>
      </c>
      <c r="L73" s="32"/>
      <c r="M73" s="33">
        <f>+M11+M15+M19+M23+M27+M31+M35+M39+M43+M47+M51+M55+M67+M59+M63+M72</f>
        <v>0</v>
      </c>
      <c r="N73" s="33">
        <f>+N11+N15+N19+N23+N27+N31+N35+N39+N43+N47+N51+N55+N67+N59+N63+N72</f>
        <v>0</v>
      </c>
      <c r="O73" s="33">
        <f>+O11+O15+O19+O23+O27+O31+O35+O39+O43+O47+O51+O55+O67+O59+O63+O72</f>
        <v>0</v>
      </c>
      <c r="P73" s="34"/>
      <c r="Q73" s="35"/>
      <c r="R73" s="33">
        <f t="shared" ref="R73:AG73" si="17">+R11+R15+R19+R23+R27+R31+R35+R39+R43+R47+R51+R55+R67+R59+R63+R72</f>
        <v>0</v>
      </c>
      <c r="S73" s="33">
        <f t="shared" si="17"/>
        <v>0</v>
      </c>
      <c r="T73" s="33">
        <f t="shared" si="17"/>
        <v>0</v>
      </c>
      <c r="U73" s="33">
        <f t="shared" si="17"/>
        <v>0</v>
      </c>
      <c r="V73" s="33">
        <f t="shared" si="17"/>
        <v>0</v>
      </c>
      <c r="W73" s="33">
        <f t="shared" si="17"/>
        <v>0</v>
      </c>
      <c r="X73" s="33">
        <f t="shared" si="17"/>
        <v>0</v>
      </c>
      <c r="Y73" s="33">
        <f t="shared" si="17"/>
        <v>0</v>
      </c>
      <c r="Z73" s="33">
        <f t="shared" si="17"/>
        <v>0</v>
      </c>
      <c r="AA73" s="33">
        <f t="shared" si="17"/>
        <v>0</v>
      </c>
      <c r="AB73" s="33">
        <f t="shared" si="17"/>
        <v>3313308</v>
      </c>
      <c r="AC73" s="33">
        <f t="shared" si="17"/>
        <v>3313308</v>
      </c>
      <c r="AD73" s="33">
        <f t="shared" si="17"/>
        <v>3313308</v>
      </c>
      <c r="AE73" s="33">
        <f t="shared" si="17"/>
        <v>1122146408</v>
      </c>
      <c r="AF73" s="33">
        <f t="shared" si="17"/>
        <v>6626616</v>
      </c>
      <c r="AG73" s="33">
        <f t="shared" si="17"/>
        <v>1132086332</v>
      </c>
      <c r="AH73" s="33">
        <f>+AH11+AH15+AH19+AH23+AH27+AH31+AH35+AH39+AH43+AH47+AH51+AH55+AH67+AH59+AH63+AH72</f>
        <v>1135399640</v>
      </c>
      <c r="AI73" s="36">
        <f>IF(ISERROR(AH73/J73),0,AH73/J73)</f>
        <v>0.99967127234051167</v>
      </c>
      <c r="AJ73" s="36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3:I73"/>
    <mergeCell ref="A64:E64"/>
    <mergeCell ref="J65:J66"/>
    <mergeCell ref="A67:I67"/>
    <mergeCell ref="A68:E68"/>
    <mergeCell ref="A72:E72"/>
    <mergeCell ref="F72:I72"/>
    <mergeCell ref="J68:J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A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0A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1 P69:Q71 E69:G71" xr:uid="{00000000-0002-0000-0A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1 AE70:AE71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1 Z69:AB71 AD69:AD71 R69:T71 AE69 V69:X71 AF69:AF71" xr:uid="{00000000-0002-0000-0A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45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'24-03-349 Ind. SPE'!A5:U5</f>
        <v>24-03-349 "Subsidio al Pago Electrónico de Prestaciones Monetarias"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42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85" t="s">
        <v>45</v>
      </c>
      <c r="B8" s="63">
        <f>+'24-03-349 Ind. SPE'!J11</f>
        <v>0</v>
      </c>
      <c r="C8" s="63">
        <f>+'24-03-349 Ind. SPE'!K11</f>
        <v>0</v>
      </c>
      <c r="D8" s="63">
        <f>+'24-03-349 Ind. SPE'!M11</f>
        <v>0</v>
      </c>
      <c r="E8" s="63">
        <f>+'24-03-349 Ind. SPE'!N11</f>
        <v>0</v>
      </c>
      <c r="F8" s="63">
        <f>+'24-03-349 Ind. SPE'!O11</f>
        <v>0</v>
      </c>
      <c r="G8" s="63">
        <f>+'24-03-349 Ind. SPE'!R11</f>
        <v>0</v>
      </c>
      <c r="H8" s="63">
        <f>+'24-03-349 Ind. SPE'!S11</f>
        <v>0</v>
      </c>
      <c r="I8" s="63">
        <f>+'24-03-349 Ind. SPE'!T11</f>
        <v>0</v>
      </c>
      <c r="J8" s="63">
        <f>+'24-03-349 Ind. SPE'!U11</f>
        <v>0</v>
      </c>
      <c r="K8" s="63">
        <f>+'24-03-349 Ind. SPE'!V11</f>
        <v>0</v>
      </c>
      <c r="L8" s="63">
        <f>+'24-03-349 Ind. SPE'!W11</f>
        <v>0</v>
      </c>
      <c r="M8" s="63">
        <f>+'24-03-349 Ind. SPE'!X11</f>
        <v>0</v>
      </c>
      <c r="N8" s="63">
        <f>+'24-03-349 Ind. SPE'!Y11</f>
        <v>0</v>
      </c>
      <c r="O8" s="63">
        <f>+'24-03-349 Ind. SPE'!Z11</f>
        <v>0</v>
      </c>
      <c r="P8" s="63">
        <f>+'24-03-349 Ind. SPE'!AA11</f>
        <v>0</v>
      </c>
      <c r="Q8" s="63">
        <f>+'24-03-349 Ind. SPE'!AB11</f>
        <v>0</v>
      </c>
      <c r="R8" s="63">
        <f>+'24-03-349 Ind. SPE'!AC11</f>
        <v>0</v>
      </c>
      <c r="S8" s="63">
        <f>+'24-03-349 Ind. SPE'!AD11</f>
        <v>0</v>
      </c>
      <c r="T8" s="63">
        <f>+'24-03-349 Ind. SPE'!AE11</f>
        <v>0</v>
      </c>
      <c r="U8" s="63">
        <f>+'24-03-349 Ind. SPE'!AF11</f>
        <v>0</v>
      </c>
      <c r="V8" s="63">
        <f>+'24-03-349 Ind. SPE'!AG11</f>
        <v>0</v>
      </c>
      <c r="W8" s="63">
        <f>+'24-03-349 Ind. SPE'!AH11</f>
        <v>0</v>
      </c>
      <c r="X8" s="86">
        <f>+'24-03-349 Ind. SPE'!AI11</f>
        <v>0</v>
      </c>
      <c r="Y8" s="86">
        <f>+'24-03-349 Ind. SPE'!AJ11</f>
        <v>0</v>
      </c>
    </row>
    <row r="9" spans="1:25" ht="24.75" customHeight="1" x14ac:dyDescent="0.25">
      <c r="A9" s="85" t="s">
        <v>47</v>
      </c>
      <c r="B9" s="63">
        <f>+'24-03-349 Ind. SPE'!J15</f>
        <v>0</v>
      </c>
      <c r="C9" s="63">
        <f>+'24-03-349 Ind. SPE'!K15</f>
        <v>0</v>
      </c>
      <c r="D9" s="63">
        <f>+'24-03-349 Ind. SPE'!M15</f>
        <v>0</v>
      </c>
      <c r="E9" s="63">
        <f>+'24-03-349 Ind. SPE'!N15</f>
        <v>0</v>
      </c>
      <c r="F9" s="63">
        <f>+'24-03-349 Ind. SPE'!O15</f>
        <v>0</v>
      </c>
      <c r="G9" s="63">
        <f>+'24-03-349 Ind. SPE'!R15</f>
        <v>0</v>
      </c>
      <c r="H9" s="63">
        <f>+'24-03-349 Ind. SPE'!S15</f>
        <v>0</v>
      </c>
      <c r="I9" s="63">
        <f>+'24-03-349 Ind. SPE'!T15</f>
        <v>0</v>
      </c>
      <c r="J9" s="63">
        <f>+'24-03-349 Ind. SPE'!U15</f>
        <v>0</v>
      </c>
      <c r="K9" s="63">
        <f>+'24-03-349 Ind. SPE'!V15</f>
        <v>0</v>
      </c>
      <c r="L9" s="63">
        <f>+'24-03-349 Ind. SPE'!W15</f>
        <v>0</v>
      </c>
      <c r="M9" s="63">
        <f>+'24-03-349 Ind. SPE'!X15</f>
        <v>0</v>
      </c>
      <c r="N9" s="63">
        <f>+'24-03-349 Ind. SPE'!Y15</f>
        <v>0</v>
      </c>
      <c r="O9" s="63">
        <f>+'24-03-349 Ind. SPE'!Z15</f>
        <v>0</v>
      </c>
      <c r="P9" s="63">
        <f>+'24-03-349 Ind. SPE'!AA15</f>
        <v>0</v>
      </c>
      <c r="Q9" s="63">
        <f>+'24-03-349 Ind. SPE'!AB15</f>
        <v>0</v>
      </c>
      <c r="R9" s="63">
        <f>+'24-03-349 Ind. SPE'!AC15</f>
        <v>0</v>
      </c>
      <c r="S9" s="63">
        <f>+'24-03-349 Ind. SPE'!AD15</f>
        <v>0</v>
      </c>
      <c r="T9" s="63">
        <f>+'24-03-349 Ind. SPE'!AE15</f>
        <v>0</v>
      </c>
      <c r="U9" s="63">
        <f>+'24-03-349 Ind. SPE'!AF15</f>
        <v>0</v>
      </c>
      <c r="V9" s="63">
        <f>+'24-03-349 Ind. SPE'!AG15</f>
        <v>0</v>
      </c>
      <c r="W9" s="63">
        <f>+'24-03-349 Ind. SPE'!AH15</f>
        <v>0</v>
      </c>
      <c r="X9" s="86">
        <f>+'24-03-349 Ind. SPE'!AI15</f>
        <v>0</v>
      </c>
      <c r="Y9" s="86">
        <f>+'24-03-349 Ind. SPE'!AJ15</f>
        <v>0</v>
      </c>
    </row>
    <row r="10" spans="1:25" ht="24.75" customHeight="1" x14ac:dyDescent="0.25">
      <c r="A10" s="85" t="s">
        <v>49</v>
      </c>
      <c r="B10" s="63">
        <f>+'24-03-349 Ind. SPE'!J19</f>
        <v>0</v>
      </c>
      <c r="C10" s="63">
        <f>+'24-03-349 Ind. SPE'!K19</f>
        <v>0</v>
      </c>
      <c r="D10" s="63">
        <f>+'24-03-349 Ind. SPE'!M19</f>
        <v>0</v>
      </c>
      <c r="E10" s="63">
        <f>+'24-03-349 Ind. SPE'!N19</f>
        <v>0</v>
      </c>
      <c r="F10" s="63">
        <f>+'24-03-349 Ind. SPE'!O19</f>
        <v>0</v>
      </c>
      <c r="G10" s="63">
        <f>+'24-03-349 Ind. SPE'!R19</f>
        <v>0</v>
      </c>
      <c r="H10" s="63">
        <f>+'24-03-349 Ind. SPE'!S19</f>
        <v>0</v>
      </c>
      <c r="I10" s="63">
        <f>+'24-03-349 Ind. SPE'!T19</f>
        <v>0</v>
      </c>
      <c r="J10" s="63">
        <f>+'24-03-349 Ind. SPE'!U19</f>
        <v>0</v>
      </c>
      <c r="K10" s="63">
        <f>+'24-03-349 Ind. SPE'!V19</f>
        <v>0</v>
      </c>
      <c r="L10" s="63">
        <f>+'24-03-349 Ind. SPE'!W19</f>
        <v>0</v>
      </c>
      <c r="M10" s="63">
        <f>+'24-03-349 Ind. SPE'!X19</f>
        <v>0</v>
      </c>
      <c r="N10" s="63">
        <f>+'24-03-349 Ind. SPE'!Y19</f>
        <v>0</v>
      </c>
      <c r="O10" s="63">
        <f>+'24-03-349 Ind. SPE'!Z19</f>
        <v>0</v>
      </c>
      <c r="P10" s="63">
        <f>+'24-03-349 Ind. SPE'!AA19</f>
        <v>0</v>
      </c>
      <c r="Q10" s="63">
        <f>+'24-03-349 Ind. SPE'!AB19</f>
        <v>0</v>
      </c>
      <c r="R10" s="63">
        <f>+'24-03-349 Ind. SPE'!AC19</f>
        <v>0</v>
      </c>
      <c r="S10" s="63">
        <f>+'24-03-349 Ind. SPE'!AD19</f>
        <v>0</v>
      </c>
      <c r="T10" s="63">
        <f>+'24-03-349 Ind. SPE'!AE19</f>
        <v>0</v>
      </c>
      <c r="U10" s="63">
        <f>+'24-03-349 Ind. SPE'!AF19</f>
        <v>0</v>
      </c>
      <c r="V10" s="63">
        <f>+'24-03-349 Ind. SPE'!AG19</f>
        <v>0</v>
      </c>
      <c r="W10" s="63">
        <f>+'24-03-349 Ind. SPE'!AH19</f>
        <v>0</v>
      </c>
      <c r="X10" s="86">
        <f>+'24-03-349 Ind. SPE'!AI19</f>
        <v>0</v>
      </c>
      <c r="Y10" s="86">
        <f>+'24-03-349 Ind. SPE'!AJ19</f>
        <v>0</v>
      </c>
    </row>
    <row r="11" spans="1:25" ht="24.75" customHeight="1" x14ac:dyDescent="0.25">
      <c r="A11" s="85" t="s">
        <v>51</v>
      </c>
      <c r="B11" s="63">
        <f>+'24-03-349 Ind. SPE'!J23</f>
        <v>0</v>
      </c>
      <c r="C11" s="63">
        <f>+'24-03-349 Ind. SPE'!K23</f>
        <v>0</v>
      </c>
      <c r="D11" s="63">
        <f>+'24-03-349 Ind. SPE'!M23</f>
        <v>0</v>
      </c>
      <c r="E11" s="63">
        <f>+'24-03-349 Ind. SPE'!N23</f>
        <v>0</v>
      </c>
      <c r="F11" s="63">
        <f>+'24-03-349 Ind. SPE'!O23</f>
        <v>0</v>
      </c>
      <c r="G11" s="63">
        <f>+'24-03-349 Ind. SPE'!R23</f>
        <v>0</v>
      </c>
      <c r="H11" s="63">
        <f>+'24-03-349 Ind. SPE'!S23</f>
        <v>0</v>
      </c>
      <c r="I11" s="63">
        <f>+'24-03-349 Ind. SPE'!T23</f>
        <v>0</v>
      </c>
      <c r="J11" s="63">
        <f>+'24-03-349 Ind. SPE'!U23</f>
        <v>0</v>
      </c>
      <c r="K11" s="63">
        <f>+'24-03-349 Ind. SPE'!V23</f>
        <v>0</v>
      </c>
      <c r="L11" s="63">
        <f>+'24-03-349 Ind. SPE'!W23</f>
        <v>0</v>
      </c>
      <c r="M11" s="63">
        <f>+'24-03-349 Ind. SPE'!X23</f>
        <v>0</v>
      </c>
      <c r="N11" s="63">
        <f>+'24-03-349 Ind. SPE'!Y23</f>
        <v>0</v>
      </c>
      <c r="O11" s="63">
        <f>+'24-03-349 Ind. SPE'!Z23</f>
        <v>0</v>
      </c>
      <c r="P11" s="63">
        <f>+'24-03-349 Ind. SPE'!AA23</f>
        <v>0</v>
      </c>
      <c r="Q11" s="63">
        <f>+'24-03-349 Ind. SPE'!AB23</f>
        <v>0</v>
      </c>
      <c r="R11" s="63">
        <f>+'24-03-349 Ind. SPE'!AC23</f>
        <v>0</v>
      </c>
      <c r="S11" s="63">
        <f>+'24-03-349 Ind. SPE'!AD23</f>
        <v>0</v>
      </c>
      <c r="T11" s="63">
        <f>+'24-03-349 Ind. SPE'!AE23</f>
        <v>0</v>
      </c>
      <c r="U11" s="63">
        <f>+'24-03-349 Ind. SPE'!AF23</f>
        <v>0</v>
      </c>
      <c r="V11" s="63">
        <f>+'24-03-349 Ind. SPE'!AG23</f>
        <v>0</v>
      </c>
      <c r="W11" s="63">
        <f>+'24-03-349 Ind. SPE'!AH23</f>
        <v>0</v>
      </c>
      <c r="X11" s="86">
        <f>+'24-03-349 Ind. SPE'!AI23</f>
        <v>0</v>
      </c>
      <c r="Y11" s="86">
        <f>+'24-03-349 Ind. SPE'!AJ23</f>
        <v>0</v>
      </c>
    </row>
    <row r="12" spans="1:25" ht="24.75" customHeight="1" x14ac:dyDescent="0.25">
      <c r="A12" s="85" t="s">
        <v>53</v>
      </c>
      <c r="B12" s="63">
        <f>+'24-03-349 Ind. SPE'!J27</f>
        <v>0</v>
      </c>
      <c r="C12" s="63">
        <f>+'24-03-349 Ind. SPE'!K27</f>
        <v>0</v>
      </c>
      <c r="D12" s="63">
        <f>+'24-03-349 Ind. SPE'!M27</f>
        <v>0</v>
      </c>
      <c r="E12" s="63">
        <f>+'24-03-349 Ind. SPE'!N27</f>
        <v>0</v>
      </c>
      <c r="F12" s="63">
        <f>+'24-03-349 Ind. SPE'!O27</f>
        <v>0</v>
      </c>
      <c r="G12" s="63">
        <f>+'24-03-349 Ind. SPE'!R27</f>
        <v>0</v>
      </c>
      <c r="H12" s="63">
        <f>+'24-03-349 Ind. SPE'!S27</f>
        <v>0</v>
      </c>
      <c r="I12" s="63">
        <f>+'24-03-349 Ind. SPE'!T27</f>
        <v>0</v>
      </c>
      <c r="J12" s="63">
        <f>+'24-03-349 Ind. SPE'!U27</f>
        <v>0</v>
      </c>
      <c r="K12" s="63">
        <f>+'24-03-349 Ind. SPE'!V27</f>
        <v>0</v>
      </c>
      <c r="L12" s="63">
        <f>+'24-03-349 Ind. SPE'!W27</f>
        <v>0</v>
      </c>
      <c r="M12" s="63">
        <f>+'24-03-349 Ind. SPE'!X27</f>
        <v>0</v>
      </c>
      <c r="N12" s="63">
        <f>+'24-03-349 Ind. SPE'!Y27</f>
        <v>0</v>
      </c>
      <c r="O12" s="63">
        <f>+'24-03-349 Ind. SPE'!Z27</f>
        <v>0</v>
      </c>
      <c r="P12" s="63">
        <f>+'24-03-349 Ind. SPE'!AA27</f>
        <v>0</v>
      </c>
      <c r="Q12" s="63">
        <f>+'24-03-349 Ind. SPE'!AB27</f>
        <v>0</v>
      </c>
      <c r="R12" s="63">
        <f>+'24-03-349 Ind. SPE'!AC27</f>
        <v>0</v>
      </c>
      <c r="S12" s="63">
        <f>+'24-03-349 Ind. SPE'!AD27</f>
        <v>0</v>
      </c>
      <c r="T12" s="63">
        <f>+'24-03-349 Ind. SPE'!AE27</f>
        <v>0</v>
      </c>
      <c r="U12" s="63">
        <f>+'24-03-349 Ind. SPE'!AF27</f>
        <v>0</v>
      </c>
      <c r="V12" s="63">
        <f>+'24-03-349 Ind. SPE'!AG27</f>
        <v>0</v>
      </c>
      <c r="W12" s="63">
        <f>+'24-03-349 Ind. SPE'!AH27</f>
        <v>0</v>
      </c>
      <c r="X12" s="86">
        <f>+'24-03-349 Ind. SPE'!AI27</f>
        <v>0</v>
      </c>
      <c r="Y12" s="86">
        <f>+'24-03-349 Ind. SPE'!AJ27</f>
        <v>0</v>
      </c>
    </row>
    <row r="13" spans="1:25" ht="24.75" customHeight="1" x14ac:dyDescent="0.25">
      <c r="A13" s="85" t="s">
        <v>55</v>
      </c>
      <c r="B13" s="63">
        <f>+'24-03-349 Ind. SPE'!J31</f>
        <v>0</v>
      </c>
      <c r="C13" s="63">
        <f>+'24-03-349 Ind. SPE'!K31</f>
        <v>0</v>
      </c>
      <c r="D13" s="63">
        <f>+'24-03-349 Ind. SPE'!M31</f>
        <v>0</v>
      </c>
      <c r="E13" s="63">
        <f>+'24-03-349 Ind. SPE'!N31</f>
        <v>0</v>
      </c>
      <c r="F13" s="63">
        <f>+'24-03-349 Ind. SPE'!O31</f>
        <v>0</v>
      </c>
      <c r="G13" s="63">
        <f>+'24-03-349 Ind. SPE'!R31</f>
        <v>0</v>
      </c>
      <c r="H13" s="63">
        <f>+'24-03-349 Ind. SPE'!S31</f>
        <v>0</v>
      </c>
      <c r="I13" s="63">
        <f>+'24-03-349 Ind. SPE'!T31</f>
        <v>0</v>
      </c>
      <c r="J13" s="63">
        <f>+'24-03-349 Ind. SPE'!U31</f>
        <v>0</v>
      </c>
      <c r="K13" s="63">
        <f>+'24-03-349 Ind. SPE'!V31</f>
        <v>0</v>
      </c>
      <c r="L13" s="63">
        <f>+'24-03-349 Ind. SPE'!W31</f>
        <v>0</v>
      </c>
      <c r="M13" s="63">
        <f>+'24-03-349 Ind. SPE'!X31</f>
        <v>0</v>
      </c>
      <c r="N13" s="63">
        <f>+'24-03-349 Ind. SPE'!Y31</f>
        <v>0</v>
      </c>
      <c r="O13" s="63">
        <f>+'24-03-349 Ind. SPE'!Z31</f>
        <v>0</v>
      </c>
      <c r="P13" s="63">
        <f>+'24-03-349 Ind. SPE'!AA31</f>
        <v>0</v>
      </c>
      <c r="Q13" s="63">
        <f>+'24-03-349 Ind. SPE'!AB31</f>
        <v>0</v>
      </c>
      <c r="R13" s="63">
        <f>+'24-03-349 Ind. SPE'!AC31</f>
        <v>0</v>
      </c>
      <c r="S13" s="63">
        <f>+'24-03-349 Ind. SPE'!AD31</f>
        <v>0</v>
      </c>
      <c r="T13" s="63">
        <f>+'24-03-349 Ind. SPE'!AE31</f>
        <v>0</v>
      </c>
      <c r="U13" s="63">
        <f>+'24-03-349 Ind. SPE'!AF31</f>
        <v>0</v>
      </c>
      <c r="V13" s="63">
        <f>+'24-03-349 Ind. SPE'!AG31</f>
        <v>0</v>
      </c>
      <c r="W13" s="63">
        <f>+'24-03-349 Ind. SPE'!AH31</f>
        <v>0</v>
      </c>
      <c r="X13" s="86">
        <f>+'24-03-349 Ind. SPE'!AI31</f>
        <v>0</v>
      </c>
      <c r="Y13" s="86">
        <f>+'24-03-349 Ind. SPE'!AJ31</f>
        <v>0</v>
      </c>
    </row>
    <row r="14" spans="1:25" ht="24.75" customHeight="1" x14ac:dyDescent="0.25">
      <c r="A14" s="85" t="s">
        <v>57</v>
      </c>
      <c r="B14" s="63">
        <f>+'24-03-349 Ind. SPE'!J35</f>
        <v>0</v>
      </c>
      <c r="C14" s="63">
        <f>+'24-03-349 Ind. SPE'!K35</f>
        <v>0</v>
      </c>
      <c r="D14" s="63">
        <f>+'24-03-349 Ind. SPE'!M35</f>
        <v>0</v>
      </c>
      <c r="E14" s="63">
        <f>+'24-03-349 Ind. SPE'!N35</f>
        <v>0</v>
      </c>
      <c r="F14" s="63">
        <f>+'24-03-349 Ind. SPE'!O35</f>
        <v>0</v>
      </c>
      <c r="G14" s="63">
        <f>+'24-03-349 Ind. SPE'!R35</f>
        <v>0</v>
      </c>
      <c r="H14" s="63">
        <f>+'24-03-349 Ind. SPE'!S35</f>
        <v>0</v>
      </c>
      <c r="I14" s="63">
        <f>+'24-03-349 Ind. SPE'!T35</f>
        <v>0</v>
      </c>
      <c r="J14" s="63">
        <f>+'24-03-349 Ind. SPE'!U35</f>
        <v>0</v>
      </c>
      <c r="K14" s="63">
        <f>+'24-03-349 Ind. SPE'!V35</f>
        <v>0</v>
      </c>
      <c r="L14" s="63">
        <f>+'24-03-349 Ind. SPE'!W35</f>
        <v>0</v>
      </c>
      <c r="M14" s="63">
        <f>+'24-03-349 Ind. SPE'!X35</f>
        <v>0</v>
      </c>
      <c r="N14" s="63">
        <f>+'24-03-349 Ind. SPE'!Y35</f>
        <v>0</v>
      </c>
      <c r="O14" s="63">
        <f>+'24-03-349 Ind. SPE'!Z35</f>
        <v>0</v>
      </c>
      <c r="P14" s="63">
        <f>+'24-03-349 Ind. SPE'!AA35</f>
        <v>0</v>
      </c>
      <c r="Q14" s="63">
        <f>+'24-03-349 Ind. SPE'!AB35</f>
        <v>0</v>
      </c>
      <c r="R14" s="63">
        <f>+'24-03-349 Ind. SPE'!AC35</f>
        <v>0</v>
      </c>
      <c r="S14" s="63">
        <f>+'24-03-349 Ind. SPE'!AD35</f>
        <v>0</v>
      </c>
      <c r="T14" s="63">
        <f>+'24-03-349 Ind. SPE'!AE35</f>
        <v>0</v>
      </c>
      <c r="U14" s="63">
        <f>+'24-03-349 Ind. SPE'!AF35</f>
        <v>0</v>
      </c>
      <c r="V14" s="63">
        <f>+'24-03-349 Ind. SPE'!AG35</f>
        <v>0</v>
      </c>
      <c r="W14" s="63">
        <f>+'24-03-349 Ind. SPE'!AH35</f>
        <v>0</v>
      </c>
      <c r="X14" s="86">
        <f>+'24-03-349 Ind. SPE'!AI35</f>
        <v>0</v>
      </c>
      <c r="Y14" s="86">
        <f>+'24-03-349 Ind. SPE'!AJ35</f>
        <v>0</v>
      </c>
    </row>
    <row r="15" spans="1:25" ht="24.75" customHeight="1" x14ac:dyDescent="0.25">
      <c r="A15" s="85" t="s">
        <v>59</v>
      </c>
      <c r="B15" s="63">
        <f>+'24-03-349 Ind. SPE'!J39</f>
        <v>0</v>
      </c>
      <c r="C15" s="63">
        <f>+'24-03-349 Ind. SPE'!K39</f>
        <v>0</v>
      </c>
      <c r="D15" s="63">
        <f>+'24-03-349 Ind. SPE'!M39</f>
        <v>0</v>
      </c>
      <c r="E15" s="63">
        <f>+'24-03-349 Ind. SPE'!N39</f>
        <v>0</v>
      </c>
      <c r="F15" s="63">
        <f>+'24-03-349 Ind. SPE'!O39</f>
        <v>0</v>
      </c>
      <c r="G15" s="63">
        <f>+'24-03-349 Ind. SPE'!R39</f>
        <v>0</v>
      </c>
      <c r="H15" s="63">
        <f>+'24-03-349 Ind. SPE'!S39</f>
        <v>0</v>
      </c>
      <c r="I15" s="63">
        <f>+'24-03-349 Ind. SPE'!T39</f>
        <v>0</v>
      </c>
      <c r="J15" s="63">
        <f>+'24-03-349 Ind. SPE'!U39</f>
        <v>0</v>
      </c>
      <c r="K15" s="63">
        <f>+'24-03-349 Ind. SPE'!V39</f>
        <v>0</v>
      </c>
      <c r="L15" s="63">
        <f>+'24-03-349 Ind. SPE'!W39</f>
        <v>0</v>
      </c>
      <c r="M15" s="63">
        <f>+'24-03-349 Ind. SPE'!X39</f>
        <v>0</v>
      </c>
      <c r="N15" s="63">
        <f>+'24-03-349 Ind. SPE'!Y39</f>
        <v>0</v>
      </c>
      <c r="O15" s="63">
        <f>+'24-03-349 Ind. SPE'!Z39</f>
        <v>0</v>
      </c>
      <c r="P15" s="63">
        <f>+'24-03-349 Ind. SPE'!AA39</f>
        <v>0</v>
      </c>
      <c r="Q15" s="63">
        <f>+'24-03-349 Ind. SPE'!AB39</f>
        <v>0</v>
      </c>
      <c r="R15" s="63">
        <f>+'24-03-349 Ind. SPE'!AC39</f>
        <v>0</v>
      </c>
      <c r="S15" s="63">
        <f>+'24-03-349 Ind. SPE'!AD39</f>
        <v>0</v>
      </c>
      <c r="T15" s="63">
        <f>+'24-03-349 Ind. SPE'!AE39</f>
        <v>0</v>
      </c>
      <c r="U15" s="63">
        <f>+'24-03-349 Ind. SPE'!AF39</f>
        <v>0</v>
      </c>
      <c r="V15" s="63">
        <f>+'24-03-349 Ind. SPE'!AG39</f>
        <v>0</v>
      </c>
      <c r="W15" s="63">
        <f>+'24-03-349 Ind. SPE'!AH39</f>
        <v>0</v>
      </c>
      <c r="X15" s="86">
        <f>+'24-03-349 Ind. SPE'!AI39</f>
        <v>0</v>
      </c>
      <c r="Y15" s="86">
        <f>+'24-03-349 Ind. SPE'!AJ39</f>
        <v>0</v>
      </c>
    </row>
    <row r="16" spans="1:25" ht="24.75" customHeight="1" x14ac:dyDescent="0.25">
      <c r="A16" s="85" t="s">
        <v>61</v>
      </c>
      <c r="B16" s="63">
        <f>+'24-03-349 Ind. SPE'!J43</f>
        <v>0</v>
      </c>
      <c r="C16" s="63">
        <f>+'24-03-349 Ind. SPE'!K43</f>
        <v>0</v>
      </c>
      <c r="D16" s="63">
        <f>+'24-03-349 Ind. SPE'!M43</f>
        <v>0</v>
      </c>
      <c r="E16" s="63">
        <f>+'24-03-349 Ind. SPE'!N43</f>
        <v>0</v>
      </c>
      <c r="F16" s="63">
        <f>+'24-03-349 Ind. SPE'!O43</f>
        <v>0</v>
      </c>
      <c r="G16" s="63">
        <f>+'24-03-349 Ind. SPE'!R43</f>
        <v>0</v>
      </c>
      <c r="H16" s="63">
        <f>+'24-03-349 Ind. SPE'!S43</f>
        <v>0</v>
      </c>
      <c r="I16" s="63">
        <f>+'24-03-349 Ind. SPE'!T43</f>
        <v>0</v>
      </c>
      <c r="J16" s="63">
        <f>+'24-03-349 Ind. SPE'!U43</f>
        <v>0</v>
      </c>
      <c r="K16" s="63">
        <f>+'24-03-349 Ind. SPE'!V43</f>
        <v>0</v>
      </c>
      <c r="L16" s="63">
        <f>+'24-03-349 Ind. SPE'!W43</f>
        <v>0</v>
      </c>
      <c r="M16" s="63">
        <f>+'24-03-349 Ind. SPE'!X43</f>
        <v>0</v>
      </c>
      <c r="N16" s="63">
        <f>+'24-03-349 Ind. SPE'!Y43</f>
        <v>0</v>
      </c>
      <c r="O16" s="63">
        <f>+'24-03-349 Ind. SPE'!Z43</f>
        <v>0</v>
      </c>
      <c r="P16" s="63">
        <f>+'24-03-349 Ind. SPE'!AA43</f>
        <v>0</v>
      </c>
      <c r="Q16" s="63">
        <f>+'24-03-349 Ind. SPE'!AB43</f>
        <v>0</v>
      </c>
      <c r="R16" s="63">
        <f>+'24-03-349 Ind. SPE'!AC43</f>
        <v>0</v>
      </c>
      <c r="S16" s="63">
        <f>+'24-03-349 Ind. SPE'!AD43</f>
        <v>0</v>
      </c>
      <c r="T16" s="63">
        <f>+'24-03-349 Ind. SPE'!AE43</f>
        <v>0</v>
      </c>
      <c r="U16" s="63">
        <f>+'24-03-349 Ind. SPE'!AF43</f>
        <v>0</v>
      </c>
      <c r="V16" s="63">
        <f>+'24-03-349 Ind. SPE'!AG43</f>
        <v>0</v>
      </c>
      <c r="W16" s="63">
        <f>+'24-03-349 Ind. SPE'!AH43</f>
        <v>0</v>
      </c>
      <c r="X16" s="86">
        <f>+'24-03-349 Ind. SPE'!AI43</f>
        <v>0</v>
      </c>
      <c r="Y16" s="86">
        <f>+'24-03-349 Ind. SPE'!AJ43</f>
        <v>0</v>
      </c>
    </row>
    <row r="17" spans="1:25" ht="24.75" customHeight="1" x14ac:dyDescent="0.25">
      <c r="A17" s="85" t="s">
        <v>63</v>
      </c>
      <c r="B17" s="63">
        <f>+'24-03-349 Ind. SPE'!J47</f>
        <v>0</v>
      </c>
      <c r="C17" s="63">
        <f>+'24-03-349 Ind. SPE'!K47</f>
        <v>0</v>
      </c>
      <c r="D17" s="63">
        <f>+'24-03-349 Ind. SPE'!M47</f>
        <v>0</v>
      </c>
      <c r="E17" s="63">
        <f>+'24-03-349 Ind. SPE'!N47</f>
        <v>0</v>
      </c>
      <c r="F17" s="63">
        <f>+'24-03-349 Ind. SPE'!O47</f>
        <v>0</v>
      </c>
      <c r="G17" s="63">
        <f>+'24-03-349 Ind. SPE'!R47</f>
        <v>0</v>
      </c>
      <c r="H17" s="63">
        <f>+'24-03-349 Ind. SPE'!S47</f>
        <v>0</v>
      </c>
      <c r="I17" s="63">
        <f>+'24-03-349 Ind. SPE'!T47</f>
        <v>0</v>
      </c>
      <c r="J17" s="63">
        <f>+'24-03-349 Ind. SPE'!U47</f>
        <v>0</v>
      </c>
      <c r="K17" s="63">
        <f>+'24-03-349 Ind. SPE'!V47</f>
        <v>0</v>
      </c>
      <c r="L17" s="63">
        <f>+'24-03-349 Ind. SPE'!W47</f>
        <v>0</v>
      </c>
      <c r="M17" s="63">
        <f>+'24-03-349 Ind. SPE'!X47</f>
        <v>0</v>
      </c>
      <c r="N17" s="63">
        <f>+'24-03-349 Ind. SPE'!Y47</f>
        <v>0</v>
      </c>
      <c r="O17" s="63">
        <f>+'24-03-349 Ind. SPE'!Z47</f>
        <v>0</v>
      </c>
      <c r="P17" s="63">
        <f>+'24-03-349 Ind. SPE'!AA47</f>
        <v>0</v>
      </c>
      <c r="Q17" s="63">
        <f>+'24-03-349 Ind. SPE'!AB47</f>
        <v>0</v>
      </c>
      <c r="R17" s="63">
        <f>+'24-03-349 Ind. SPE'!AC47</f>
        <v>0</v>
      </c>
      <c r="S17" s="63">
        <f>+'24-03-349 Ind. SPE'!AD47</f>
        <v>0</v>
      </c>
      <c r="T17" s="63">
        <f>+'24-03-349 Ind. SPE'!AE47</f>
        <v>0</v>
      </c>
      <c r="U17" s="63">
        <f>+'24-03-349 Ind. SPE'!AF47</f>
        <v>0</v>
      </c>
      <c r="V17" s="63">
        <f>+'24-03-349 Ind. SPE'!AG47</f>
        <v>0</v>
      </c>
      <c r="W17" s="63">
        <f>+'24-03-349 Ind. SPE'!AH47</f>
        <v>0</v>
      </c>
      <c r="X17" s="86">
        <f>+'24-03-349 Ind. SPE'!AI47</f>
        <v>0</v>
      </c>
      <c r="Y17" s="86">
        <f>+'24-03-349 Ind. SPE'!AJ44</f>
        <v>0</v>
      </c>
    </row>
    <row r="18" spans="1:25" ht="24.75" customHeight="1" x14ac:dyDescent="0.25">
      <c r="A18" s="85" t="s">
        <v>65</v>
      </c>
      <c r="B18" s="63">
        <f>+'24-03-349 Ind. SPE'!J51</f>
        <v>0</v>
      </c>
      <c r="C18" s="63">
        <f>+'24-03-349 Ind. SPE'!K51</f>
        <v>0</v>
      </c>
      <c r="D18" s="63">
        <f>+'24-03-349 Ind. SPE'!M51</f>
        <v>0</v>
      </c>
      <c r="E18" s="63">
        <f>+'24-03-349 Ind. SPE'!N51</f>
        <v>0</v>
      </c>
      <c r="F18" s="63">
        <f>+'24-03-349 Ind. SPE'!O51</f>
        <v>0</v>
      </c>
      <c r="G18" s="63">
        <f>+'24-03-349 Ind. SPE'!R51</f>
        <v>0</v>
      </c>
      <c r="H18" s="63">
        <f>+'24-03-349 Ind. SPE'!S51</f>
        <v>0</v>
      </c>
      <c r="I18" s="63">
        <f>+'24-03-349 Ind. SPE'!T51</f>
        <v>0</v>
      </c>
      <c r="J18" s="63">
        <f>+'24-03-349 Ind. SPE'!U51</f>
        <v>0</v>
      </c>
      <c r="K18" s="63">
        <f>+'24-03-349 Ind. SPE'!V51</f>
        <v>0</v>
      </c>
      <c r="L18" s="63">
        <f>+'24-03-349 Ind. SPE'!W51</f>
        <v>0</v>
      </c>
      <c r="M18" s="63">
        <f>+'24-03-349 Ind. SPE'!X51</f>
        <v>0</v>
      </c>
      <c r="N18" s="63">
        <f>+'24-03-349 Ind. SPE'!Y51</f>
        <v>0</v>
      </c>
      <c r="O18" s="63">
        <f>+'24-03-349 Ind. SPE'!Z51</f>
        <v>0</v>
      </c>
      <c r="P18" s="63">
        <f>+'24-03-349 Ind. SPE'!AA51</f>
        <v>0</v>
      </c>
      <c r="Q18" s="63">
        <f>+'24-03-349 Ind. SPE'!AB51</f>
        <v>0</v>
      </c>
      <c r="R18" s="63">
        <f>+'24-03-349 Ind. SPE'!AC51</f>
        <v>0</v>
      </c>
      <c r="S18" s="63">
        <f>+'24-03-349 Ind. SPE'!AD51</f>
        <v>0</v>
      </c>
      <c r="T18" s="63">
        <f>+'24-03-349 Ind. SPE'!AE51</f>
        <v>0</v>
      </c>
      <c r="U18" s="63">
        <f>+'24-03-349 Ind. SPE'!AF51</f>
        <v>0</v>
      </c>
      <c r="V18" s="63">
        <f>+'24-03-349 Ind. SPE'!AG51</f>
        <v>0</v>
      </c>
      <c r="W18" s="63">
        <f>+'24-03-349 Ind. SPE'!AH51</f>
        <v>0</v>
      </c>
      <c r="X18" s="86">
        <f>+'24-03-349 Ind. SPE'!AI51</f>
        <v>0</v>
      </c>
      <c r="Y18" s="86">
        <f>+'24-03-349 Ind. SPE'!AJ51</f>
        <v>0</v>
      </c>
    </row>
    <row r="19" spans="1:25" ht="24.75" customHeight="1" x14ac:dyDescent="0.25">
      <c r="A19" s="85" t="s">
        <v>67</v>
      </c>
      <c r="B19" s="63">
        <f>+'24-03-349 Ind. SPE'!J55</f>
        <v>0</v>
      </c>
      <c r="C19" s="63">
        <f>+'24-03-349 Ind. SPE'!K55</f>
        <v>0</v>
      </c>
      <c r="D19" s="63">
        <f>+'24-03-349 Ind. SPE'!M55</f>
        <v>0</v>
      </c>
      <c r="E19" s="63">
        <f>+'24-03-349 Ind. SPE'!N55</f>
        <v>0</v>
      </c>
      <c r="F19" s="63">
        <f>+'24-03-349 Ind. SPE'!O55</f>
        <v>0</v>
      </c>
      <c r="G19" s="63">
        <f>+'24-03-349 Ind. SPE'!R55</f>
        <v>0</v>
      </c>
      <c r="H19" s="63">
        <f>+'24-03-349 Ind. SPE'!S55</f>
        <v>0</v>
      </c>
      <c r="I19" s="63">
        <f>+'24-03-349 Ind. SPE'!T55</f>
        <v>0</v>
      </c>
      <c r="J19" s="63">
        <f>+'24-03-349 Ind. SPE'!U55</f>
        <v>0</v>
      </c>
      <c r="K19" s="63">
        <f>+'24-03-349 Ind. SPE'!V55</f>
        <v>0</v>
      </c>
      <c r="L19" s="63">
        <f>+'24-03-349 Ind. SPE'!W55</f>
        <v>0</v>
      </c>
      <c r="M19" s="63">
        <f>+'24-03-349 Ind. SPE'!X55</f>
        <v>0</v>
      </c>
      <c r="N19" s="63">
        <f>+'24-03-349 Ind. SPE'!Y55</f>
        <v>0</v>
      </c>
      <c r="O19" s="63">
        <f>+'24-03-349 Ind. SPE'!Z55</f>
        <v>0</v>
      </c>
      <c r="P19" s="63">
        <f>+'24-03-349 Ind. SPE'!AA55</f>
        <v>0</v>
      </c>
      <c r="Q19" s="63">
        <f>+'24-03-349 Ind. SPE'!AB55</f>
        <v>0</v>
      </c>
      <c r="R19" s="63">
        <f>+'24-03-349 Ind. SPE'!AC55</f>
        <v>0</v>
      </c>
      <c r="S19" s="63">
        <f>+'24-03-349 Ind. SPE'!AD55</f>
        <v>0</v>
      </c>
      <c r="T19" s="63">
        <f>+'24-03-349 Ind. SPE'!AE55</f>
        <v>0</v>
      </c>
      <c r="U19" s="63">
        <f>+'24-03-349 Ind. SPE'!AF55</f>
        <v>0</v>
      </c>
      <c r="V19" s="63">
        <f>+'24-03-349 Ind. SPE'!AG55</f>
        <v>0</v>
      </c>
      <c r="W19" s="63">
        <f>+'24-03-349 Ind. SPE'!AH55</f>
        <v>0</v>
      </c>
      <c r="X19" s="86">
        <f>+'24-03-349 Ind. SPE'!AI55</f>
        <v>0</v>
      </c>
      <c r="Y19" s="86">
        <f>+'24-03-349 Ind. SPE'!AJ55</f>
        <v>0</v>
      </c>
    </row>
    <row r="20" spans="1:25" ht="24.75" customHeight="1" x14ac:dyDescent="0.25">
      <c r="A20" s="87" t="s">
        <v>69</v>
      </c>
      <c r="B20" s="63">
        <f>+'24-03-349 Ind. SPE'!J59</f>
        <v>0</v>
      </c>
      <c r="C20" s="63">
        <f>+'24-03-349 Ind. SPE'!K59</f>
        <v>0</v>
      </c>
      <c r="D20" s="63">
        <f>+'24-03-349 Ind. SPE'!M59</f>
        <v>0</v>
      </c>
      <c r="E20" s="63">
        <f>+'24-03-349 Ind. SPE'!N59</f>
        <v>0</v>
      </c>
      <c r="F20" s="63">
        <f>+'24-03-349 Ind. SPE'!O59</f>
        <v>0</v>
      </c>
      <c r="G20" s="63">
        <f>+'24-03-349 Ind. SPE'!R59</f>
        <v>0</v>
      </c>
      <c r="H20" s="63">
        <f>+'24-03-349 Ind. SPE'!S59</f>
        <v>0</v>
      </c>
      <c r="I20" s="63">
        <f>+'24-03-349 Ind. SPE'!T59</f>
        <v>0</v>
      </c>
      <c r="J20" s="63">
        <f>+'24-03-349 Ind. SPE'!U59</f>
        <v>0</v>
      </c>
      <c r="K20" s="63">
        <f>+'24-03-349 Ind. SPE'!V59</f>
        <v>0</v>
      </c>
      <c r="L20" s="63">
        <f>+'24-03-349 Ind. SPE'!W59</f>
        <v>0</v>
      </c>
      <c r="M20" s="63">
        <f>+'24-03-349 Ind. SPE'!X59</f>
        <v>0</v>
      </c>
      <c r="N20" s="63">
        <f>+'24-03-349 Ind. SPE'!Y59</f>
        <v>0</v>
      </c>
      <c r="O20" s="63">
        <f>+'24-03-349 Ind. SPE'!Z59</f>
        <v>0</v>
      </c>
      <c r="P20" s="63">
        <f>+'24-03-349 Ind. SPE'!AA59</f>
        <v>0</v>
      </c>
      <c r="Q20" s="63">
        <f>+'24-03-349 Ind. SPE'!AB59</f>
        <v>0</v>
      </c>
      <c r="R20" s="63">
        <f>+'24-03-349 Ind. SPE'!AC59</f>
        <v>0</v>
      </c>
      <c r="S20" s="63">
        <f>+'24-03-349 Ind. SPE'!AD59</f>
        <v>0</v>
      </c>
      <c r="T20" s="63">
        <f>+'24-03-349 Ind. SPE'!AE59</f>
        <v>0</v>
      </c>
      <c r="U20" s="63">
        <f>+'24-03-349 Ind. SPE'!AF59</f>
        <v>0</v>
      </c>
      <c r="V20" s="63">
        <f>+'24-03-349 Ind. SPE'!AG59</f>
        <v>0</v>
      </c>
      <c r="W20" s="63">
        <f>+'24-03-349 Ind. SPE'!AH59</f>
        <v>0</v>
      </c>
      <c r="X20" s="86">
        <f>+'24-03-349 Ind. SPE'!AI59</f>
        <v>0</v>
      </c>
      <c r="Y20" s="86">
        <f>+'24-03-349 Ind. SPE'!AJ59</f>
        <v>0</v>
      </c>
    </row>
    <row r="21" spans="1:25" ht="24.75" customHeight="1" x14ac:dyDescent="0.25">
      <c r="A21" s="87" t="s">
        <v>71</v>
      </c>
      <c r="B21" s="63">
        <f>+'24-03-349 Ind. SPE'!J63</f>
        <v>0</v>
      </c>
      <c r="C21" s="63">
        <f>+'24-03-349 Ind. SPE'!K63</f>
        <v>0</v>
      </c>
      <c r="D21" s="63">
        <f>+'24-03-349 Ind. SPE'!M63</f>
        <v>0</v>
      </c>
      <c r="E21" s="63">
        <f>+'24-03-349 Ind. SPE'!N63</f>
        <v>0</v>
      </c>
      <c r="F21" s="63">
        <f>+'24-03-349 Ind. SPE'!O63</f>
        <v>0</v>
      </c>
      <c r="G21" s="63">
        <f>+'24-03-349 Ind. SPE'!R63</f>
        <v>0</v>
      </c>
      <c r="H21" s="63">
        <f>+'24-03-349 Ind. SPE'!S63</f>
        <v>0</v>
      </c>
      <c r="I21" s="63">
        <f>+'24-03-349 Ind. SPE'!T63</f>
        <v>0</v>
      </c>
      <c r="J21" s="63">
        <f>+'24-03-349 Ind. SPE'!U63</f>
        <v>0</v>
      </c>
      <c r="K21" s="63">
        <f>+'24-03-349 Ind. SPE'!V63</f>
        <v>0</v>
      </c>
      <c r="L21" s="63">
        <f>+'24-03-349 Ind. SPE'!W63</f>
        <v>0</v>
      </c>
      <c r="M21" s="63">
        <f>+'24-03-349 Ind. SPE'!X63</f>
        <v>0</v>
      </c>
      <c r="N21" s="63">
        <f>+'24-03-349 Ind. SPE'!Y63</f>
        <v>0</v>
      </c>
      <c r="O21" s="63">
        <f>+'24-03-349 Ind. SPE'!Z63</f>
        <v>0</v>
      </c>
      <c r="P21" s="63">
        <f>+'24-03-349 Ind. SPE'!AA63</f>
        <v>0</v>
      </c>
      <c r="Q21" s="63">
        <f>+'24-03-349 Ind. SPE'!AB63</f>
        <v>0</v>
      </c>
      <c r="R21" s="63">
        <f>+'24-03-349 Ind. SPE'!AC63</f>
        <v>0</v>
      </c>
      <c r="S21" s="63">
        <f>+'24-03-349 Ind. SPE'!AD63</f>
        <v>0</v>
      </c>
      <c r="T21" s="63">
        <f>+'24-03-349 Ind. SPE'!AE63</f>
        <v>0</v>
      </c>
      <c r="U21" s="63">
        <f>+'24-03-349 Ind. SPE'!AF63</f>
        <v>0</v>
      </c>
      <c r="V21" s="63">
        <f>+'24-03-349 Ind. SPE'!AG63</f>
        <v>0</v>
      </c>
      <c r="W21" s="63">
        <f>+'24-03-349 Ind. SPE'!AH63</f>
        <v>0</v>
      </c>
      <c r="X21" s="86">
        <f>+'24-03-349 Ind. SPE'!AI63</f>
        <v>0</v>
      </c>
      <c r="Y21" s="86">
        <f>+'24-03-349 Ind. SPE'!AJ63</f>
        <v>0</v>
      </c>
    </row>
    <row r="22" spans="1:25" ht="24.75" customHeight="1" x14ac:dyDescent="0.25">
      <c r="A22" s="87" t="s">
        <v>73</v>
      </c>
      <c r="B22" s="63">
        <f>+'24-03-349 Ind. SPE'!J67</f>
        <v>0</v>
      </c>
      <c r="C22" s="63">
        <f>+'24-03-349 Ind. SPE'!K67</f>
        <v>0</v>
      </c>
      <c r="D22" s="63">
        <f>+'24-03-349 Ind. SPE'!M67</f>
        <v>0</v>
      </c>
      <c r="E22" s="63">
        <f>+'24-03-349 Ind. SPE'!N67</f>
        <v>0</v>
      </c>
      <c r="F22" s="63">
        <f>+'24-03-349 Ind. SPE'!O67</f>
        <v>0</v>
      </c>
      <c r="G22" s="63">
        <f>+'24-03-349 Ind. SPE'!R67</f>
        <v>0</v>
      </c>
      <c r="H22" s="63">
        <f>+'24-03-349 Ind. SPE'!S67</f>
        <v>0</v>
      </c>
      <c r="I22" s="63">
        <f>+'24-03-349 Ind. SPE'!T67</f>
        <v>0</v>
      </c>
      <c r="J22" s="63">
        <f>+'24-03-349 Ind. SPE'!U67</f>
        <v>0</v>
      </c>
      <c r="K22" s="63">
        <f>+'24-03-349 Ind. SPE'!V67</f>
        <v>0</v>
      </c>
      <c r="L22" s="63">
        <f>+'24-03-349 Ind. SPE'!W67</f>
        <v>0</v>
      </c>
      <c r="M22" s="63">
        <f>+'24-03-349 Ind. SPE'!X67</f>
        <v>0</v>
      </c>
      <c r="N22" s="63">
        <f>+'24-03-349 Ind. SPE'!Y67</f>
        <v>0</v>
      </c>
      <c r="O22" s="63">
        <f>+'24-03-349 Ind. SPE'!Z67</f>
        <v>0</v>
      </c>
      <c r="P22" s="63">
        <f>+'24-03-349 Ind. SPE'!AA67</f>
        <v>0</v>
      </c>
      <c r="Q22" s="63">
        <f>+'24-03-349 Ind. SPE'!AB67</f>
        <v>0</v>
      </c>
      <c r="R22" s="63">
        <f>+'24-03-349 Ind. SPE'!AC67</f>
        <v>0</v>
      </c>
      <c r="S22" s="63">
        <f>+'24-03-349 Ind. SPE'!AD67</f>
        <v>0</v>
      </c>
      <c r="T22" s="63">
        <f>+'24-03-349 Ind. SPE'!AE67</f>
        <v>0</v>
      </c>
      <c r="U22" s="63">
        <f>+'24-03-349 Ind. SPE'!AF67</f>
        <v>0</v>
      </c>
      <c r="V22" s="63">
        <f>+'24-03-349 Ind. SPE'!AG67</f>
        <v>0</v>
      </c>
      <c r="W22" s="63">
        <f>+'24-03-349 Ind. SPE'!AH67</f>
        <v>0</v>
      </c>
      <c r="X22" s="86">
        <f>+'24-03-349 Ind. SPE'!AI67</f>
        <v>0</v>
      </c>
      <c r="Y22" s="86">
        <f>+'24-03-349 Ind. SPE'!AJ67</f>
        <v>0</v>
      </c>
    </row>
    <row r="23" spans="1:25" ht="24.75" customHeight="1" x14ac:dyDescent="0.25">
      <c r="A23" s="88" t="s">
        <v>75</v>
      </c>
      <c r="B23" s="63">
        <f>+'24-03-349 Ind. SPE'!J72</f>
        <v>1135773000</v>
      </c>
      <c r="C23" s="63">
        <f>+'24-03-349 Ind. SPE'!K72</f>
        <v>1135399640</v>
      </c>
      <c r="D23" s="63">
        <f>+'24-03-349 Ind. SPE'!M72</f>
        <v>0</v>
      </c>
      <c r="E23" s="63">
        <f>+'24-03-349 Ind. SPE'!N72</f>
        <v>0</v>
      </c>
      <c r="F23" s="63">
        <f>+'24-03-349 Ind. SPE'!O72</f>
        <v>0</v>
      </c>
      <c r="G23" s="63">
        <f>+'24-03-349 Ind. SPE'!R72</f>
        <v>0</v>
      </c>
      <c r="H23" s="63">
        <f>+'24-03-349 Ind. SPE'!S72</f>
        <v>0</v>
      </c>
      <c r="I23" s="63">
        <f>+'24-03-349 Ind. SPE'!T72</f>
        <v>0</v>
      </c>
      <c r="J23" s="63">
        <f>+'24-03-349 Ind. SPE'!U72</f>
        <v>0</v>
      </c>
      <c r="K23" s="63">
        <f>+'24-03-349 Ind. SPE'!V72</f>
        <v>0</v>
      </c>
      <c r="L23" s="63">
        <f>+'24-03-349 Ind. SPE'!W72</f>
        <v>0</v>
      </c>
      <c r="M23" s="63">
        <f>+'24-03-349 Ind. SPE'!X72</f>
        <v>0</v>
      </c>
      <c r="N23" s="63">
        <f>+'24-03-349 Ind. SPE'!Y72</f>
        <v>0</v>
      </c>
      <c r="O23" s="63">
        <f>+'24-03-349 Ind. SPE'!Z72</f>
        <v>0</v>
      </c>
      <c r="P23" s="63">
        <f>+'24-03-349 Ind. SPE'!AA72</f>
        <v>0</v>
      </c>
      <c r="Q23" s="63">
        <f>+'24-03-349 Ind. SPE'!AB72</f>
        <v>3313308</v>
      </c>
      <c r="R23" s="63">
        <f>+'24-03-349 Ind. SPE'!AC72</f>
        <v>3313308</v>
      </c>
      <c r="S23" s="63">
        <f>+'24-03-349 Ind. SPE'!AD72</f>
        <v>3313308</v>
      </c>
      <c r="T23" s="63">
        <f>+'24-03-349 Ind. SPE'!AE72</f>
        <v>1122146408</v>
      </c>
      <c r="U23" s="63">
        <f>+'24-03-349 Ind. SPE'!AF72</f>
        <v>6626616</v>
      </c>
      <c r="V23" s="63">
        <f>+'24-03-349 Ind. SPE'!AG72</f>
        <v>1132086332</v>
      </c>
      <c r="W23" s="63">
        <f>+'24-03-349 Ind. SPE'!AH72</f>
        <v>1135399640</v>
      </c>
      <c r="X23" s="86">
        <f>+'24-03-349 Ind. SPE'!AI72</f>
        <v>0.99967127234051167</v>
      </c>
      <c r="Y23" s="86">
        <f>+'24-03-349 Ind. SPE'!AJ72</f>
        <v>1</v>
      </c>
    </row>
    <row r="24" spans="1:25" ht="25.5" x14ac:dyDescent="0.25">
      <c r="A24" s="8" t="str">
        <f>"TOTAL ASIG."&amp;" "&amp;$A$5</f>
        <v>TOTAL ASIG. 24-03-349 "Subsidio al Pago Electrónico de Prestaciones Monetarias"</v>
      </c>
      <c r="B24" s="74">
        <f>SUM(B8:B23)</f>
        <v>1135773000</v>
      </c>
      <c r="C24" s="74">
        <f t="shared" ref="C24:V24" si="0">SUM(C8:C23)</f>
        <v>1135399640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3313308</v>
      </c>
      <c r="R24" s="74">
        <f t="shared" si="0"/>
        <v>3313308</v>
      </c>
      <c r="S24" s="74">
        <f t="shared" si="0"/>
        <v>3313308</v>
      </c>
      <c r="T24" s="74">
        <f t="shared" si="0"/>
        <v>1122146408</v>
      </c>
      <c r="U24" s="74">
        <f t="shared" si="0"/>
        <v>6626616</v>
      </c>
      <c r="V24" s="74">
        <f t="shared" si="0"/>
        <v>1132086332</v>
      </c>
      <c r="W24" s="74">
        <f>SUM(W8:W23)</f>
        <v>1135399640</v>
      </c>
      <c r="X24" s="89">
        <f>+'24-03-349 Ind. SPE'!AI73</f>
        <v>0.99967127234051167</v>
      </c>
      <c r="Y24" s="89">
        <f>'24-03-349 Ind. SPE'!AJ73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71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106"/>
  <sheetViews>
    <sheetView topLeftCell="A73"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4" t="s">
        <v>856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6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42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IF(ISERROR(AH9/$AH$87),"-",AH9/$AH$87)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IF(ISERROR(AH10/$AH$87),"-",AH10/$AH$87)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IF(ISERROR(AH11/$AH$87),0,AH11/$AH$87)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IF(ISERROR(AH13/$AH$87),"-",AH13/$AH$87)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IF(ISERROR(AH14/$AH$87),"-",AH14/$AH$87)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IF(ISERROR(AH15/$AH$87),0,AH15/$AH$87)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IF(ISERROR(AH17/$AH$87),"-",AH17/$AH$87)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IF(ISERROR(AH18/$AH$87),"-",AH18/$AH$87)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IF(ISERROR(AH19/$AH$87),0,AH19/$AH$87)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IF(ISERROR(AH21/$AH$87),"-",AH21/$AH$87)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IF(ISERROR(AH22/$AH$87),"-",AH22/$AH$87)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IF(ISERROR(AH23/$AH$87),0,AH23/$AH$87)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IF(ISERROR(AH25/$AH$87),"-",AH25/$AH$87)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IF(ISERROR(AH26/$AH$87),"-",AH26/$AH$87)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IF(ISERROR(AH27/$AH$87),0,AH27/$AH$87)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IF(ISERROR(AH29/$AH$87),"-",AH29/$AH$87)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IF(ISERROR(AH30/$AH$87),"-",AH30/$AH$87)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IF(ISERROR(AH31/$AH$87),0,AH31/$AH$87)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IF(ISERROR(AH33/$AH$87),"-",AH33/$AH$87)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IF(ISERROR(AH34/$AH$87),"-",AH34/$AH$87)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IF(ISERROR(AH35/$AH$87),0,AH35/$AH$87)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IF(ISERROR(AH37/$AH$87),"-",AH37/$AH$87)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IF(ISERROR(AH38/$AH$87),"-",AH38/$AH$87)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IF(ISERROR(AH39/$AH$87),0,AH39/$AH$87)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IF(ISERROR(AH41/$AH$87),"-",AH41/$AH$87)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IF(ISERROR(AH42/$AH$87),"-",AH42/$AH$87)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IF(ISERROR(AH43/$AH$87),0,AH43/$AH$87)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IF(ISERROR(AH45/$AH$87),"-",AH45/$AH$87)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IF(ISERROR(AH46/$AH$87),"-",AH46/$AH$87)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IF(ISERROR(AH47/$AH$87),0,AH47/$AH$87)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IF(ISERROR(AH49/$AH$87),"-",AH49/$AH$87)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IF(ISERROR(AH50/$AH$87),"-",AH50/$AH$87)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IF(ISERROR(AH51/$AH$87),0,AH51/$AH$87)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IF(ISERROR(AH53/$AH$87),"-",AH53/$AH$87)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IF(ISERROR(AH54/$AH$87),"-",AH54/$AH$87)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IF(ISERROR(AH55/$AH$87),0,AH55/$AH$87)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IF(ISERROR(AH57/$AH$87),"-",AH57/$AH$87)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IF(ISERROR(AH58/$AH$87),"-",AH58/$AH$87)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IF(ISERROR(AH59/$AH$87),0,AH59/$AH$87)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IF(ISERROR(AH61/$AH$87),"-",AH61/$AH$87)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IF(ISERROR(AH62/$AH$87),"-",AH62/$AH$87)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IF(ISERROR(AH63/$AH$87),0,AH63/$AH$87)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73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9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IF(ISERROR(AH65/$AH$87),"-",AH65/$AH$87)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IF(ISERROR(AH66/$AH$87),"-",AH66/$AH$87)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96" t="s">
        <v>74</v>
      </c>
      <c r="B67" s="197"/>
      <c r="C67" s="197"/>
      <c r="D67" s="197"/>
      <c r="E67" s="197"/>
      <c r="F67" s="197"/>
      <c r="G67" s="197"/>
      <c r="H67" s="197"/>
      <c r="I67" s="198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IF(ISERROR(AH67/$AH$87),0,AH67/$AH$87)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75</v>
      </c>
      <c r="B68" s="192"/>
      <c r="C68" s="192"/>
      <c r="D68" s="192"/>
      <c r="E68" s="193"/>
      <c r="F68" s="9"/>
      <c r="G68" s="10"/>
      <c r="H68" s="11"/>
      <c r="I68" s="11"/>
      <c r="J68" s="194">
        <v>691367000</v>
      </c>
      <c r="K68" s="182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38.25" outlineLevel="1" x14ac:dyDescent="0.25">
      <c r="A69" s="19">
        <v>1</v>
      </c>
      <c r="B69" s="19"/>
      <c r="C69" s="50" t="s">
        <v>857</v>
      </c>
      <c r="D69" s="51">
        <v>45357</v>
      </c>
      <c r="E69" s="94" t="s">
        <v>858</v>
      </c>
      <c r="F69" s="69" t="s">
        <v>896</v>
      </c>
      <c r="G69" s="70" t="s">
        <v>897</v>
      </c>
      <c r="H69" s="53"/>
      <c r="I69" s="55"/>
      <c r="J69" s="199"/>
      <c r="K69" s="158">
        <v>53318160</v>
      </c>
      <c r="L69" s="59" t="s">
        <v>898</v>
      </c>
      <c r="M69" s="47"/>
      <c r="N69" s="72"/>
      <c r="O69" s="47"/>
      <c r="P69" s="73"/>
      <c r="Q69" s="73"/>
      <c r="R69" s="24"/>
      <c r="S69" s="24"/>
      <c r="T69" s="71">
        <v>53318160</v>
      </c>
      <c r="U69" s="25">
        <f>SUM(R69:T69)</f>
        <v>53318160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53318160</v>
      </c>
      <c r="AI69" s="26">
        <f>IF(ISERROR(AH69/J68),0,AH69/J68)</f>
        <v>7.7119908818326588E-2</v>
      </c>
      <c r="AJ69" s="27">
        <f t="shared" ref="AJ69:AJ79" si="15">IF(ISERROR(AH69/$AH$87),"-",AH69/$AH$87)</f>
        <v>7.728716885065029E-2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38.25" outlineLevel="1" x14ac:dyDescent="0.25">
      <c r="A70" s="19">
        <v>2</v>
      </c>
      <c r="B70" s="19"/>
      <c r="C70" s="50" t="s">
        <v>859</v>
      </c>
      <c r="D70" s="51">
        <v>45357</v>
      </c>
      <c r="E70" s="94" t="s">
        <v>860</v>
      </c>
      <c r="F70" s="69" t="s">
        <v>896</v>
      </c>
      <c r="G70" s="70" t="s">
        <v>897</v>
      </c>
      <c r="H70" s="53"/>
      <c r="I70" s="55"/>
      <c r="J70" s="199"/>
      <c r="K70" s="158">
        <v>44838000</v>
      </c>
      <c r="L70" s="59" t="s">
        <v>898</v>
      </c>
      <c r="M70" s="47"/>
      <c r="N70" s="72"/>
      <c r="O70" s="47"/>
      <c r="P70" s="73"/>
      <c r="Q70" s="73"/>
      <c r="R70" s="24"/>
      <c r="S70" s="24"/>
      <c r="T70" s="71">
        <v>44838000</v>
      </c>
      <c r="U70" s="25">
        <f t="shared" ref="U70:U78" si="16">SUM(R70:T70)</f>
        <v>44838000</v>
      </c>
      <c r="V70" s="24"/>
      <c r="W70" s="24"/>
      <c r="X70" s="24"/>
      <c r="Y70" s="25">
        <f t="shared" ref="Y70:Y78" si="17">SUM(V70:X70)</f>
        <v>0</v>
      </c>
      <c r="Z70" s="24"/>
      <c r="AA70" s="24"/>
      <c r="AB70" s="24"/>
      <c r="AC70" s="25">
        <f t="shared" ref="AC70:AC78" si="18">SUM(Z70:AB70)</f>
        <v>0</v>
      </c>
      <c r="AD70" s="24"/>
      <c r="AE70" s="24">
        <v>0</v>
      </c>
      <c r="AF70" s="24">
        <v>0</v>
      </c>
      <c r="AG70" s="25">
        <f t="shared" ref="AG70:AG78" si="19">SUM(AD70:AF70)</f>
        <v>0</v>
      </c>
      <c r="AH70" s="25">
        <f t="shared" ref="AH70:AH78" si="20">SUM(U70,Y70,AC70,AG70)</f>
        <v>44838000</v>
      </c>
      <c r="AI70" s="26">
        <f t="shared" ref="AI70:AI78" si="21">IF(ISERROR(AH70/J60),0,AH70/J60)</f>
        <v>0</v>
      </c>
      <c r="AJ70" s="27">
        <f t="shared" si="15"/>
        <v>6.4994779957250171E-2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38.25" outlineLevel="1" x14ac:dyDescent="0.25">
      <c r="A71" s="19">
        <v>3</v>
      </c>
      <c r="B71" s="19"/>
      <c r="C71" s="50" t="s">
        <v>861</v>
      </c>
      <c r="D71" s="51">
        <v>45357</v>
      </c>
      <c r="E71" s="94" t="s">
        <v>862</v>
      </c>
      <c r="F71" s="69" t="s">
        <v>896</v>
      </c>
      <c r="G71" s="70" t="s">
        <v>897</v>
      </c>
      <c r="H71" s="53"/>
      <c r="I71" s="55"/>
      <c r="J71" s="199"/>
      <c r="K71" s="158">
        <v>55314000</v>
      </c>
      <c r="L71" s="59" t="s">
        <v>898</v>
      </c>
      <c r="M71" s="47"/>
      <c r="N71" s="72"/>
      <c r="O71" s="47"/>
      <c r="P71" s="73"/>
      <c r="Q71" s="73"/>
      <c r="R71" s="24"/>
      <c r="S71" s="24"/>
      <c r="T71" s="71">
        <v>55314000</v>
      </c>
      <c r="U71" s="25">
        <f t="shared" si="16"/>
        <v>55314000</v>
      </c>
      <c r="V71" s="24"/>
      <c r="W71" s="24"/>
      <c r="X71" s="24"/>
      <c r="Y71" s="25">
        <f t="shared" si="17"/>
        <v>0</v>
      </c>
      <c r="Z71" s="24"/>
      <c r="AA71" s="24"/>
      <c r="AB71" s="24"/>
      <c r="AC71" s="25">
        <f t="shared" si="18"/>
        <v>0</v>
      </c>
      <c r="AD71" s="24"/>
      <c r="AE71" s="24">
        <v>0</v>
      </c>
      <c r="AF71" s="24">
        <v>0</v>
      </c>
      <c r="AG71" s="25">
        <f t="shared" si="19"/>
        <v>0</v>
      </c>
      <c r="AH71" s="25">
        <f t="shared" si="20"/>
        <v>55314000</v>
      </c>
      <c r="AI71" s="26">
        <f t="shared" si="21"/>
        <v>0</v>
      </c>
      <c r="AJ71" s="27">
        <f t="shared" si="15"/>
        <v>8.0180232359947715E-2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38.25" outlineLevel="1" x14ac:dyDescent="0.25">
      <c r="A72" s="19">
        <v>4</v>
      </c>
      <c r="B72" s="19"/>
      <c r="C72" s="50" t="s">
        <v>863</v>
      </c>
      <c r="D72" s="51">
        <v>45357</v>
      </c>
      <c r="E72" s="68" t="s">
        <v>864</v>
      </c>
      <c r="F72" s="69" t="s">
        <v>896</v>
      </c>
      <c r="G72" s="70" t="s">
        <v>897</v>
      </c>
      <c r="H72" s="53"/>
      <c r="I72" s="55"/>
      <c r="J72" s="199"/>
      <c r="K72" s="158">
        <v>68151706</v>
      </c>
      <c r="L72" s="59" t="s">
        <v>898</v>
      </c>
      <c r="M72" s="47"/>
      <c r="N72" s="72"/>
      <c r="O72" s="47"/>
      <c r="P72" s="73"/>
      <c r="Q72" s="73"/>
      <c r="R72" s="24"/>
      <c r="S72" s="24"/>
      <c r="T72" s="71">
        <v>68151706</v>
      </c>
      <c r="U72" s="25">
        <f t="shared" si="16"/>
        <v>68151706</v>
      </c>
      <c r="V72" s="24"/>
      <c r="W72" s="24"/>
      <c r="X72" s="24"/>
      <c r="Y72" s="25">
        <f t="shared" si="17"/>
        <v>0</v>
      </c>
      <c r="Z72" s="24"/>
      <c r="AA72" s="24"/>
      <c r="AB72" s="24"/>
      <c r="AC72" s="25">
        <f t="shared" si="18"/>
        <v>0</v>
      </c>
      <c r="AD72" s="24"/>
      <c r="AE72" s="24">
        <v>0</v>
      </c>
      <c r="AF72" s="24">
        <v>0</v>
      </c>
      <c r="AG72" s="25">
        <f t="shared" si="19"/>
        <v>0</v>
      </c>
      <c r="AH72" s="25">
        <f t="shared" si="20"/>
        <v>68151706</v>
      </c>
      <c r="AI72" s="26">
        <f t="shared" si="21"/>
        <v>0</v>
      </c>
      <c r="AJ72" s="27">
        <f t="shared" si="15"/>
        <v>9.8789088165868372E-2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38.25" outlineLevel="1" x14ac:dyDescent="0.25">
      <c r="A73" s="19">
        <v>5</v>
      </c>
      <c r="B73" s="19"/>
      <c r="C73" s="50" t="s">
        <v>865</v>
      </c>
      <c r="D73" s="51">
        <v>45357</v>
      </c>
      <c r="E73" s="94" t="s">
        <v>866</v>
      </c>
      <c r="F73" s="69" t="s">
        <v>896</v>
      </c>
      <c r="G73" s="70" t="s">
        <v>897</v>
      </c>
      <c r="H73" s="53"/>
      <c r="I73" s="55"/>
      <c r="J73" s="199"/>
      <c r="K73" s="158">
        <v>76533600</v>
      </c>
      <c r="L73" s="59" t="s">
        <v>898</v>
      </c>
      <c r="M73" s="47"/>
      <c r="N73" s="72"/>
      <c r="O73" s="47"/>
      <c r="P73" s="73"/>
      <c r="Q73" s="73"/>
      <c r="R73" s="24"/>
      <c r="S73" s="24"/>
      <c r="T73" s="71">
        <v>76533600</v>
      </c>
      <c r="U73" s="25">
        <f t="shared" si="16"/>
        <v>76533600</v>
      </c>
      <c r="V73" s="24"/>
      <c r="W73" s="24"/>
      <c r="X73" s="24"/>
      <c r="Y73" s="25">
        <f t="shared" si="17"/>
        <v>0</v>
      </c>
      <c r="Z73" s="24"/>
      <c r="AA73" s="24"/>
      <c r="AB73" s="24"/>
      <c r="AC73" s="25">
        <f t="shared" si="18"/>
        <v>0</v>
      </c>
      <c r="AD73" s="24"/>
      <c r="AE73" s="24">
        <v>0</v>
      </c>
      <c r="AF73" s="24">
        <v>0</v>
      </c>
      <c r="AG73" s="25">
        <f t="shared" si="19"/>
        <v>0</v>
      </c>
      <c r="AH73" s="25">
        <f t="shared" si="20"/>
        <v>76533600</v>
      </c>
      <c r="AI73" s="26">
        <f t="shared" si="21"/>
        <v>0</v>
      </c>
      <c r="AJ73" s="27">
        <f t="shared" si="15"/>
        <v>0.11093903589223876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38.25" outlineLevel="1" x14ac:dyDescent="0.25">
      <c r="A74" s="19">
        <v>6</v>
      </c>
      <c r="B74" s="19"/>
      <c r="C74" s="50" t="s">
        <v>867</v>
      </c>
      <c r="D74" s="51">
        <v>45357</v>
      </c>
      <c r="E74" s="68" t="s">
        <v>868</v>
      </c>
      <c r="F74" s="69" t="s">
        <v>896</v>
      </c>
      <c r="G74" s="70" t="s">
        <v>897</v>
      </c>
      <c r="H74" s="53"/>
      <c r="I74" s="55"/>
      <c r="J74" s="199"/>
      <c r="K74" s="158">
        <v>54468589</v>
      </c>
      <c r="L74" s="59" t="s">
        <v>898</v>
      </c>
      <c r="M74" s="47"/>
      <c r="N74" s="72"/>
      <c r="O74" s="47"/>
      <c r="P74" s="73"/>
      <c r="Q74" s="73"/>
      <c r="R74" s="24"/>
      <c r="S74" s="24"/>
      <c r="T74" s="71">
        <v>54468589</v>
      </c>
      <c r="U74" s="25">
        <f t="shared" si="16"/>
        <v>54468589</v>
      </c>
      <c r="V74" s="24"/>
      <c r="W74" s="24"/>
      <c r="X74" s="24"/>
      <c r="Y74" s="25">
        <f t="shared" si="17"/>
        <v>0</v>
      </c>
      <c r="Z74" s="24"/>
      <c r="AA74" s="24"/>
      <c r="AB74" s="24"/>
      <c r="AC74" s="25">
        <f t="shared" si="18"/>
        <v>0</v>
      </c>
      <c r="AD74" s="24"/>
      <c r="AE74" s="24">
        <v>0</v>
      </c>
      <c r="AF74" s="24">
        <v>0</v>
      </c>
      <c r="AG74" s="25">
        <f t="shared" si="19"/>
        <v>0</v>
      </c>
      <c r="AH74" s="25">
        <f t="shared" si="20"/>
        <v>54468589</v>
      </c>
      <c r="AI74" s="26">
        <f t="shared" si="21"/>
        <v>0</v>
      </c>
      <c r="AJ74" s="27">
        <f t="shared" si="15"/>
        <v>7.895476954005301E-2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38.25" outlineLevel="1" x14ac:dyDescent="0.25">
      <c r="A75" s="19">
        <v>7</v>
      </c>
      <c r="B75" s="19"/>
      <c r="C75" s="50" t="s">
        <v>869</v>
      </c>
      <c r="D75" s="51">
        <v>45357</v>
      </c>
      <c r="E75" s="68" t="s">
        <v>870</v>
      </c>
      <c r="F75" s="69" t="s">
        <v>896</v>
      </c>
      <c r="G75" s="70" t="s">
        <v>897</v>
      </c>
      <c r="H75" s="53"/>
      <c r="I75" s="55"/>
      <c r="J75" s="199"/>
      <c r="K75" s="158">
        <v>45137383</v>
      </c>
      <c r="L75" s="59" t="s">
        <v>898</v>
      </c>
      <c r="M75" s="47"/>
      <c r="N75" s="72"/>
      <c r="O75" s="47"/>
      <c r="P75" s="73"/>
      <c r="Q75" s="73"/>
      <c r="R75" s="24"/>
      <c r="S75" s="24"/>
      <c r="T75" s="71">
        <v>45137383</v>
      </c>
      <c r="U75" s="25">
        <f t="shared" si="16"/>
        <v>45137383</v>
      </c>
      <c r="V75" s="24"/>
      <c r="W75" s="24"/>
      <c r="X75" s="24"/>
      <c r="Y75" s="25">
        <f t="shared" si="17"/>
        <v>0</v>
      </c>
      <c r="Z75" s="24"/>
      <c r="AA75" s="24"/>
      <c r="AB75" s="24"/>
      <c r="AC75" s="25">
        <f t="shared" si="18"/>
        <v>0</v>
      </c>
      <c r="AD75" s="24"/>
      <c r="AE75" s="24">
        <v>0</v>
      </c>
      <c r="AF75" s="24">
        <v>0</v>
      </c>
      <c r="AG75" s="25">
        <f t="shared" si="19"/>
        <v>0</v>
      </c>
      <c r="AH75" s="25">
        <f t="shared" si="20"/>
        <v>45137383</v>
      </c>
      <c r="AI75" s="26">
        <f t="shared" si="21"/>
        <v>0</v>
      </c>
      <c r="AJ75" s="27">
        <f t="shared" si="15"/>
        <v>6.542874963047246E-2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38.25" outlineLevel="1" x14ac:dyDescent="0.25">
      <c r="A76" s="19">
        <v>8</v>
      </c>
      <c r="B76" s="19"/>
      <c r="C76" s="50" t="s">
        <v>871</v>
      </c>
      <c r="D76" s="51">
        <v>45365</v>
      </c>
      <c r="E76" s="68" t="s">
        <v>872</v>
      </c>
      <c r="F76" s="69" t="s">
        <v>896</v>
      </c>
      <c r="G76" s="70" t="s">
        <v>897</v>
      </c>
      <c r="H76" s="53"/>
      <c r="I76" s="55"/>
      <c r="J76" s="199"/>
      <c r="K76" s="158">
        <v>21370500</v>
      </c>
      <c r="L76" s="59" t="s">
        <v>898</v>
      </c>
      <c r="M76" s="47"/>
      <c r="N76" s="72"/>
      <c r="O76" s="47"/>
      <c r="P76" s="73"/>
      <c r="Q76" s="73"/>
      <c r="R76" s="24"/>
      <c r="S76" s="24"/>
      <c r="T76" s="71">
        <v>21370500</v>
      </c>
      <c r="U76" s="25">
        <f t="shared" si="16"/>
        <v>21370500</v>
      </c>
      <c r="V76" s="24"/>
      <c r="W76" s="24"/>
      <c r="X76" s="24"/>
      <c r="Y76" s="25">
        <f t="shared" si="17"/>
        <v>0</v>
      </c>
      <c r="Z76" s="24"/>
      <c r="AA76" s="24"/>
      <c r="AB76" s="24"/>
      <c r="AC76" s="25">
        <f t="shared" si="18"/>
        <v>0</v>
      </c>
      <c r="AD76" s="24"/>
      <c r="AE76" s="24">
        <v>0</v>
      </c>
      <c r="AF76" s="24">
        <v>0</v>
      </c>
      <c r="AG76" s="25">
        <f t="shared" si="19"/>
        <v>0</v>
      </c>
      <c r="AH76" s="25">
        <f t="shared" si="20"/>
        <v>21370500</v>
      </c>
      <c r="AI76" s="26">
        <f t="shared" si="21"/>
        <v>0</v>
      </c>
      <c r="AJ76" s="27">
        <f t="shared" si="15"/>
        <v>3.0977540146224513E-2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38.25" outlineLevel="1" x14ac:dyDescent="0.25">
      <c r="A77" s="19">
        <v>9</v>
      </c>
      <c r="B77" s="19"/>
      <c r="C77" s="50" t="s">
        <v>873</v>
      </c>
      <c r="D77" s="51">
        <v>45376</v>
      </c>
      <c r="E77" s="68" t="s">
        <v>874</v>
      </c>
      <c r="F77" s="69" t="s">
        <v>896</v>
      </c>
      <c r="G77" s="70" t="s">
        <v>897</v>
      </c>
      <c r="H77" s="53"/>
      <c r="I77" s="55"/>
      <c r="J77" s="199"/>
      <c r="K77" s="158">
        <v>37876545</v>
      </c>
      <c r="L77" s="59" t="s">
        <v>898</v>
      </c>
      <c r="M77" s="47"/>
      <c r="N77" s="72"/>
      <c r="O77" s="47"/>
      <c r="P77" s="73"/>
      <c r="Q77" s="73"/>
      <c r="R77" s="24"/>
      <c r="S77" s="24"/>
      <c r="T77" s="71">
        <v>37876545</v>
      </c>
      <c r="U77" s="25">
        <f t="shared" si="16"/>
        <v>37876545</v>
      </c>
      <c r="V77" s="24"/>
      <c r="W77" s="24"/>
      <c r="X77" s="24"/>
      <c r="Y77" s="25">
        <f t="shared" si="17"/>
        <v>0</v>
      </c>
      <c r="Z77" s="24"/>
      <c r="AA77" s="24"/>
      <c r="AB77" s="24"/>
      <c r="AC77" s="25">
        <f t="shared" si="18"/>
        <v>0</v>
      </c>
      <c r="AD77" s="24"/>
      <c r="AE77" s="24">
        <v>0</v>
      </c>
      <c r="AF77" s="24">
        <v>0</v>
      </c>
      <c r="AG77" s="25">
        <f t="shared" si="19"/>
        <v>0</v>
      </c>
      <c r="AH77" s="25">
        <f t="shared" si="20"/>
        <v>37876545</v>
      </c>
      <c r="AI77" s="26">
        <f t="shared" si="21"/>
        <v>0</v>
      </c>
      <c r="AJ77" s="27">
        <f t="shared" si="15"/>
        <v>5.4903825054995407E-2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38.25" outlineLevel="1" x14ac:dyDescent="0.25">
      <c r="A78" s="19">
        <v>10</v>
      </c>
      <c r="B78" s="19"/>
      <c r="C78" s="50" t="s">
        <v>875</v>
      </c>
      <c r="D78" s="51">
        <v>45376</v>
      </c>
      <c r="E78" s="68" t="s">
        <v>876</v>
      </c>
      <c r="F78" s="69" t="s">
        <v>896</v>
      </c>
      <c r="G78" s="70" t="s">
        <v>897</v>
      </c>
      <c r="H78" s="53"/>
      <c r="I78" s="55"/>
      <c r="J78" s="199"/>
      <c r="K78" s="158">
        <v>92086470</v>
      </c>
      <c r="L78" s="59" t="s">
        <v>898</v>
      </c>
      <c r="M78" s="47"/>
      <c r="N78" s="72"/>
      <c r="O78" s="47"/>
      <c r="P78" s="73"/>
      <c r="Q78" s="73"/>
      <c r="R78" s="24"/>
      <c r="S78" s="24"/>
      <c r="T78" s="71">
        <v>92086470</v>
      </c>
      <c r="U78" s="25">
        <f t="shared" si="16"/>
        <v>92086470</v>
      </c>
      <c r="V78" s="24"/>
      <c r="W78" s="24"/>
      <c r="X78" s="24"/>
      <c r="Y78" s="25">
        <f t="shared" si="17"/>
        <v>0</v>
      </c>
      <c r="Z78" s="24"/>
      <c r="AA78" s="24"/>
      <c r="AB78" s="24"/>
      <c r="AC78" s="25">
        <f t="shared" si="18"/>
        <v>0</v>
      </c>
      <c r="AD78" s="24"/>
      <c r="AE78" s="24">
        <v>0</v>
      </c>
      <c r="AF78" s="24">
        <v>0</v>
      </c>
      <c r="AG78" s="25">
        <f t="shared" si="19"/>
        <v>0</v>
      </c>
      <c r="AH78" s="25">
        <f t="shared" si="20"/>
        <v>92086470</v>
      </c>
      <c r="AI78" s="26">
        <f t="shared" si="21"/>
        <v>0.13319477209644082</v>
      </c>
      <c r="AJ78" s="27">
        <f t="shared" si="15"/>
        <v>0.13348364901846468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outlineLevel="1" x14ac:dyDescent="0.25">
      <c r="A79" s="19">
        <v>11</v>
      </c>
      <c r="B79" s="19"/>
      <c r="C79" s="50"/>
      <c r="D79" s="51"/>
      <c r="E79" s="68"/>
      <c r="F79" s="69"/>
      <c r="G79" s="70"/>
      <c r="H79" s="53"/>
      <c r="I79" s="55"/>
      <c r="J79" s="199"/>
      <c r="K79" s="158">
        <v>1900000</v>
      </c>
      <c r="L79" s="59" t="s">
        <v>301</v>
      </c>
      <c r="M79" s="47"/>
      <c r="N79" s="72"/>
      <c r="O79" s="47"/>
      <c r="P79" s="73"/>
      <c r="Q79" s="73"/>
      <c r="R79" s="24"/>
      <c r="S79" s="24"/>
      <c r="T79" s="24"/>
      <c r="U79" s="180">
        <f>SUM(R79:T79)</f>
        <v>0</v>
      </c>
      <c r="V79" s="181"/>
      <c r="W79" s="181"/>
      <c r="X79" s="181"/>
      <c r="Y79" s="180">
        <f t="shared" ref="Y79:Y84" si="22">SUM(V79:X79)</f>
        <v>0</v>
      </c>
      <c r="Z79" s="181">
        <v>25650</v>
      </c>
      <c r="AA79" s="181"/>
      <c r="AB79" s="181"/>
      <c r="AC79" s="180">
        <f t="shared" ref="AC79:AC84" si="23">SUM(Z79:AB79)</f>
        <v>25650</v>
      </c>
      <c r="AD79" s="24"/>
      <c r="AE79" s="24"/>
      <c r="AF79" s="24">
        <v>1800000</v>
      </c>
      <c r="AG79" s="25">
        <f>SUM(AD79:AF79)</f>
        <v>1800000</v>
      </c>
      <c r="AH79" s="25">
        <f>SUM(U79,Y79,AC79,AG79)</f>
        <v>1825650</v>
      </c>
      <c r="AI79" s="26">
        <f>IF(ISERROR(AH79/J68),0,AH79/J68)</f>
        <v>2.6406380402882986E-3</v>
      </c>
      <c r="AJ79" s="27">
        <f t="shared" si="15"/>
        <v>2.6463651373601358E-3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outlineLevel="1" x14ac:dyDescent="0.25">
      <c r="A80" s="19"/>
      <c r="B80" s="19"/>
      <c r="C80" s="50"/>
      <c r="D80" s="51"/>
      <c r="E80" s="68"/>
      <c r="F80" s="69"/>
      <c r="G80" s="70"/>
      <c r="H80" s="53"/>
      <c r="I80" s="55"/>
      <c r="J80" s="199"/>
      <c r="K80" s="158">
        <v>42459137</v>
      </c>
      <c r="L80" s="59" t="s">
        <v>300</v>
      </c>
      <c r="M80" s="47"/>
      <c r="N80" s="72"/>
      <c r="O80" s="47"/>
      <c r="P80" s="73"/>
      <c r="Q80" s="73"/>
      <c r="R80" s="24">
        <v>3520327</v>
      </c>
      <c r="S80" s="24">
        <v>3520327</v>
      </c>
      <c r="T80" s="24">
        <v>3520327</v>
      </c>
      <c r="U80" s="180">
        <f>SUM(R80:T80)</f>
        <v>10560981</v>
      </c>
      <c r="V80" s="181">
        <v>3520327</v>
      </c>
      <c r="W80" s="181">
        <v>3520327</v>
      </c>
      <c r="X80" s="181">
        <v>3520327</v>
      </c>
      <c r="Y80" s="180">
        <f t="shared" si="22"/>
        <v>10560981</v>
      </c>
      <c r="Z80" s="181">
        <v>3550649</v>
      </c>
      <c r="AA80" s="181">
        <v>3520327</v>
      </c>
      <c r="AB80" s="181">
        <v>3638469</v>
      </c>
      <c r="AC80" s="180">
        <f t="shared" si="23"/>
        <v>10709445</v>
      </c>
      <c r="AD80" s="24">
        <v>3520327</v>
      </c>
      <c r="AE80" s="24">
        <v>3520327</v>
      </c>
      <c r="AF80" s="24">
        <v>3587076</v>
      </c>
      <c r="AG80" s="25">
        <f t="shared" ref="AG80:AG81" si="24">SUM(AD80:AF80)</f>
        <v>10627730</v>
      </c>
      <c r="AH80" s="25">
        <f>SUM(U80,Y80,AC80,AG80)</f>
        <v>42459137</v>
      </c>
      <c r="AI80" s="26">
        <f>IF(ISERROR(AH80/J69),0,AH80/J69)</f>
        <v>0</v>
      </c>
      <c r="AJ80" s="27">
        <f t="shared" ref="AJ80:AJ81" si="25">IF(ISERROR(AH80/$AH$87),"-",AH80/$AH$87)</f>
        <v>6.1546506679373281E-2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38.25" outlineLevel="1" x14ac:dyDescent="0.25">
      <c r="A81" s="19">
        <v>12</v>
      </c>
      <c r="B81" s="19"/>
      <c r="C81" s="50" t="s">
        <v>877</v>
      </c>
      <c r="D81" s="51">
        <v>45439</v>
      </c>
      <c r="E81" s="94" t="s">
        <v>878</v>
      </c>
      <c r="F81" s="69" t="s">
        <v>896</v>
      </c>
      <c r="G81" s="70" t="s">
        <v>897</v>
      </c>
      <c r="H81" s="53"/>
      <c r="I81" s="55"/>
      <c r="J81" s="199"/>
      <c r="K81" s="158">
        <v>28475760</v>
      </c>
      <c r="L81" s="59" t="s">
        <v>898</v>
      </c>
      <c r="M81" s="47"/>
      <c r="N81" s="72"/>
      <c r="O81" s="47"/>
      <c r="P81" s="73"/>
      <c r="Q81" s="73"/>
      <c r="R81" s="24"/>
      <c r="S81" s="24"/>
      <c r="T81" s="24"/>
      <c r="U81" s="25"/>
      <c r="V81" s="24"/>
      <c r="W81" s="24">
        <v>28475760</v>
      </c>
      <c r="X81" s="24"/>
      <c r="Y81" s="25">
        <f t="shared" si="22"/>
        <v>28475760</v>
      </c>
      <c r="Z81" s="24"/>
      <c r="AA81" s="24"/>
      <c r="AB81" s="24"/>
      <c r="AC81" s="25">
        <f t="shared" si="23"/>
        <v>0</v>
      </c>
      <c r="AD81" s="24"/>
      <c r="AE81" s="24">
        <v>0</v>
      </c>
      <c r="AF81" s="24">
        <v>0</v>
      </c>
      <c r="AG81" s="25">
        <f t="shared" si="24"/>
        <v>0</v>
      </c>
      <c r="AH81" s="25">
        <f t="shared" ref="AH81" si="26">SUM(U81,Y81,AC81,AG81)</f>
        <v>28475760</v>
      </c>
      <c r="AI81" s="26">
        <f t="shared" ref="AI81" si="27">IF(ISERROR(AH81/J70),0,AH81/J70)</f>
        <v>0</v>
      </c>
      <c r="AJ81" s="27">
        <f t="shared" si="25"/>
        <v>4.1276947127781481E-2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38.25" outlineLevel="1" x14ac:dyDescent="0.25">
      <c r="A82" s="19">
        <v>13</v>
      </c>
      <c r="B82" s="19"/>
      <c r="C82" s="50" t="s">
        <v>879</v>
      </c>
      <c r="D82" s="51">
        <v>45454</v>
      </c>
      <c r="E82" s="94" t="s">
        <v>880</v>
      </c>
      <c r="F82" s="69" t="s">
        <v>896</v>
      </c>
      <c r="G82" s="70" t="s">
        <v>897</v>
      </c>
      <c r="H82" s="53"/>
      <c r="I82" s="55"/>
      <c r="J82" s="199"/>
      <c r="K82" s="158">
        <v>36865878</v>
      </c>
      <c r="L82" s="59" t="s">
        <v>898</v>
      </c>
      <c r="M82" s="47"/>
      <c r="N82" s="72"/>
      <c r="O82" s="47"/>
      <c r="P82" s="73"/>
      <c r="Q82" s="73"/>
      <c r="R82" s="24"/>
      <c r="S82" s="24"/>
      <c r="T82" s="24"/>
      <c r="U82" s="25"/>
      <c r="V82" s="24"/>
      <c r="W82" s="24"/>
      <c r="X82" s="24">
        <v>36865878</v>
      </c>
      <c r="Y82" s="25">
        <f t="shared" si="22"/>
        <v>36865878</v>
      </c>
      <c r="Z82" s="24"/>
      <c r="AA82" s="24"/>
      <c r="AB82" s="24"/>
      <c r="AC82" s="25">
        <f t="shared" si="23"/>
        <v>0</v>
      </c>
      <c r="AD82" s="24"/>
      <c r="AE82" s="24">
        <v>0</v>
      </c>
      <c r="AF82" s="24">
        <v>0</v>
      </c>
      <c r="AG82" s="25">
        <f>SUM(AD82:AF82)</f>
        <v>0</v>
      </c>
      <c r="AH82" s="25">
        <f>SUM(U82,Y82,AC82,AG82)</f>
        <v>36865878</v>
      </c>
      <c r="AI82" s="26"/>
      <c r="AJ82" s="27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38.25" outlineLevel="1" x14ac:dyDescent="0.25">
      <c r="A83" s="19">
        <v>14</v>
      </c>
      <c r="B83" s="19"/>
      <c r="C83" s="50" t="s">
        <v>877</v>
      </c>
      <c r="D83" s="51">
        <v>45439</v>
      </c>
      <c r="E83" s="68" t="s">
        <v>963</v>
      </c>
      <c r="F83" s="69" t="s">
        <v>896</v>
      </c>
      <c r="G83" s="70" t="s">
        <v>897</v>
      </c>
      <c r="H83" s="53"/>
      <c r="I83" s="55"/>
      <c r="J83" s="199"/>
      <c r="K83" s="158">
        <v>7118940</v>
      </c>
      <c r="L83" s="59" t="s">
        <v>898</v>
      </c>
      <c r="M83" s="47"/>
      <c r="N83" s="72"/>
      <c r="O83" s="47"/>
      <c r="P83" s="73"/>
      <c r="Q83" s="73"/>
      <c r="R83" s="24"/>
      <c r="S83" s="24"/>
      <c r="T83" s="24"/>
      <c r="U83" s="25">
        <f>SUM(R83:T83)</f>
        <v>0</v>
      </c>
      <c r="V83" s="24"/>
      <c r="W83" s="24"/>
      <c r="X83" s="24"/>
      <c r="Y83" s="25">
        <f t="shared" si="22"/>
        <v>0</v>
      </c>
      <c r="Z83" s="24"/>
      <c r="AA83" s="71">
        <v>7118940</v>
      </c>
      <c r="AB83" s="24"/>
      <c r="AC83" s="25">
        <f t="shared" si="23"/>
        <v>7118940</v>
      </c>
      <c r="AD83" s="24"/>
      <c r="AE83" s="24">
        <v>0</v>
      </c>
      <c r="AF83" s="24">
        <v>0</v>
      </c>
      <c r="AG83" s="25">
        <f>SUM(AD83:AF83)</f>
        <v>0</v>
      </c>
      <c r="AH83" s="25">
        <f>SUM(U83,Y83,AC83,AG83)</f>
        <v>7118940</v>
      </c>
      <c r="AI83" s="26">
        <f>IF(ISERROR(AH83/J68),0,AH83/J68)</f>
        <v>1.0296904538400011E-2</v>
      </c>
      <c r="AJ83" s="27">
        <f>IF(ISERROR(AH83/$AH$87),"-",AH83/$AH$87)</f>
        <v>1.031923678194537E-2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38.25" outlineLevel="1" x14ac:dyDescent="0.25">
      <c r="A84" s="19">
        <v>15</v>
      </c>
      <c r="B84" s="111"/>
      <c r="C84" s="112" t="s">
        <v>964</v>
      </c>
      <c r="D84" s="113">
        <v>45530</v>
      </c>
      <c r="E84" s="114" t="s">
        <v>878</v>
      </c>
      <c r="F84" s="175" t="s">
        <v>896</v>
      </c>
      <c r="G84" s="176" t="s">
        <v>897</v>
      </c>
      <c r="H84" s="115"/>
      <c r="I84" s="116"/>
      <c r="J84" s="199"/>
      <c r="K84" s="183">
        <v>24030469</v>
      </c>
      <c r="L84" s="177" t="s">
        <v>898</v>
      </c>
      <c r="M84" s="118"/>
      <c r="N84" s="119"/>
      <c r="O84" s="118"/>
      <c r="P84" s="120"/>
      <c r="Q84" s="120"/>
      <c r="R84" s="95"/>
      <c r="S84" s="95"/>
      <c r="T84" s="95"/>
      <c r="U84" s="121">
        <f>SUM(R84:T84)</f>
        <v>0</v>
      </c>
      <c r="V84" s="95"/>
      <c r="W84" s="95"/>
      <c r="X84" s="95"/>
      <c r="Y84" s="121">
        <f t="shared" si="22"/>
        <v>0</v>
      </c>
      <c r="Z84" s="95"/>
      <c r="AA84" s="117">
        <v>24030469</v>
      </c>
      <c r="AB84" s="95"/>
      <c r="AC84" s="121">
        <f t="shared" si="23"/>
        <v>24030469</v>
      </c>
      <c r="AD84" s="95"/>
      <c r="AE84" s="95">
        <v>0</v>
      </c>
      <c r="AF84" s="95">
        <v>0</v>
      </c>
      <c r="AG84" s="121">
        <f>SUM(AD84:AF84)</f>
        <v>0</v>
      </c>
      <c r="AH84" s="121">
        <f>SUM(U84,Y84,AC84,AG84)</f>
        <v>24030469</v>
      </c>
      <c r="AI84" s="178">
        <f>IF(ISERROR(AH84/J69),0,AH84/J69)</f>
        <v>0</v>
      </c>
      <c r="AJ84" s="179">
        <f>IF(ISERROR(AH84/$AH$87),"-",AH84/$AH$87)</f>
        <v>3.4833289730240455E-2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outlineLevel="1" x14ac:dyDescent="0.25">
      <c r="A85" s="19">
        <v>16</v>
      </c>
      <c r="B85" s="19"/>
      <c r="C85" s="50"/>
      <c r="D85" s="51"/>
      <c r="E85" s="69"/>
      <c r="F85" s="69"/>
      <c r="G85" s="70"/>
      <c r="H85" s="53"/>
      <c r="I85" s="55"/>
      <c r="J85" s="195"/>
      <c r="K85" s="122"/>
      <c r="L85" s="59"/>
      <c r="M85" s="123"/>
      <c r="N85" s="72"/>
      <c r="O85" s="123"/>
      <c r="P85" s="124"/>
      <c r="Q85" s="124"/>
      <c r="R85" s="96"/>
      <c r="S85" s="96"/>
      <c r="T85" s="96"/>
      <c r="U85" s="13"/>
      <c r="V85" s="96"/>
      <c r="W85" s="96"/>
      <c r="X85" s="96"/>
      <c r="Y85" s="13"/>
      <c r="Z85" s="96"/>
      <c r="AA85" s="122"/>
      <c r="AB85" s="96"/>
      <c r="AC85" s="13"/>
      <c r="AD85" s="96"/>
      <c r="AE85" s="96"/>
      <c r="AF85" s="96"/>
      <c r="AG85" s="13"/>
      <c r="AH85" s="13"/>
      <c r="AI85" s="26"/>
      <c r="AJ85" s="27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s="37" customFormat="1" ht="12.75" customHeight="1" x14ac:dyDescent="0.25">
      <c r="A86" s="191" t="s">
        <v>78</v>
      </c>
      <c r="B86" s="192"/>
      <c r="C86" s="192"/>
      <c r="D86" s="192"/>
      <c r="E86" s="193"/>
      <c r="F86" s="191"/>
      <c r="G86" s="192"/>
      <c r="H86" s="192"/>
      <c r="I86" s="192"/>
      <c r="J86" s="74">
        <f>J68</f>
        <v>691367000</v>
      </c>
      <c r="K86" s="74">
        <f>SUM(K69:K85)</f>
        <v>689945137</v>
      </c>
      <c r="L86" s="75"/>
      <c r="M86" s="74">
        <f>SUM(M69:M69)</f>
        <v>0</v>
      </c>
      <c r="N86" s="74">
        <f>SUM(N69:N69)</f>
        <v>0</v>
      </c>
      <c r="O86" s="74">
        <f>SUM(O69:O69)</f>
        <v>0</v>
      </c>
      <c r="P86" s="76"/>
      <c r="Q86" s="38"/>
      <c r="R86" s="74">
        <f t="shared" ref="R86:AG86" si="28">SUM(R69:R84)</f>
        <v>3520327</v>
      </c>
      <c r="S86" s="74">
        <f t="shared" si="28"/>
        <v>3520327</v>
      </c>
      <c r="T86" s="74">
        <f t="shared" si="28"/>
        <v>552615280</v>
      </c>
      <c r="U86" s="74">
        <f t="shared" si="28"/>
        <v>559655934</v>
      </c>
      <c r="V86" s="74">
        <f t="shared" si="28"/>
        <v>3520327</v>
      </c>
      <c r="W86" s="74">
        <f t="shared" si="28"/>
        <v>31996087</v>
      </c>
      <c r="X86" s="74">
        <f t="shared" si="28"/>
        <v>40386205</v>
      </c>
      <c r="Y86" s="74">
        <f t="shared" si="28"/>
        <v>75902619</v>
      </c>
      <c r="Z86" s="74">
        <f t="shared" si="28"/>
        <v>3576299</v>
      </c>
      <c r="AA86" s="74">
        <f t="shared" si="28"/>
        <v>34669736</v>
      </c>
      <c r="AB86" s="74">
        <f t="shared" si="28"/>
        <v>3638469</v>
      </c>
      <c r="AC86" s="74">
        <f t="shared" si="28"/>
        <v>41884504</v>
      </c>
      <c r="AD86" s="74">
        <f t="shared" si="28"/>
        <v>3520327</v>
      </c>
      <c r="AE86" s="74">
        <f t="shared" si="28"/>
        <v>3520327</v>
      </c>
      <c r="AF86" s="74">
        <f t="shared" si="28"/>
        <v>5387076</v>
      </c>
      <c r="AG86" s="74">
        <f t="shared" si="28"/>
        <v>12427730</v>
      </c>
      <c r="AH86" s="74">
        <f>SUM(AH69:AH84)</f>
        <v>689870787</v>
      </c>
      <c r="AI86" s="77">
        <f>IF(ISERROR(AH86/J86),0,AH86/J86)</f>
        <v>0.99783586286299464</v>
      </c>
      <c r="AJ86" s="77">
        <f>IF(ISERROR(AH86/$AH$87),0,AH86/$AH$87)</f>
        <v>1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s="78" customFormat="1" ht="15" customHeight="1" x14ac:dyDescent="0.25">
      <c r="A87" s="188" t="str">
        <f>"TOTAL ASIG."&amp;" "&amp;$A$5</f>
        <v>TOTAL ASIG. 24-03-358 "Programa Apoyo a la Atencion de Salud Mental"</v>
      </c>
      <c r="B87" s="189"/>
      <c r="C87" s="189"/>
      <c r="D87" s="189"/>
      <c r="E87" s="189"/>
      <c r="F87" s="189"/>
      <c r="G87" s="189"/>
      <c r="H87" s="189"/>
      <c r="I87" s="190"/>
      <c r="J87" s="33">
        <f>SUM(J11,J15,J19,J23,J27,J31,J35,J39,J43,J47,J51,J55,J59,J63,J67,J86)</f>
        <v>691367000</v>
      </c>
      <c r="K87" s="33">
        <f>+K11+K15+K19+K23+K27+K31+K35+K39+K43+K47+K51+K55+K67+K59+K63+K86</f>
        <v>689945137</v>
      </c>
      <c r="L87" s="32"/>
      <c r="M87" s="33">
        <f>+M11+M15+M19+M23+M27+M31+M35+M39+M43+M47+M51+M55+M67+M59+M63+M86</f>
        <v>0</v>
      </c>
      <c r="N87" s="33">
        <f>+N11+N15+N19+N23+N27+N31+N35+N39+N43+N47+N51+N55+N67+N59+N63+N86</f>
        <v>0</v>
      </c>
      <c r="O87" s="33">
        <f>+O11+O15+O19+O23+O27+O31+O35+O39+O43+O47+O51+O55+O67+O59+O63+O86</f>
        <v>0</v>
      </c>
      <c r="P87" s="34"/>
      <c r="Q87" s="35"/>
      <c r="R87" s="33">
        <f t="shared" ref="R87:AH87" si="29">+R11+R15+R19+R23+R27+R31+R35+R39+R43+R47+R51+R55+R67+R59+R63+R86</f>
        <v>3520327</v>
      </c>
      <c r="S87" s="33">
        <f t="shared" si="29"/>
        <v>3520327</v>
      </c>
      <c r="T87" s="33">
        <f t="shared" si="29"/>
        <v>552615280</v>
      </c>
      <c r="U87" s="33">
        <f t="shared" si="29"/>
        <v>559655934</v>
      </c>
      <c r="V87" s="33">
        <f t="shared" si="29"/>
        <v>3520327</v>
      </c>
      <c r="W87" s="33">
        <f t="shared" si="29"/>
        <v>31996087</v>
      </c>
      <c r="X87" s="33">
        <f t="shared" si="29"/>
        <v>40386205</v>
      </c>
      <c r="Y87" s="33">
        <f t="shared" si="29"/>
        <v>75902619</v>
      </c>
      <c r="Z87" s="33">
        <f t="shared" si="29"/>
        <v>3576299</v>
      </c>
      <c r="AA87" s="33">
        <f t="shared" si="29"/>
        <v>34669736</v>
      </c>
      <c r="AB87" s="33">
        <f t="shared" si="29"/>
        <v>3638469</v>
      </c>
      <c r="AC87" s="33">
        <f t="shared" si="29"/>
        <v>41884504</v>
      </c>
      <c r="AD87" s="33">
        <f t="shared" si="29"/>
        <v>3520327</v>
      </c>
      <c r="AE87" s="33">
        <f t="shared" si="29"/>
        <v>3520327</v>
      </c>
      <c r="AF87" s="33">
        <f t="shared" si="29"/>
        <v>5387076</v>
      </c>
      <c r="AG87" s="33">
        <f t="shared" si="29"/>
        <v>12427730</v>
      </c>
      <c r="AH87" s="33">
        <f t="shared" si="29"/>
        <v>689870787</v>
      </c>
      <c r="AI87" s="36">
        <f>IF(ISERROR(AH87/J87),0,AH87/J87)</f>
        <v>0.99783586286299464</v>
      </c>
      <c r="AJ87" s="36">
        <f>IF(ISERROR(AH87/$AH$87),0,AH87/$AH$87)</f>
        <v>1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x14ac:dyDescent="0.25"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x14ac:dyDescent="0.25"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x14ac:dyDescent="0.25"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x14ac:dyDescent="0.25"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5" spans="1:106" x14ac:dyDescent="0.25">
      <c r="J95" s="80"/>
      <c r="R95" s="80"/>
      <c r="S95" s="80"/>
      <c r="T95" s="80"/>
      <c r="V95" s="80"/>
      <c r="W95" s="80"/>
      <c r="X95" s="80"/>
      <c r="Z95" s="80"/>
      <c r="AA95" s="80"/>
      <c r="AB95" s="80"/>
      <c r="AD95" s="80"/>
      <c r="AE95" s="80"/>
      <c r="AF95" s="80"/>
    </row>
    <row r="96" spans="1:106" x14ac:dyDescent="0.25">
      <c r="A96" s="2"/>
      <c r="J96" s="80"/>
      <c r="R96" s="80"/>
      <c r="S96" s="80"/>
      <c r="T96" s="80"/>
      <c r="V96" s="80"/>
      <c r="W96" s="80"/>
      <c r="X96" s="80"/>
      <c r="Z96" s="80"/>
      <c r="AA96" s="80"/>
      <c r="AB96" s="80"/>
      <c r="AD96" s="80"/>
      <c r="AE96" s="80"/>
      <c r="AF96" s="80"/>
    </row>
    <row r="97" spans="1:32" x14ac:dyDescent="0.25">
      <c r="A97" s="2"/>
      <c r="J97" s="80"/>
      <c r="R97" s="80"/>
      <c r="S97" s="80"/>
      <c r="T97" s="80"/>
      <c r="V97" s="80"/>
      <c r="W97" s="80"/>
      <c r="X97" s="80"/>
      <c r="Z97" s="80"/>
      <c r="AA97" s="80"/>
      <c r="AB97" s="80"/>
      <c r="AD97" s="80"/>
      <c r="AE97" s="80"/>
      <c r="AF97" s="80"/>
    </row>
    <row r="98" spans="1:32" x14ac:dyDescent="0.25">
      <c r="A98" s="2"/>
      <c r="J98" s="80"/>
      <c r="R98" s="80"/>
      <c r="S98" s="80"/>
      <c r="T98" s="80"/>
      <c r="V98" s="80"/>
      <c r="W98" s="80"/>
      <c r="X98" s="80"/>
      <c r="Z98" s="80"/>
      <c r="AA98" s="80"/>
      <c r="AB98" s="80"/>
      <c r="AD98" s="80"/>
      <c r="AE98" s="80"/>
      <c r="AF98" s="80"/>
    </row>
    <row r="99" spans="1:32" x14ac:dyDescent="0.25">
      <c r="A99" s="2"/>
      <c r="J99" s="80"/>
      <c r="R99" s="80"/>
      <c r="S99" s="80"/>
      <c r="T99" s="80"/>
      <c r="V99" s="80"/>
      <c r="W99" s="80"/>
      <c r="X99" s="80"/>
      <c r="Z99" s="80"/>
      <c r="AA99" s="80"/>
      <c r="AB99" s="80"/>
      <c r="AD99" s="80"/>
      <c r="AE99" s="80"/>
      <c r="AF99" s="80"/>
    </row>
    <row r="100" spans="1:32" x14ac:dyDescent="0.25">
      <c r="A100" s="2"/>
      <c r="J100" s="80"/>
      <c r="R100" s="80"/>
      <c r="S100" s="80"/>
      <c r="T100" s="80"/>
      <c r="V100" s="80"/>
      <c r="W100" s="80"/>
      <c r="X100" s="80"/>
      <c r="Z100" s="80"/>
      <c r="AA100" s="80"/>
      <c r="AB100" s="80"/>
      <c r="AD100" s="80"/>
      <c r="AE100" s="80"/>
      <c r="AF100" s="80"/>
    </row>
    <row r="101" spans="1:32" x14ac:dyDescent="0.25">
      <c r="A101" s="2"/>
      <c r="J101" s="80"/>
      <c r="R101" s="80"/>
      <c r="S101" s="80"/>
      <c r="T101" s="80"/>
      <c r="V101" s="80"/>
      <c r="W101" s="80"/>
      <c r="X101" s="80"/>
      <c r="Z101" s="80"/>
      <c r="AA101" s="80"/>
      <c r="AB101" s="80"/>
      <c r="AD101" s="80"/>
      <c r="AE101" s="80"/>
      <c r="AF101" s="80"/>
    </row>
    <row r="102" spans="1:32" x14ac:dyDescent="0.25">
      <c r="A102" s="2"/>
      <c r="J102" s="80"/>
      <c r="R102" s="80"/>
      <c r="S102" s="80"/>
      <c r="T102" s="80"/>
      <c r="V102" s="80"/>
      <c r="W102" s="80"/>
      <c r="X102" s="80"/>
      <c r="Z102" s="80"/>
      <c r="AA102" s="80"/>
      <c r="AB102" s="80"/>
      <c r="AD102" s="80"/>
      <c r="AE102" s="80"/>
      <c r="AF102" s="80"/>
    </row>
    <row r="103" spans="1:32" x14ac:dyDescent="0.25">
      <c r="A103" s="2"/>
      <c r="J103" s="80"/>
      <c r="R103" s="80"/>
      <c r="S103" s="80"/>
      <c r="T103" s="80"/>
      <c r="V103" s="80"/>
      <c r="W103" s="80"/>
      <c r="X103" s="80"/>
      <c r="Z103" s="80"/>
      <c r="AA103" s="80"/>
      <c r="AB103" s="80"/>
      <c r="AD103" s="80"/>
      <c r="AE103" s="80"/>
      <c r="AF103" s="80"/>
    </row>
    <row r="104" spans="1:32" x14ac:dyDescent="0.25">
      <c r="A104" s="2"/>
      <c r="J104" s="80"/>
      <c r="R104" s="80"/>
      <c r="S104" s="80"/>
      <c r="T104" s="80"/>
      <c r="V104" s="80"/>
      <c r="W104" s="80"/>
      <c r="X104" s="80"/>
      <c r="Z104" s="80"/>
      <c r="AA104" s="80"/>
      <c r="AB104" s="80"/>
      <c r="AD104" s="80"/>
      <c r="AE104" s="80"/>
      <c r="AF104" s="80"/>
    </row>
    <row r="106" spans="1:32" x14ac:dyDescent="0.25">
      <c r="E106" s="84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87:I87"/>
    <mergeCell ref="A64:E64"/>
    <mergeCell ref="J65:J66"/>
    <mergeCell ref="A67:I67"/>
    <mergeCell ref="A68:E68"/>
    <mergeCell ref="A86:E86"/>
    <mergeCell ref="F86:I86"/>
    <mergeCell ref="J68:J85"/>
  </mergeCells>
  <phoneticPr fontId="91" type="noConversion"/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R69:S85 M69:M85 AD69:AF85 AA69:AA82 AB69:AB85 Z69:Z85 T79:T85 V69:X85" xr:uid="{00000000-0002-0000-0C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T69:T78 AA83:AA85 K69:K85" xr:uid="{00000000-0002-0000-0C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G69:G85 F79:F80 N69:N85 P69:Q85 E69:E85" xr:uid="{00000000-0002-0000-0C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85" xr:uid="{00000000-0002-0000-0C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topLeftCell="A11"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'24-03-358 Ind. S Mental'!A5:U5</f>
        <v>24-03-358 "Programa Apoyo a la Atencion de Salud Mental"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85" t="s">
        <v>45</v>
      </c>
      <c r="B8" s="63">
        <f>+'24-03-358 Ind. S Mental'!J11</f>
        <v>0</v>
      </c>
      <c r="C8" s="63">
        <f>+'24-03-358 Ind. S Mental'!K11</f>
        <v>0</v>
      </c>
      <c r="D8" s="63">
        <f>+'24-03-358 Ind. S Mental'!M11</f>
        <v>0</v>
      </c>
      <c r="E8" s="63">
        <f>+'24-03-358 Ind. S Mental'!N11</f>
        <v>0</v>
      </c>
      <c r="F8" s="63">
        <f>+'24-03-358 Ind. S Mental'!O11</f>
        <v>0</v>
      </c>
      <c r="G8" s="63">
        <f>+'24-03-358 Ind. S Mental'!R11</f>
        <v>0</v>
      </c>
      <c r="H8" s="63">
        <f>+'24-03-358 Ind. S Mental'!S11</f>
        <v>0</v>
      </c>
      <c r="I8" s="63">
        <f>+'24-03-358 Ind. S Mental'!T11</f>
        <v>0</v>
      </c>
      <c r="J8" s="63">
        <f>+'24-03-358 Ind. S Mental'!U11</f>
        <v>0</v>
      </c>
      <c r="K8" s="63">
        <f>+'24-03-358 Ind. S Mental'!V11</f>
        <v>0</v>
      </c>
      <c r="L8" s="63">
        <f>+'24-03-358 Ind. S Mental'!W11</f>
        <v>0</v>
      </c>
      <c r="M8" s="63">
        <f>+'24-03-358 Ind. S Mental'!X11</f>
        <v>0</v>
      </c>
      <c r="N8" s="63">
        <f>+'24-03-358 Ind. S Mental'!Y11</f>
        <v>0</v>
      </c>
      <c r="O8" s="63">
        <f>+'24-03-358 Ind. S Mental'!Z11</f>
        <v>0</v>
      </c>
      <c r="P8" s="63">
        <f>+'24-03-358 Ind. S Mental'!AA11</f>
        <v>0</v>
      </c>
      <c r="Q8" s="63">
        <f>+'24-03-358 Ind. S Mental'!AB11</f>
        <v>0</v>
      </c>
      <c r="R8" s="63">
        <f>+'24-03-358 Ind. S Mental'!AC11</f>
        <v>0</v>
      </c>
      <c r="S8" s="63">
        <f>+'24-03-358 Ind. S Mental'!AD11</f>
        <v>0</v>
      </c>
      <c r="T8" s="63">
        <f>+'24-03-358 Ind. S Mental'!AE11</f>
        <v>0</v>
      </c>
      <c r="U8" s="63">
        <f>+'24-03-358 Ind. S Mental'!AF11</f>
        <v>0</v>
      </c>
      <c r="V8" s="63">
        <f>+'24-03-358 Ind. S Mental'!AG11</f>
        <v>0</v>
      </c>
      <c r="W8" s="63">
        <f>+'24-03-358 Ind. S Mental'!AH11</f>
        <v>0</v>
      </c>
      <c r="X8" s="86">
        <f>+'24-03-358 Ind. S Mental'!AI11</f>
        <v>0</v>
      </c>
      <c r="Y8" s="86">
        <f>+'24-03-358 Ind. S Mental'!AJ11</f>
        <v>0</v>
      </c>
    </row>
    <row r="9" spans="1:25" ht="24.75" customHeight="1" x14ac:dyDescent="0.25">
      <c r="A9" s="85" t="s">
        <v>47</v>
      </c>
      <c r="B9" s="63">
        <f>+'24-03-358 Ind. S Mental'!J15</f>
        <v>0</v>
      </c>
      <c r="C9" s="63">
        <f>+'24-03-358 Ind. S Mental'!K15</f>
        <v>0</v>
      </c>
      <c r="D9" s="63">
        <f>+'24-03-358 Ind. S Mental'!M15</f>
        <v>0</v>
      </c>
      <c r="E9" s="63">
        <f>+'24-03-358 Ind. S Mental'!N15</f>
        <v>0</v>
      </c>
      <c r="F9" s="63">
        <f>+'24-03-358 Ind. S Mental'!O15</f>
        <v>0</v>
      </c>
      <c r="G9" s="63">
        <f>+'24-03-358 Ind. S Mental'!R15</f>
        <v>0</v>
      </c>
      <c r="H9" s="63">
        <f>+'24-03-358 Ind. S Mental'!S15</f>
        <v>0</v>
      </c>
      <c r="I9" s="63">
        <f>+'24-03-358 Ind. S Mental'!T15</f>
        <v>0</v>
      </c>
      <c r="J9" s="63">
        <f>+'24-03-358 Ind. S Mental'!U15</f>
        <v>0</v>
      </c>
      <c r="K9" s="63">
        <f>+'24-03-358 Ind. S Mental'!V15</f>
        <v>0</v>
      </c>
      <c r="L9" s="63">
        <f>+'24-03-358 Ind. S Mental'!W15</f>
        <v>0</v>
      </c>
      <c r="M9" s="63">
        <f>+'24-03-358 Ind. S Mental'!X15</f>
        <v>0</v>
      </c>
      <c r="N9" s="63">
        <f>+'24-03-358 Ind. S Mental'!Y15</f>
        <v>0</v>
      </c>
      <c r="O9" s="63">
        <f>+'24-03-358 Ind. S Mental'!Z15</f>
        <v>0</v>
      </c>
      <c r="P9" s="63">
        <f>+'24-03-358 Ind. S Mental'!AA15</f>
        <v>0</v>
      </c>
      <c r="Q9" s="63">
        <f>+'24-03-358 Ind. S Mental'!AB15</f>
        <v>0</v>
      </c>
      <c r="R9" s="63">
        <f>+'24-03-358 Ind. S Mental'!AC15</f>
        <v>0</v>
      </c>
      <c r="S9" s="63">
        <f>+'24-03-358 Ind. S Mental'!AD15</f>
        <v>0</v>
      </c>
      <c r="T9" s="63">
        <f>+'24-03-358 Ind. S Mental'!AE15</f>
        <v>0</v>
      </c>
      <c r="U9" s="63">
        <f>+'24-03-358 Ind. S Mental'!AF15</f>
        <v>0</v>
      </c>
      <c r="V9" s="63">
        <f>+'24-03-358 Ind. S Mental'!AG15</f>
        <v>0</v>
      </c>
      <c r="W9" s="63">
        <f>+'24-03-358 Ind. S Mental'!AH15</f>
        <v>0</v>
      </c>
      <c r="X9" s="86">
        <f>+'24-03-358 Ind. S Mental'!AI15</f>
        <v>0</v>
      </c>
      <c r="Y9" s="86">
        <f>+'24-03-358 Ind. S Mental'!AJ15</f>
        <v>0</v>
      </c>
    </row>
    <row r="10" spans="1:25" ht="24.75" customHeight="1" x14ac:dyDescent="0.25">
      <c r="A10" s="85" t="s">
        <v>49</v>
      </c>
      <c r="B10" s="63">
        <f>+'24-03-358 Ind. S Mental'!J19</f>
        <v>0</v>
      </c>
      <c r="C10" s="63">
        <f>+'24-03-358 Ind. S Mental'!K19</f>
        <v>0</v>
      </c>
      <c r="D10" s="63">
        <f>+'24-03-358 Ind. S Mental'!M19</f>
        <v>0</v>
      </c>
      <c r="E10" s="63">
        <f>+'24-03-358 Ind. S Mental'!N19</f>
        <v>0</v>
      </c>
      <c r="F10" s="63">
        <f>+'24-03-358 Ind. S Mental'!O19</f>
        <v>0</v>
      </c>
      <c r="G10" s="63">
        <f>+'24-03-358 Ind. S Mental'!R19</f>
        <v>0</v>
      </c>
      <c r="H10" s="63">
        <f>+'24-03-358 Ind. S Mental'!S19</f>
        <v>0</v>
      </c>
      <c r="I10" s="63">
        <f>+'24-03-358 Ind. S Mental'!T19</f>
        <v>0</v>
      </c>
      <c r="J10" s="63">
        <f>+'24-03-358 Ind. S Mental'!U19</f>
        <v>0</v>
      </c>
      <c r="K10" s="63">
        <f>+'24-03-358 Ind. S Mental'!V19</f>
        <v>0</v>
      </c>
      <c r="L10" s="63">
        <f>+'24-03-358 Ind. S Mental'!W19</f>
        <v>0</v>
      </c>
      <c r="M10" s="63">
        <f>+'24-03-358 Ind. S Mental'!X19</f>
        <v>0</v>
      </c>
      <c r="N10" s="63">
        <f>+'24-03-358 Ind. S Mental'!Y19</f>
        <v>0</v>
      </c>
      <c r="O10" s="63">
        <f>+'24-03-358 Ind. S Mental'!Z19</f>
        <v>0</v>
      </c>
      <c r="P10" s="63">
        <f>+'24-03-358 Ind. S Mental'!AA19</f>
        <v>0</v>
      </c>
      <c r="Q10" s="63">
        <f>+'24-03-358 Ind. S Mental'!AB19</f>
        <v>0</v>
      </c>
      <c r="R10" s="63">
        <f>+'24-03-358 Ind. S Mental'!AC19</f>
        <v>0</v>
      </c>
      <c r="S10" s="63">
        <f>+'24-03-358 Ind. S Mental'!AD19</f>
        <v>0</v>
      </c>
      <c r="T10" s="63">
        <f>+'24-03-358 Ind. S Mental'!AE19</f>
        <v>0</v>
      </c>
      <c r="U10" s="63">
        <f>+'24-03-358 Ind. S Mental'!AF19</f>
        <v>0</v>
      </c>
      <c r="V10" s="63">
        <f>+'24-03-358 Ind. S Mental'!AG19</f>
        <v>0</v>
      </c>
      <c r="W10" s="63">
        <f>+'24-03-358 Ind. S Mental'!AH19</f>
        <v>0</v>
      </c>
      <c r="X10" s="86">
        <f>+'24-03-358 Ind. S Mental'!AI19</f>
        <v>0</v>
      </c>
      <c r="Y10" s="86">
        <f>+'24-03-358 Ind. S Mental'!AJ19</f>
        <v>0</v>
      </c>
    </row>
    <row r="11" spans="1:25" ht="24.75" customHeight="1" x14ac:dyDescent="0.25">
      <c r="A11" s="85" t="s">
        <v>51</v>
      </c>
      <c r="B11" s="63">
        <f>+'24-03-358 Ind. S Mental'!J23</f>
        <v>0</v>
      </c>
      <c r="C11" s="63">
        <f>+'24-03-358 Ind. S Mental'!K23</f>
        <v>0</v>
      </c>
      <c r="D11" s="63">
        <f>+'24-03-358 Ind. S Mental'!M23</f>
        <v>0</v>
      </c>
      <c r="E11" s="63">
        <f>+'24-03-358 Ind. S Mental'!N23</f>
        <v>0</v>
      </c>
      <c r="F11" s="63">
        <f>+'24-03-358 Ind. S Mental'!O23</f>
        <v>0</v>
      </c>
      <c r="G11" s="63">
        <f>+'24-03-358 Ind. S Mental'!R23</f>
        <v>0</v>
      </c>
      <c r="H11" s="63">
        <f>+'24-03-358 Ind. S Mental'!S23</f>
        <v>0</v>
      </c>
      <c r="I11" s="63">
        <f>+'24-03-358 Ind. S Mental'!T23</f>
        <v>0</v>
      </c>
      <c r="J11" s="63">
        <f>+'24-03-358 Ind. S Mental'!U23</f>
        <v>0</v>
      </c>
      <c r="K11" s="63">
        <f>+'24-03-358 Ind. S Mental'!V23</f>
        <v>0</v>
      </c>
      <c r="L11" s="63">
        <f>+'24-03-358 Ind. S Mental'!W23</f>
        <v>0</v>
      </c>
      <c r="M11" s="63">
        <f>+'24-03-358 Ind. S Mental'!X23</f>
        <v>0</v>
      </c>
      <c r="N11" s="63">
        <f>+'24-03-358 Ind. S Mental'!Y23</f>
        <v>0</v>
      </c>
      <c r="O11" s="63">
        <f>+'24-03-358 Ind. S Mental'!Z23</f>
        <v>0</v>
      </c>
      <c r="P11" s="63">
        <f>+'24-03-358 Ind. S Mental'!AA23</f>
        <v>0</v>
      </c>
      <c r="Q11" s="63">
        <f>+'24-03-358 Ind. S Mental'!AB23</f>
        <v>0</v>
      </c>
      <c r="R11" s="63">
        <f>+'24-03-358 Ind. S Mental'!AC23</f>
        <v>0</v>
      </c>
      <c r="S11" s="63">
        <f>+'24-03-358 Ind. S Mental'!AD23</f>
        <v>0</v>
      </c>
      <c r="T11" s="63">
        <f>+'24-03-358 Ind. S Mental'!AE23</f>
        <v>0</v>
      </c>
      <c r="U11" s="63">
        <f>+'24-03-358 Ind. S Mental'!AF23</f>
        <v>0</v>
      </c>
      <c r="V11" s="63">
        <f>+'24-03-358 Ind. S Mental'!AG23</f>
        <v>0</v>
      </c>
      <c r="W11" s="63">
        <f>+'24-03-358 Ind. S Mental'!AH23</f>
        <v>0</v>
      </c>
      <c r="X11" s="86">
        <f>+'24-03-358 Ind. S Mental'!AI23</f>
        <v>0</v>
      </c>
      <c r="Y11" s="86">
        <f>+'24-03-358 Ind. S Mental'!AJ23</f>
        <v>0</v>
      </c>
    </row>
    <row r="12" spans="1:25" ht="24.75" customHeight="1" x14ac:dyDescent="0.25">
      <c r="A12" s="85" t="s">
        <v>53</v>
      </c>
      <c r="B12" s="63">
        <f>+'24-03-358 Ind. S Mental'!J27</f>
        <v>0</v>
      </c>
      <c r="C12" s="63">
        <f>+'24-03-358 Ind. S Mental'!K27</f>
        <v>0</v>
      </c>
      <c r="D12" s="63">
        <f>+'24-03-358 Ind. S Mental'!M27</f>
        <v>0</v>
      </c>
      <c r="E12" s="63">
        <f>+'24-03-358 Ind. S Mental'!N27</f>
        <v>0</v>
      </c>
      <c r="F12" s="63">
        <f>+'24-03-358 Ind. S Mental'!O27</f>
        <v>0</v>
      </c>
      <c r="G12" s="63">
        <f>+'24-03-358 Ind. S Mental'!R27</f>
        <v>0</v>
      </c>
      <c r="H12" s="63">
        <f>+'24-03-358 Ind. S Mental'!S27</f>
        <v>0</v>
      </c>
      <c r="I12" s="63">
        <f>+'24-03-358 Ind. S Mental'!T27</f>
        <v>0</v>
      </c>
      <c r="J12" s="63">
        <f>+'24-03-358 Ind. S Mental'!U27</f>
        <v>0</v>
      </c>
      <c r="K12" s="63">
        <f>+'24-03-358 Ind. S Mental'!V27</f>
        <v>0</v>
      </c>
      <c r="L12" s="63">
        <f>+'24-03-358 Ind. S Mental'!W27</f>
        <v>0</v>
      </c>
      <c r="M12" s="63">
        <f>+'24-03-358 Ind. S Mental'!X27</f>
        <v>0</v>
      </c>
      <c r="N12" s="63">
        <f>+'24-03-358 Ind. S Mental'!Y27</f>
        <v>0</v>
      </c>
      <c r="O12" s="63">
        <f>+'24-03-358 Ind. S Mental'!Z27</f>
        <v>0</v>
      </c>
      <c r="P12" s="63">
        <f>+'24-03-358 Ind. S Mental'!AA27</f>
        <v>0</v>
      </c>
      <c r="Q12" s="63">
        <f>+'24-03-358 Ind. S Mental'!AB27</f>
        <v>0</v>
      </c>
      <c r="R12" s="63">
        <f>+'24-03-358 Ind. S Mental'!AC27</f>
        <v>0</v>
      </c>
      <c r="S12" s="63">
        <f>+'24-03-358 Ind. S Mental'!AD27</f>
        <v>0</v>
      </c>
      <c r="T12" s="63">
        <f>+'24-03-358 Ind. S Mental'!AE27</f>
        <v>0</v>
      </c>
      <c r="U12" s="63">
        <f>+'24-03-358 Ind. S Mental'!AF27</f>
        <v>0</v>
      </c>
      <c r="V12" s="63">
        <f>+'24-03-358 Ind. S Mental'!AG27</f>
        <v>0</v>
      </c>
      <c r="W12" s="63">
        <f>+'24-03-358 Ind. S Mental'!AH27</f>
        <v>0</v>
      </c>
      <c r="X12" s="86">
        <f>+'24-03-358 Ind. S Mental'!AI27</f>
        <v>0</v>
      </c>
      <c r="Y12" s="86">
        <f>+'24-03-358 Ind. S Mental'!AJ27</f>
        <v>0</v>
      </c>
    </row>
    <row r="13" spans="1:25" ht="24.75" customHeight="1" x14ac:dyDescent="0.25">
      <c r="A13" s="85" t="s">
        <v>55</v>
      </c>
      <c r="B13" s="63">
        <f>+'24-03-358 Ind. S Mental'!J31</f>
        <v>0</v>
      </c>
      <c r="C13" s="63">
        <f>+'24-03-358 Ind. S Mental'!K31</f>
        <v>0</v>
      </c>
      <c r="D13" s="63">
        <f>+'24-03-358 Ind. S Mental'!M31</f>
        <v>0</v>
      </c>
      <c r="E13" s="63">
        <f>+'24-03-358 Ind. S Mental'!N31</f>
        <v>0</v>
      </c>
      <c r="F13" s="63">
        <f>+'24-03-358 Ind. S Mental'!O31</f>
        <v>0</v>
      </c>
      <c r="G13" s="63">
        <f>+'24-03-358 Ind. S Mental'!R31</f>
        <v>0</v>
      </c>
      <c r="H13" s="63">
        <f>+'24-03-358 Ind. S Mental'!S31</f>
        <v>0</v>
      </c>
      <c r="I13" s="63">
        <f>+'24-03-358 Ind. S Mental'!T31</f>
        <v>0</v>
      </c>
      <c r="J13" s="63">
        <f>+'24-03-358 Ind. S Mental'!U31</f>
        <v>0</v>
      </c>
      <c r="K13" s="63">
        <f>+'24-03-358 Ind. S Mental'!V31</f>
        <v>0</v>
      </c>
      <c r="L13" s="63">
        <f>+'24-03-358 Ind. S Mental'!W31</f>
        <v>0</v>
      </c>
      <c r="M13" s="63">
        <f>+'24-03-358 Ind. S Mental'!X31</f>
        <v>0</v>
      </c>
      <c r="N13" s="63">
        <f>+'24-03-358 Ind. S Mental'!Y31</f>
        <v>0</v>
      </c>
      <c r="O13" s="63">
        <f>+'24-03-358 Ind. S Mental'!Z31</f>
        <v>0</v>
      </c>
      <c r="P13" s="63">
        <f>+'24-03-358 Ind. S Mental'!AA31</f>
        <v>0</v>
      </c>
      <c r="Q13" s="63">
        <f>+'24-03-358 Ind. S Mental'!AB31</f>
        <v>0</v>
      </c>
      <c r="R13" s="63">
        <f>+'24-03-358 Ind. S Mental'!AC31</f>
        <v>0</v>
      </c>
      <c r="S13" s="63">
        <f>+'24-03-358 Ind. S Mental'!AD31</f>
        <v>0</v>
      </c>
      <c r="T13" s="63">
        <f>+'24-03-358 Ind. S Mental'!AE31</f>
        <v>0</v>
      </c>
      <c r="U13" s="63">
        <f>+'24-03-358 Ind. S Mental'!AF31</f>
        <v>0</v>
      </c>
      <c r="V13" s="63">
        <f>+'24-03-358 Ind. S Mental'!AG31</f>
        <v>0</v>
      </c>
      <c r="W13" s="63">
        <f>+'24-03-358 Ind. S Mental'!AH31</f>
        <v>0</v>
      </c>
      <c r="X13" s="86">
        <f>+'24-03-358 Ind. S Mental'!AI31</f>
        <v>0</v>
      </c>
      <c r="Y13" s="86">
        <f>+'24-03-358 Ind. S Mental'!AJ31</f>
        <v>0</v>
      </c>
    </row>
    <row r="14" spans="1:25" ht="24.75" customHeight="1" x14ac:dyDescent="0.25">
      <c r="A14" s="85" t="s">
        <v>57</v>
      </c>
      <c r="B14" s="63">
        <f>+'24-03-358 Ind. S Mental'!J35</f>
        <v>0</v>
      </c>
      <c r="C14" s="63">
        <f>+'24-03-358 Ind. S Mental'!K35</f>
        <v>0</v>
      </c>
      <c r="D14" s="63">
        <f>+'24-03-358 Ind. S Mental'!M35</f>
        <v>0</v>
      </c>
      <c r="E14" s="63">
        <f>+'24-03-358 Ind. S Mental'!N35</f>
        <v>0</v>
      </c>
      <c r="F14" s="63">
        <f>+'24-03-358 Ind. S Mental'!O35</f>
        <v>0</v>
      </c>
      <c r="G14" s="63">
        <f>+'24-03-358 Ind. S Mental'!R35</f>
        <v>0</v>
      </c>
      <c r="H14" s="63">
        <f>+'24-03-358 Ind. S Mental'!S35</f>
        <v>0</v>
      </c>
      <c r="I14" s="63">
        <f>+'24-03-358 Ind. S Mental'!T35</f>
        <v>0</v>
      </c>
      <c r="J14" s="63">
        <f>+'24-03-358 Ind. S Mental'!U35</f>
        <v>0</v>
      </c>
      <c r="K14" s="63">
        <f>+'24-03-358 Ind. S Mental'!V35</f>
        <v>0</v>
      </c>
      <c r="L14" s="63">
        <f>+'24-03-358 Ind. S Mental'!W35</f>
        <v>0</v>
      </c>
      <c r="M14" s="63">
        <f>+'24-03-358 Ind. S Mental'!X35</f>
        <v>0</v>
      </c>
      <c r="N14" s="63">
        <f>+'24-03-358 Ind. S Mental'!Y35</f>
        <v>0</v>
      </c>
      <c r="O14" s="63">
        <f>+'24-03-358 Ind. S Mental'!Z35</f>
        <v>0</v>
      </c>
      <c r="P14" s="63">
        <f>+'24-03-358 Ind. S Mental'!AA35</f>
        <v>0</v>
      </c>
      <c r="Q14" s="63">
        <f>+'24-03-358 Ind. S Mental'!AB35</f>
        <v>0</v>
      </c>
      <c r="R14" s="63">
        <f>+'24-03-358 Ind. S Mental'!AC35</f>
        <v>0</v>
      </c>
      <c r="S14" s="63">
        <f>+'24-03-358 Ind. S Mental'!AD35</f>
        <v>0</v>
      </c>
      <c r="T14" s="63">
        <f>+'24-03-358 Ind. S Mental'!AE35</f>
        <v>0</v>
      </c>
      <c r="U14" s="63">
        <f>+'24-03-358 Ind. S Mental'!AF35</f>
        <v>0</v>
      </c>
      <c r="V14" s="63">
        <f>+'24-03-358 Ind. S Mental'!AG35</f>
        <v>0</v>
      </c>
      <c r="W14" s="63">
        <f>+'24-03-358 Ind. S Mental'!AH35</f>
        <v>0</v>
      </c>
      <c r="X14" s="86">
        <f>+'24-03-358 Ind. S Mental'!AI35</f>
        <v>0</v>
      </c>
      <c r="Y14" s="86">
        <f>+'24-03-358 Ind. S Mental'!AJ35</f>
        <v>0</v>
      </c>
    </row>
    <row r="15" spans="1:25" ht="24.75" customHeight="1" x14ac:dyDescent="0.25">
      <c r="A15" s="85" t="s">
        <v>59</v>
      </c>
      <c r="B15" s="63">
        <f>+'24-03-358 Ind. S Mental'!J39</f>
        <v>0</v>
      </c>
      <c r="C15" s="63">
        <f>+'24-03-358 Ind. S Mental'!K39</f>
        <v>0</v>
      </c>
      <c r="D15" s="63">
        <f>+'24-03-358 Ind. S Mental'!M39</f>
        <v>0</v>
      </c>
      <c r="E15" s="63">
        <f>+'24-03-358 Ind. S Mental'!N39</f>
        <v>0</v>
      </c>
      <c r="F15" s="63">
        <f>+'24-03-358 Ind. S Mental'!O39</f>
        <v>0</v>
      </c>
      <c r="G15" s="63">
        <f>+'24-03-358 Ind. S Mental'!R39</f>
        <v>0</v>
      </c>
      <c r="H15" s="63">
        <f>+'24-03-358 Ind. S Mental'!S39</f>
        <v>0</v>
      </c>
      <c r="I15" s="63">
        <f>+'24-03-358 Ind. S Mental'!T39</f>
        <v>0</v>
      </c>
      <c r="J15" s="63">
        <f>+'24-03-358 Ind. S Mental'!U39</f>
        <v>0</v>
      </c>
      <c r="K15" s="63">
        <f>+'24-03-358 Ind. S Mental'!V39</f>
        <v>0</v>
      </c>
      <c r="L15" s="63">
        <f>+'24-03-358 Ind. S Mental'!W39</f>
        <v>0</v>
      </c>
      <c r="M15" s="63">
        <f>+'24-03-358 Ind. S Mental'!X39</f>
        <v>0</v>
      </c>
      <c r="N15" s="63">
        <f>+'24-03-358 Ind. S Mental'!Y39</f>
        <v>0</v>
      </c>
      <c r="O15" s="63">
        <f>+'24-03-358 Ind. S Mental'!Z39</f>
        <v>0</v>
      </c>
      <c r="P15" s="63">
        <f>+'24-03-358 Ind. S Mental'!AA39</f>
        <v>0</v>
      </c>
      <c r="Q15" s="63">
        <f>+'24-03-358 Ind. S Mental'!AB39</f>
        <v>0</v>
      </c>
      <c r="R15" s="63">
        <f>+'24-03-358 Ind. S Mental'!AC39</f>
        <v>0</v>
      </c>
      <c r="S15" s="63">
        <f>+'24-03-358 Ind. S Mental'!AD39</f>
        <v>0</v>
      </c>
      <c r="T15" s="63">
        <f>+'24-03-358 Ind. S Mental'!AE39</f>
        <v>0</v>
      </c>
      <c r="U15" s="63">
        <f>+'24-03-358 Ind. S Mental'!AF39</f>
        <v>0</v>
      </c>
      <c r="V15" s="63">
        <f>+'24-03-358 Ind. S Mental'!AG39</f>
        <v>0</v>
      </c>
      <c r="W15" s="63">
        <f>+'24-03-358 Ind. S Mental'!AH39</f>
        <v>0</v>
      </c>
      <c r="X15" s="86">
        <f>+'24-03-358 Ind. S Mental'!AI39</f>
        <v>0</v>
      </c>
      <c r="Y15" s="86">
        <f>+'24-03-358 Ind. S Mental'!AJ39</f>
        <v>0</v>
      </c>
    </row>
    <row r="16" spans="1:25" ht="24.75" customHeight="1" x14ac:dyDescent="0.25">
      <c r="A16" s="85" t="s">
        <v>61</v>
      </c>
      <c r="B16" s="63">
        <f>+'24-03-358 Ind. S Mental'!J43</f>
        <v>0</v>
      </c>
      <c r="C16" s="63">
        <f>+'24-03-358 Ind. S Mental'!K43</f>
        <v>0</v>
      </c>
      <c r="D16" s="63">
        <f>+'24-03-358 Ind. S Mental'!M43</f>
        <v>0</v>
      </c>
      <c r="E16" s="63">
        <f>+'24-03-358 Ind. S Mental'!N43</f>
        <v>0</v>
      </c>
      <c r="F16" s="63">
        <f>+'24-03-358 Ind. S Mental'!O43</f>
        <v>0</v>
      </c>
      <c r="G16" s="63">
        <f>+'24-03-358 Ind. S Mental'!R43</f>
        <v>0</v>
      </c>
      <c r="H16" s="63">
        <f>+'24-03-358 Ind. S Mental'!S43</f>
        <v>0</v>
      </c>
      <c r="I16" s="63">
        <f>+'24-03-358 Ind. S Mental'!T43</f>
        <v>0</v>
      </c>
      <c r="J16" s="63">
        <f>+'24-03-358 Ind. S Mental'!U43</f>
        <v>0</v>
      </c>
      <c r="K16" s="63">
        <f>+'24-03-358 Ind. S Mental'!V43</f>
        <v>0</v>
      </c>
      <c r="L16" s="63">
        <f>+'24-03-358 Ind. S Mental'!W43</f>
        <v>0</v>
      </c>
      <c r="M16" s="63">
        <f>+'24-03-358 Ind. S Mental'!X43</f>
        <v>0</v>
      </c>
      <c r="N16" s="63">
        <f>+'24-03-358 Ind. S Mental'!Y43</f>
        <v>0</v>
      </c>
      <c r="O16" s="63">
        <f>+'24-03-358 Ind. S Mental'!Z43</f>
        <v>0</v>
      </c>
      <c r="P16" s="63">
        <f>+'24-03-358 Ind. S Mental'!AA43</f>
        <v>0</v>
      </c>
      <c r="Q16" s="63">
        <f>+'24-03-358 Ind. S Mental'!AB43</f>
        <v>0</v>
      </c>
      <c r="R16" s="63">
        <f>+'24-03-358 Ind. S Mental'!AC43</f>
        <v>0</v>
      </c>
      <c r="S16" s="63">
        <f>+'24-03-358 Ind. S Mental'!AD43</f>
        <v>0</v>
      </c>
      <c r="T16" s="63">
        <f>+'24-03-358 Ind. S Mental'!AE43</f>
        <v>0</v>
      </c>
      <c r="U16" s="63">
        <f>+'24-03-358 Ind. S Mental'!AF43</f>
        <v>0</v>
      </c>
      <c r="V16" s="63">
        <f>+'24-03-358 Ind. S Mental'!AG43</f>
        <v>0</v>
      </c>
      <c r="W16" s="63">
        <f>+'24-03-358 Ind. S Mental'!AH43</f>
        <v>0</v>
      </c>
      <c r="X16" s="86">
        <f>+'24-03-358 Ind. S Mental'!AI43</f>
        <v>0</v>
      </c>
      <c r="Y16" s="86">
        <f>+'24-03-358 Ind. S Mental'!AJ43</f>
        <v>0</v>
      </c>
    </row>
    <row r="17" spans="1:25" ht="24.75" customHeight="1" x14ac:dyDescent="0.25">
      <c r="A17" s="85" t="s">
        <v>63</v>
      </c>
      <c r="B17" s="63">
        <f>+'24-03-358 Ind. S Mental'!J47</f>
        <v>0</v>
      </c>
      <c r="C17" s="63">
        <f>+'24-03-358 Ind. S Mental'!K47</f>
        <v>0</v>
      </c>
      <c r="D17" s="63">
        <f>+'24-03-358 Ind. S Mental'!M47</f>
        <v>0</v>
      </c>
      <c r="E17" s="63">
        <f>+'24-03-358 Ind. S Mental'!N47</f>
        <v>0</v>
      </c>
      <c r="F17" s="63">
        <f>+'24-03-358 Ind. S Mental'!O47</f>
        <v>0</v>
      </c>
      <c r="G17" s="63">
        <f>+'24-03-358 Ind. S Mental'!R47</f>
        <v>0</v>
      </c>
      <c r="H17" s="63">
        <f>+'24-03-358 Ind. S Mental'!S47</f>
        <v>0</v>
      </c>
      <c r="I17" s="63">
        <f>+'24-03-358 Ind. S Mental'!T47</f>
        <v>0</v>
      </c>
      <c r="J17" s="63">
        <f>+'24-03-358 Ind. S Mental'!U47</f>
        <v>0</v>
      </c>
      <c r="K17" s="63">
        <f>+'24-03-358 Ind. S Mental'!V47</f>
        <v>0</v>
      </c>
      <c r="L17" s="63">
        <f>+'24-03-358 Ind. S Mental'!W47</f>
        <v>0</v>
      </c>
      <c r="M17" s="63">
        <f>+'24-03-358 Ind. S Mental'!X47</f>
        <v>0</v>
      </c>
      <c r="N17" s="63">
        <f>+'24-03-358 Ind. S Mental'!Y47</f>
        <v>0</v>
      </c>
      <c r="O17" s="63">
        <f>+'24-03-358 Ind. S Mental'!Z47</f>
        <v>0</v>
      </c>
      <c r="P17" s="63">
        <f>+'24-03-358 Ind. S Mental'!AA47</f>
        <v>0</v>
      </c>
      <c r="Q17" s="63">
        <f>+'24-03-358 Ind. S Mental'!AB47</f>
        <v>0</v>
      </c>
      <c r="R17" s="63">
        <f>+'24-03-358 Ind. S Mental'!AC47</f>
        <v>0</v>
      </c>
      <c r="S17" s="63">
        <f>+'24-03-358 Ind. S Mental'!AD47</f>
        <v>0</v>
      </c>
      <c r="T17" s="63">
        <f>+'24-03-358 Ind. S Mental'!AE47</f>
        <v>0</v>
      </c>
      <c r="U17" s="63">
        <f>+'24-03-358 Ind. S Mental'!AF47</f>
        <v>0</v>
      </c>
      <c r="V17" s="63">
        <f>+'24-03-358 Ind. S Mental'!AG47</f>
        <v>0</v>
      </c>
      <c r="W17" s="63">
        <f>+'24-03-358 Ind. S Mental'!AH47</f>
        <v>0</v>
      </c>
      <c r="X17" s="86">
        <f>+'24-03-358 Ind. S Mental'!AI47</f>
        <v>0</v>
      </c>
      <c r="Y17" s="86">
        <f>+'24-03-358 Ind. S Mental'!AJ44</f>
        <v>0</v>
      </c>
    </row>
    <row r="18" spans="1:25" ht="24.75" customHeight="1" x14ac:dyDescent="0.25">
      <c r="A18" s="85" t="s">
        <v>65</v>
      </c>
      <c r="B18" s="63">
        <f>+'24-03-358 Ind. S Mental'!J51</f>
        <v>0</v>
      </c>
      <c r="C18" s="63">
        <f>+'24-03-358 Ind. S Mental'!K51</f>
        <v>0</v>
      </c>
      <c r="D18" s="63">
        <f>+'24-03-358 Ind. S Mental'!M51</f>
        <v>0</v>
      </c>
      <c r="E18" s="63">
        <f>+'24-03-358 Ind. S Mental'!N51</f>
        <v>0</v>
      </c>
      <c r="F18" s="63">
        <f>+'24-03-358 Ind. S Mental'!O51</f>
        <v>0</v>
      </c>
      <c r="G18" s="63">
        <f>+'24-03-358 Ind. S Mental'!R51</f>
        <v>0</v>
      </c>
      <c r="H18" s="63">
        <f>+'24-03-358 Ind. S Mental'!S51</f>
        <v>0</v>
      </c>
      <c r="I18" s="63">
        <f>+'24-03-358 Ind. S Mental'!T51</f>
        <v>0</v>
      </c>
      <c r="J18" s="63">
        <f>+'24-03-358 Ind. S Mental'!U51</f>
        <v>0</v>
      </c>
      <c r="K18" s="63">
        <f>+'24-03-358 Ind. S Mental'!V51</f>
        <v>0</v>
      </c>
      <c r="L18" s="63">
        <f>+'24-03-358 Ind. S Mental'!W51</f>
        <v>0</v>
      </c>
      <c r="M18" s="63">
        <f>+'24-03-358 Ind. S Mental'!X51</f>
        <v>0</v>
      </c>
      <c r="N18" s="63">
        <f>+'24-03-358 Ind. S Mental'!Y51</f>
        <v>0</v>
      </c>
      <c r="O18" s="63">
        <f>+'24-03-358 Ind. S Mental'!Z51</f>
        <v>0</v>
      </c>
      <c r="P18" s="63">
        <f>+'24-03-358 Ind. S Mental'!AA51</f>
        <v>0</v>
      </c>
      <c r="Q18" s="63">
        <f>+'24-03-358 Ind. S Mental'!AB51</f>
        <v>0</v>
      </c>
      <c r="R18" s="63">
        <f>+'24-03-358 Ind. S Mental'!AC51</f>
        <v>0</v>
      </c>
      <c r="S18" s="63">
        <f>+'24-03-358 Ind. S Mental'!AD51</f>
        <v>0</v>
      </c>
      <c r="T18" s="63">
        <f>+'24-03-358 Ind. S Mental'!AE51</f>
        <v>0</v>
      </c>
      <c r="U18" s="63">
        <f>+'24-03-358 Ind. S Mental'!AF51</f>
        <v>0</v>
      </c>
      <c r="V18" s="63">
        <f>+'24-03-358 Ind. S Mental'!AG51</f>
        <v>0</v>
      </c>
      <c r="W18" s="63">
        <f>+'24-03-358 Ind. S Mental'!AH51</f>
        <v>0</v>
      </c>
      <c r="X18" s="86">
        <f>+'24-03-358 Ind. S Mental'!AI51</f>
        <v>0</v>
      </c>
      <c r="Y18" s="86">
        <f>+'24-03-358 Ind. S Mental'!AJ51</f>
        <v>0</v>
      </c>
    </row>
    <row r="19" spans="1:25" ht="24.75" customHeight="1" x14ac:dyDescent="0.25">
      <c r="A19" s="85" t="s">
        <v>67</v>
      </c>
      <c r="B19" s="63">
        <f>+'24-03-358 Ind. S Mental'!J55</f>
        <v>0</v>
      </c>
      <c r="C19" s="63">
        <f>+'24-03-358 Ind. S Mental'!K55</f>
        <v>0</v>
      </c>
      <c r="D19" s="63">
        <f>+'24-03-358 Ind. S Mental'!M55</f>
        <v>0</v>
      </c>
      <c r="E19" s="63">
        <f>+'24-03-358 Ind. S Mental'!N55</f>
        <v>0</v>
      </c>
      <c r="F19" s="63">
        <f>+'24-03-358 Ind. S Mental'!O55</f>
        <v>0</v>
      </c>
      <c r="G19" s="63">
        <f>+'24-03-358 Ind. S Mental'!R55</f>
        <v>0</v>
      </c>
      <c r="H19" s="63">
        <f>+'24-03-358 Ind. S Mental'!S55</f>
        <v>0</v>
      </c>
      <c r="I19" s="63">
        <f>+'24-03-358 Ind. S Mental'!T55</f>
        <v>0</v>
      </c>
      <c r="J19" s="63">
        <f>+'24-03-358 Ind. S Mental'!U55</f>
        <v>0</v>
      </c>
      <c r="K19" s="63">
        <f>+'24-03-358 Ind. S Mental'!V55</f>
        <v>0</v>
      </c>
      <c r="L19" s="63">
        <f>+'24-03-358 Ind. S Mental'!W55</f>
        <v>0</v>
      </c>
      <c r="M19" s="63">
        <f>+'24-03-358 Ind. S Mental'!X55</f>
        <v>0</v>
      </c>
      <c r="N19" s="63">
        <f>+'24-03-358 Ind. S Mental'!Y55</f>
        <v>0</v>
      </c>
      <c r="O19" s="63">
        <f>+'24-03-358 Ind. S Mental'!Z55</f>
        <v>0</v>
      </c>
      <c r="P19" s="63">
        <f>+'24-03-358 Ind. S Mental'!AA55</f>
        <v>0</v>
      </c>
      <c r="Q19" s="63">
        <f>+'24-03-358 Ind. S Mental'!AB55</f>
        <v>0</v>
      </c>
      <c r="R19" s="63">
        <f>+'24-03-358 Ind. S Mental'!AC55</f>
        <v>0</v>
      </c>
      <c r="S19" s="63">
        <f>+'24-03-358 Ind. S Mental'!AD55</f>
        <v>0</v>
      </c>
      <c r="T19" s="63">
        <f>+'24-03-358 Ind. S Mental'!AE55</f>
        <v>0</v>
      </c>
      <c r="U19" s="63">
        <f>+'24-03-358 Ind. S Mental'!AF55</f>
        <v>0</v>
      </c>
      <c r="V19" s="63">
        <f>+'24-03-358 Ind. S Mental'!AG55</f>
        <v>0</v>
      </c>
      <c r="W19" s="63">
        <f>+'24-03-358 Ind. S Mental'!AH55</f>
        <v>0</v>
      </c>
      <c r="X19" s="86">
        <f>+'24-03-358 Ind. S Mental'!AI55</f>
        <v>0</v>
      </c>
      <c r="Y19" s="86">
        <f>+'24-03-358 Ind. S Mental'!AJ55</f>
        <v>0</v>
      </c>
    </row>
    <row r="20" spans="1:25" ht="24.75" customHeight="1" x14ac:dyDescent="0.25">
      <c r="A20" s="87" t="s">
        <v>69</v>
      </c>
      <c r="B20" s="63">
        <f>+'24-03-358 Ind. S Mental'!J59</f>
        <v>0</v>
      </c>
      <c r="C20" s="63">
        <f>+'24-03-358 Ind. S Mental'!K59</f>
        <v>0</v>
      </c>
      <c r="D20" s="63">
        <f>+'24-03-358 Ind. S Mental'!M59</f>
        <v>0</v>
      </c>
      <c r="E20" s="63">
        <f>+'24-03-358 Ind. S Mental'!N59</f>
        <v>0</v>
      </c>
      <c r="F20" s="63">
        <f>+'24-03-358 Ind. S Mental'!O59</f>
        <v>0</v>
      </c>
      <c r="G20" s="63">
        <f>+'24-03-358 Ind. S Mental'!R59</f>
        <v>0</v>
      </c>
      <c r="H20" s="63">
        <f>+'24-03-358 Ind. S Mental'!S59</f>
        <v>0</v>
      </c>
      <c r="I20" s="63">
        <f>+'24-03-358 Ind. S Mental'!T59</f>
        <v>0</v>
      </c>
      <c r="J20" s="63">
        <f>+'24-03-358 Ind. S Mental'!U59</f>
        <v>0</v>
      </c>
      <c r="K20" s="63">
        <f>+'24-03-358 Ind. S Mental'!V59</f>
        <v>0</v>
      </c>
      <c r="L20" s="63">
        <f>+'24-03-358 Ind. S Mental'!W59</f>
        <v>0</v>
      </c>
      <c r="M20" s="63">
        <f>+'24-03-358 Ind. S Mental'!X59</f>
        <v>0</v>
      </c>
      <c r="N20" s="63">
        <f>+'24-03-358 Ind. S Mental'!Y59</f>
        <v>0</v>
      </c>
      <c r="O20" s="63">
        <f>+'24-03-358 Ind. S Mental'!Z59</f>
        <v>0</v>
      </c>
      <c r="P20" s="63">
        <f>+'24-03-358 Ind. S Mental'!AA59</f>
        <v>0</v>
      </c>
      <c r="Q20" s="63">
        <f>+'24-03-358 Ind. S Mental'!AB59</f>
        <v>0</v>
      </c>
      <c r="R20" s="63">
        <f>+'24-03-358 Ind. S Mental'!AC59</f>
        <v>0</v>
      </c>
      <c r="S20" s="63">
        <f>+'24-03-358 Ind. S Mental'!AD59</f>
        <v>0</v>
      </c>
      <c r="T20" s="63">
        <f>+'24-03-358 Ind. S Mental'!AE59</f>
        <v>0</v>
      </c>
      <c r="U20" s="63">
        <f>+'24-03-358 Ind. S Mental'!AF59</f>
        <v>0</v>
      </c>
      <c r="V20" s="63">
        <f>+'24-03-358 Ind. S Mental'!AG59</f>
        <v>0</v>
      </c>
      <c r="W20" s="63">
        <f>+'24-03-358 Ind. S Mental'!AH59</f>
        <v>0</v>
      </c>
      <c r="X20" s="86">
        <f>+'24-03-358 Ind. S Mental'!AI59</f>
        <v>0</v>
      </c>
      <c r="Y20" s="86">
        <f>+'24-03-358 Ind. S Mental'!AJ59</f>
        <v>0</v>
      </c>
    </row>
    <row r="21" spans="1:25" ht="24.75" customHeight="1" x14ac:dyDescent="0.25">
      <c r="A21" s="87" t="s">
        <v>71</v>
      </c>
      <c r="B21" s="63">
        <f>+'24-03-358 Ind. S Mental'!J63</f>
        <v>0</v>
      </c>
      <c r="C21" s="63">
        <f>+'24-03-358 Ind. S Mental'!K63</f>
        <v>0</v>
      </c>
      <c r="D21" s="63">
        <f>+'24-03-358 Ind. S Mental'!M63</f>
        <v>0</v>
      </c>
      <c r="E21" s="63">
        <f>+'24-03-358 Ind. S Mental'!N63</f>
        <v>0</v>
      </c>
      <c r="F21" s="63">
        <f>+'24-03-358 Ind. S Mental'!O63</f>
        <v>0</v>
      </c>
      <c r="G21" s="63">
        <f>+'24-03-358 Ind. S Mental'!R63</f>
        <v>0</v>
      </c>
      <c r="H21" s="63">
        <f>+'24-03-358 Ind. S Mental'!S63</f>
        <v>0</v>
      </c>
      <c r="I21" s="63">
        <f>+'24-03-358 Ind. S Mental'!T63</f>
        <v>0</v>
      </c>
      <c r="J21" s="63">
        <f>+'24-03-358 Ind. S Mental'!U63</f>
        <v>0</v>
      </c>
      <c r="K21" s="63">
        <f>+'24-03-358 Ind. S Mental'!V63</f>
        <v>0</v>
      </c>
      <c r="L21" s="63">
        <f>+'24-03-358 Ind. S Mental'!W63</f>
        <v>0</v>
      </c>
      <c r="M21" s="63">
        <f>+'24-03-358 Ind. S Mental'!X63</f>
        <v>0</v>
      </c>
      <c r="N21" s="63">
        <f>+'24-03-358 Ind. S Mental'!Y63</f>
        <v>0</v>
      </c>
      <c r="O21" s="63">
        <f>+'24-03-358 Ind. S Mental'!Z63</f>
        <v>0</v>
      </c>
      <c r="P21" s="63">
        <f>+'24-03-358 Ind. S Mental'!AA63</f>
        <v>0</v>
      </c>
      <c r="Q21" s="63">
        <f>+'24-03-358 Ind. S Mental'!AB63</f>
        <v>0</v>
      </c>
      <c r="R21" s="63">
        <f>+'24-03-358 Ind. S Mental'!AC63</f>
        <v>0</v>
      </c>
      <c r="S21" s="63">
        <f>+'24-03-358 Ind. S Mental'!AD63</f>
        <v>0</v>
      </c>
      <c r="T21" s="63">
        <f>+'24-03-358 Ind. S Mental'!AE63</f>
        <v>0</v>
      </c>
      <c r="U21" s="63">
        <f>+'24-03-358 Ind. S Mental'!AF63</f>
        <v>0</v>
      </c>
      <c r="V21" s="63">
        <f>+'24-03-358 Ind. S Mental'!AG63</f>
        <v>0</v>
      </c>
      <c r="W21" s="63">
        <f>+'24-03-358 Ind. S Mental'!AH63</f>
        <v>0</v>
      </c>
      <c r="X21" s="86">
        <f>+'24-03-358 Ind. S Mental'!AI63</f>
        <v>0</v>
      </c>
      <c r="Y21" s="86">
        <f>+'24-03-358 Ind. S Mental'!AJ63</f>
        <v>0</v>
      </c>
    </row>
    <row r="22" spans="1:25" ht="24.75" customHeight="1" x14ac:dyDescent="0.25">
      <c r="A22" s="87" t="s">
        <v>73</v>
      </c>
      <c r="B22" s="63">
        <f>+'24-03-358 Ind. S Mental'!J67</f>
        <v>0</v>
      </c>
      <c r="C22" s="63">
        <f>+'24-03-358 Ind. S Mental'!K67</f>
        <v>0</v>
      </c>
      <c r="D22" s="63">
        <f>+'24-03-358 Ind. S Mental'!M67</f>
        <v>0</v>
      </c>
      <c r="E22" s="63">
        <f>+'24-03-358 Ind. S Mental'!N67</f>
        <v>0</v>
      </c>
      <c r="F22" s="63">
        <f>+'24-03-358 Ind. S Mental'!O67</f>
        <v>0</v>
      </c>
      <c r="G22" s="63">
        <f>+'24-03-358 Ind. S Mental'!R67</f>
        <v>0</v>
      </c>
      <c r="H22" s="63">
        <f>+'24-03-358 Ind. S Mental'!S67</f>
        <v>0</v>
      </c>
      <c r="I22" s="63">
        <f>+'24-03-358 Ind. S Mental'!T67</f>
        <v>0</v>
      </c>
      <c r="J22" s="63">
        <f>+'24-03-358 Ind. S Mental'!U67</f>
        <v>0</v>
      </c>
      <c r="K22" s="63">
        <f>+'24-03-358 Ind. S Mental'!V67</f>
        <v>0</v>
      </c>
      <c r="L22" s="63">
        <f>+'24-03-358 Ind. S Mental'!W67</f>
        <v>0</v>
      </c>
      <c r="M22" s="63">
        <f>+'24-03-358 Ind. S Mental'!X67</f>
        <v>0</v>
      </c>
      <c r="N22" s="63">
        <f>+'24-03-358 Ind. S Mental'!Y67</f>
        <v>0</v>
      </c>
      <c r="O22" s="63">
        <f>+'24-03-358 Ind. S Mental'!Z67</f>
        <v>0</v>
      </c>
      <c r="P22" s="63">
        <f>+'24-03-358 Ind. S Mental'!AA67</f>
        <v>0</v>
      </c>
      <c r="Q22" s="63">
        <f>+'24-03-358 Ind. S Mental'!AB67</f>
        <v>0</v>
      </c>
      <c r="R22" s="63">
        <f>+'24-03-358 Ind. S Mental'!AC67</f>
        <v>0</v>
      </c>
      <c r="S22" s="63">
        <f>+'24-03-358 Ind. S Mental'!AD67</f>
        <v>0</v>
      </c>
      <c r="T22" s="63">
        <f>+'24-03-358 Ind. S Mental'!AE67</f>
        <v>0</v>
      </c>
      <c r="U22" s="63">
        <f>+'24-03-358 Ind. S Mental'!AF67</f>
        <v>0</v>
      </c>
      <c r="V22" s="63">
        <f>+'24-03-358 Ind. S Mental'!AG67</f>
        <v>0</v>
      </c>
      <c r="W22" s="63">
        <f>+'24-03-358 Ind. S Mental'!AH67</f>
        <v>0</v>
      </c>
      <c r="X22" s="86">
        <f>+'24-03-358 Ind. S Mental'!AI67</f>
        <v>0</v>
      </c>
      <c r="Y22" s="86">
        <f>+'24-03-358 Ind. S Mental'!AJ67</f>
        <v>0</v>
      </c>
    </row>
    <row r="23" spans="1:25" ht="24.75" customHeight="1" x14ac:dyDescent="0.25">
      <c r="A23" s="88" t="s">
        <v>75</v>
      </c>
      <c r="B23" s="63">
        <f>+'24-03-358 Ind. S Mental'!J86</f>
        <v>691367000</v>
      </c>
      <c r="C23" s="63">
        <f>+'24-03-358 Ind. S Mental'!K86</f>
        <v>689945137</v>
      </c>
      <c r="D23" s="63">
        <f>+'24-03-358 Ind. S Mental'!M86</f>
        <v>0</v>
      </c>
      <c r="E23" s="63">
        <f>+'24-03-358 Ind. S Mental'!N86</f>
        <v>0</v>
      </c>
      <c r="F23" s="63">
        <f>+'24-03-358 Ind. S Mental'!O86</f>
        <v>0</v>
      </c>
      <c r="G23" s="63">
        <f>+'24-03-358 Ind. S Mental'!R86</f>
        <v>3520327</v>
      </c>
      <c r="H23" s="63">
        <f>+'24-03-358 Ind. S Mental'!S86</f>
        <v>3520327</v>
      </c>
      <c r="I23" s="63">
        <f>+'24-03-358 Ind. S Mental'!T86</f>
        <v>552615280</v>
      </c>
      <c r="J23" s="63">
        <f>+'24-03-358 Ind. S Mental'!U86</f>
        <v>559655934</v>
      </c>
      <c r="K23" s="63">
        <f>+'24-03-358 Ind. S Mental'!V86</f>
        <v>3520327</v>
      </c>
      <c r="L23" s="63">
        <f>+'24-03-358 Ind. S Mental'!W86</f>
        <v>31996087</v>
      </c>
      <c r="M23" s="63">
        <f>+'24-03-358 Ind. S Mental'!X86</f>
        <v>40386205</v>
      </c>
      <c r="N23" s="63">
        <f>+'24-03-358 Ind. S Mental'!Y86</f>
        <v>75902619</v>
      </c>
      <c r="O23" s="63">
        <f>+'24-03-358 Ind. S Mental'!Z86</f>
        <v>3576299</v>
      </c>
      <c r="P23" s="63">
        <f>+'24-03-358 Ind. S Mental'!AA86</f>
        <v>34669736</v>
      </c>
      <c r="Q23" s="63">
        <f>+'24-03-358 Ind. S Mental'!AB86</f>
        <v>3638469</v>
      </c>
      <c r="R23" s="63">
        <f>+'24-03-358 Ind. S Mental'!AC86</f>
        <v>41884504</v>
      </c>
      <c r="S23" s="63">
        <f>+'24-03-358 Ind. S Mental'!AD86</f>
        <v>3520327</v>
      </c>
      <c r="T23" s="63">
        <f>+'24-03-358 Ind. S Mental'!AE86</f>
        <v>3520327</v>
      </c>
      <c r="U23" s="63">
        <f>+'24-03-358 Ind. S Mental'!AF86</f>
        <v>5387076</v>
      </c>
      <c r="V23" s="63">
        <f>+'24-03-358 Ind. S Mental'!AG86</f>
        <v>12427730</v>
      </c>
      <c r="W23" s="63">
        <f>+'24-03-358 Ind. S Mental'!AH86</f>
        <v>689870787</v>
      </c>
      <c r="X23" s="86">
        <f>+'24-03-358 Ind. S Mental'!AI86</f>
        <v>0.99783586286299464</v>
      </c>
      <c r="Y23" s="86">
        <f>+'24-03-358 Ind. S Mental'!AJ86</f>
        <v>1</v>
      </c>
    </row>
    <row r="24" spans="1:25" ht="25.5" x14ac:dyDescent="0.25">
      <c r="A24" s="8" t="str">
        <f>"TOTAL ASIG."&amp;" "&amp;$A$5</f>
        <v>TOTAL ASIG. 24-03-358 "Programa Apoyo a la Atencion de Salud Mental"</v>
      </c>
      <c r="B24" s="74">
        <f>SUM(B8:B23)</f>
        <v>691367000</v>
      </c>
      <c r="C24" s="74">
        <f t="shared" ref="C24:V24" si="0">SUM(C8:C23)</f>
        <v>689945137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3520327</v>
      </c>
      <c r="H24" s="74">
        <f t="shared" si="0"/>
        <v>3520327</v>
      </c>
      <c r="I24" s="74">
        <f t="shared" si="0"/>
        <v>552615280</v>
      </c>
      <c r="J24" s="74">
        <f t="shared" si="0"/>
        <v>559655934</v>
      </c>
      <c r="K24" s="74">
        <f t="shared" si="0"/>
        <v>3520327</v>
      </c>
      <c r="L24" s="74">
        <f t="shared" si="0"/>
        <v>31996087</v>
      </c>
      <c r="M24" s="74">
        <f t="shared" si="0"/>
        <v>40386205</v>
      </c>
      <c r="N24" s="74">
        <f t="shared" si="0"/>
        <v>75902619</v>
      </c>
      <c r="O24" s="74">
        <f t="shared" si="0"/>
        <v>3576299</v>
      </c>
      <c r="P24" s="74">
        <f t="shared" si="0"/>
        <v>34669736</v>
      </c>
      <c r="Q24" s="74">
        <f t="shared" si="0"/>
        <v>3638469</v>
      </c>
      <c r="R24" s="74">
        <f t="shared" si="0"/>
        <v>41884504</v>
      </c>
      <c r="S24" s="74">
        <f t="shared" si="0"/>
        <v>3520327</v>
      </c>
      <c r="T24" s="74">
        <f t="shared" si="0"/>
        <v>3520327</v>
      </c>
      <c r="U24" s="74">
        <f t="shared" si="0"/>
        <v>5387076</v>
      </c>
      <c r="V24" s="74">
        <f t="shared" si="0"/>
        <v>12427730</v>
      </c>
      <c r="W24" s="74">
        <f>SUM(W8:W23)</f>
        <v>689870787</v>
      </c>
      <c r="X24" s="89">
        <f>+'24-03-358 Ind. S Mental'!AI87</f>
        <v>0.99783586286299464</v>
      </c>
      <c r="Y24" s="89">
        <f>'24-03-358 Ind. S Mental'!AJ87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93"/>
  <sheetViews>
    <sheetView zoomScaleNormal="100" workbookViewId="0">
      <pane ySplit="7" topLeftCell="A27" activePane="bottomLeft" state="frozen"/>
      <selection pane="bottomLeft"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9" t="s">
        <v>881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81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IF(ISERROR(AH9/$AH$74),"-",AH9/$AH$74)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IF(ISERROR(AH10/$AH$74),"-",AH10/$AH$74)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IF(ISERROR(AH11/$AH$74),0,AH11/$AH$74)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IF(ISERROR(AH13/$AH$74),"-",AH13/$AH$74)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IF(ISERROR(AH14/$AH$74),"-",AH14/$AH$74)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IF(ISERROR(AH15/$AH$74),0,AH15/$AH$74)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IF(ISERROR(AH17/$AH$74),"-",AH17/$AH$74)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IF(ISERROR(AH18/$AH$74),"-",AH18/$AH$74)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IF(ISERROR(AH19/$AH$74),0,AH19/$AH$74)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IF(ISERROR(AH21/$AH$74),"-",AH21/$AH$74)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IF(ISERROR(AH22/$AH$74),"-",AH22/$AH$74)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IF(ISERROR(AH23/$AH$74),0,AH23/$AH$74)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IF(ISERROR(AH25/$AH$74),"-",AH25/$AH$74)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IF(ISERROR(AH26/$AH$74),"-",AH26/$AH$74)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IF(ISERROR(AH27/$AH$74),0,AH27/$AH$74)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IF(ISERROR(AH29/$AH$74),"-",AH29/$AH$74)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IF(ISERROR(AH30/$AH$74),"-",AH30/$AH$74)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IF(ISERROR(AH31/$AH$74),0,AH31/$AH$74)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IF(ISERROR(AH33/$AH$74),"-",AH33/$AH$74)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IF(ISERROR(AH34/$AH$74),"-",AH34/$AH$74)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IF(ISERROR(AH35/$AH$74),0,AH35/$AH$74)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IF(ISERROR(AH37/$AH$74),"-",AH37/$AH$74)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IF(ISERROR(AH38/$AH$74),"-",AH38/$AH$74)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IF(ISERROR(AH39/$AH$74),0,AH39/$AH$74)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IF(ISERROR(AH41/$AH$74),"-",AH41/$AH$74)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IF(ISERROR(AH42/$AH$74),"-",AH42/$AH$74)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IF(ISERROR(AH43/$AH$74),0,AH43/$AH$74)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IF(ISERROR(AH45/$AH$74),"-",AH45/$AH$74)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IF(ISERROR(AH46/$AH$74),"-",AH46/$AH$74)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IF(ISERROR(AH47/$AH$74),0,AH47/$AH$74)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IF(ISERROR(AH49/$AH$74),"-",AH49/$AH$74)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IF(ISERROR(AH50/$AH$74),"-",AH50/$AH$74)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IF(ISERROR(AH51/$AH$74),0,AH51/$AH$74)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IF(ISERROR(AH53/$AH$74),"-",AH53/$AH$74)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IF(ISERROR(AH54/$AH$74),"-",AH54/$AH$74)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IF(ISERROR(AH55/$AH$74),0,AH55/$AH$74)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IF(ISERROR(AH57/$AH$74),"-",AH57/$AH$74)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IF(ISERROR(AH58/$AH$74),"-",AH58/$AH$74)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IF(ISERROR(AH59/$AH$74),0,AH59/$AH$74)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>
        <v>383775</v>
      </c>
      <c r="K61" s="23">
        <v>383775</v>
      </c>
      <c r="L61" s="59" t="s">
        <v>301</v>
      </c>
      <c r="M61" s="24"/>
      <c r="N61" s="24"/>
      <c r="O61" s="24"/>
      <c r="P61" s="22"/>
      <c r="Q61" s="22"/>
      <c r="R61" s="24"/>
      <c r="S61" s="24"/>
      <c r="T61" s="24">
        <v>240975</v>
      </c>
      <c r="U61" s="25">
        <f>SUM(R61:T61)</f>
        <v>240975</v>
      </c>
      <c r="V61" s="24"/>
      <c r="W61" s="24"/>
      <c r="X61" s="24"/>
      <c r="Y61" s="25">
        <f>SUM(V61:X61)</f>
        <v>0</v>
      </c>
      <c r="Z61" s="24"/>
      <c r="AA61" s="24">
        <v>142800</v>
      </c>
      <c r="AB61" s="24"/>
      <c r="AC61" s="25">
        <f>SUM(Z61:AB61)</f>
        <v>142800</v>
      </c>
      <c r="AD61" s="24"/>
      <c r="AE61" s="24"/>
      <c r="AF61" s="24"/>
      <c r="AG61" s="25">
        <f>SUM(AD61:AF61)</f>
        <v>0</v>
      </c>
      <c r="AH61" s="25">
        <f>SUM(U61,Y61,AC61,AG61)</f>
        <v>383775</v>
      </c>
      <c r="AI61" s="26">
        <f>IF(ISERROR(AH61/J61),0,AH61/J61)</f>
        <v>1</v>
      </c>
      <c r="AJ61" s="27">
        <f>IF(ISERROR(AH61/$AH$74),"-",AH61/$AH$74)</f>
        <v>4.7593474396005482E-4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IF(ISERROR(AH62/$AH$74),"-",AH62/$AH$74)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383775</v>
      </c>
      <c r="K63" s="33">
        <f>SUM(K61:K62)</f>
        <v>383775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240975</v>
      </c>
      <c r="U63" s="33">
        <f t="shared" si="13"/>
        <v>240975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142800</v>
      </c>
      <c r="AB63" s="33">
        <f t="shared" si="13"/>
        <v>0</v>
      </c>
      <c r="AC63" s="33">
        <f t="shared" si="13"/>
        <v>142800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383775</v>
      </c>
      <c r="AI63" s="36">
        <f>IF(ISERROR(AH63/J63),0,AH63/J63)</f>
        <v>1</v>
      </c>
      <c r="AJ63" s="36">
        <f>IF(ISERROR(AH63/$AH$74),0,AH63/$AH$74)</f>
        <v>4.7593474396005482E-4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73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9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IF(ISERROR(AH65/$AH$74),"-",AH65/$AH$74)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IF(ISERROR(AH66/$AH$74),"-",AH66/$AH$74)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96" t="s">
        <v>74</v>
      </c>
      <c r="B67" s="197"/>
      <c r="C67" s="197"/>
      <c r="D67" s="197"/>
      <c r="E67" s="197"/>
      <c r="F67" s="197"/>
      <c r="G67" s="197"/>
      <c r="H67" s="197"/>
      <c r="I67" s="198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IF(ISERROR(AH67/$AH$74),0,AH67/$AH$74)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75</v>
      </c>
      <c r="B68" s="192"/>
      <c r="C68" s="192"/>
      <c r="D68" s="192"/>
      <c r="E68" s="193"/>
      <c r="F68" s="9"/>
      <c r="G68" s="10"/>
      <c r="H68" s="11"/>
      <c r="I68" s="11"/>
      <c r="J68" s="194">
        <v>808750225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99"/>
      <c r="K69" s="71">
        <v>423186549</v>
      </c>
      <c r="L69" s="59" t="s">
        <v>300</v>
      </c>
      <c r="M69" s="47"/>
      <c r="N69" s="72"/>
      <c r="O69" s="47"/>
      <c r="P69" s="73"/>
      <c r="Q69" s="73"/>
      <c r="R69" s="24"/>
      <c r="S69" s="24">
        <v>64335460</v>
      </c>
      <c r="T69" s="24">
        <v>35481417</v>
      </c>
      <c r="U69" s="25">
        <f>SUM(R69:T69)</f>
        <v>99816877</v>
      </c>
      <c r="V69" s="24">
        <v>32401968</v>
      </c>
      <c r="W69" s="24">
        <v>31314312</v>
      </c>
      <c r="X69" s="24">
        <v>29714570</v>
      </c>
      <c r="Y69" s="25">
        <f>SUM(V69:X69)</f>
        <v>93430850</v>
      </c>
      <c r="Z69" s="24">
        <v>28571092</v>
      </c>
      <c r="AA69" s="24">
        <v>34015612</v>
      </c>
      <c r="AB69" s="24">
        <v>29551434</v>
      </c>
      <c r="AC69" s="25">
        <f>SUM(Z69:AB69)</f>
        <v>92138138</v>
      </c>
      <c r="AD69" s="24">
        <v>30159338</v>
      </c>
      <c r="AE69" s="24">
        <v>61896915</v>
      </c>
      <c r="AF69" s="24">
        <v>45592819</v>
      </c>
      <c r="AG69" s="25">
        <f>SUM(AD69:AF69)</f>
        <v>137649072</v>
      </c>
      <c r="AH69" s="25">
        <f>SUM(U69,Y69,AC69,AG69)</f>
        <v>423034937</v>
      </c>
      <c r="AI69" s="26">
        <f>IF(ISERROR(AH69/J68),0,AH69/J68)</f>
        <v>0.52307241954708572</v>
      </c>
      <c r="AJ69" s="27">
        <f>IF(ISERROR(AH69/$AH$74),"-",AH69/$AH$74)</f>
        <v>0.52462256381278849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99"/>
      <c r="K70" s="71">
        <v>263736276</v>
      </c>
      <c r="L70" s="59" t="s">
        <v>301</v>
      </c>
      <c r="M70" s="47"/>
      <c r="N70" s="72"/>
      <c r="O70" s="47"/>
      <c r="P70" s="73"/>
      <c r="Q70" s="73"/>
      <c r="R70" s="24"/>
      <c r="S70" s="24">
        <f>10583480+14356867</f>
        <v>24940347</v>
      </c>
      <c r="T70" s="24">
        <f>12369944+803249</f>
        <v>13173193</v>
      </c>
      <c r="U70" s="25">
        <f>SUM(R70:T70)</f>
        <v>38113540</v>
      </c>
      <c r="V70" s="24">
        <v>6708128</v>
      </c>
      <c r="W70" s="24">
        <v>7141466</v>
      </c>
      <c r="X70" s="24">
        <f>5894703+9291863</f>
        <v>15186566</v>
      </c>
      <c r="Y70" s="25">
        <f>SUM(V70:X70)</f>
        <v>29036160</v>
      </c>
      <c r="Z70" s="24">
        <f>9255872+2840694</f>
        <v>12096566</v>
      </c>
      <c r="AA70" s="24">
        <f>6279362+1193826</f>
        <v>7473188</v>
      </c>
      <c r="AB70" s="24">
        <f>10174929+11401247</f>
        <v>21576176</v>
      </c>
      <c r="AC70" s="25">
        <f>SUM(Z70:AB70)</f>
        <v>41145930</v>
      </c>
      <c r="AD70" s="24">
        <v>11823002</v>
      </c>
      <c r="AE70" s="24">
        <v>51189323</v>
      </c>
      <c r="AF70" s="24">
        <v>90295879</v>
      </c>
      <c r="AG70" s="25">
        <f>SUM(AD70:AF70)</f>
        <v>153308204</v>
      </c>
      <c r="AH70" s="25">
        <f>SUM(U70,Y70,AC70,AG70)</f>
        <v>261603834</v>
      </c>
      <c r="AI70" s="26">
        <f>IF(ISERROR(AH70/J69),0,AH70/J69)</f>
        <v>0</v>
      </c>
      <c r="AJ70" s="27">
        <f>IF(ISERROR(AH70/$AH$74),"-",AH70/$AH$74)</f>
        <v>0.3244253892352516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 x14ac:dyDescent="0.25">
      <c r="A71" s="19">
        <v>3</v>
      </c>
      <c r="B71" s="111" t="s">
        <v>1378</v>
      </c>
      <c r="C71" s="111" t="s">
        <v>1378</v>
      </c>
      <c r="D71" s="139">
        <v>45653</v>
      </c>
      <c r="E71" s="137" t="s">
        <v>1377</v>
      </c>
      <c r="F71" s="137" t="s">
        <v>1379</v>
      </c>
      <c r="G71" s="137" t="s">
        <v>1372</v>
      </c>
      <c r="H71" s="29"/>
      <c r="I71" s="29"/>
      <c r="J71" s="199"/>
      <c r="K71" s="31">
        <v>107838000</v>
      </c>
      <c r="L71" s="59" t="s">
        <v>1386</v>
      </c>
      <c r="M71" s="24"/>
      <c r="N71" s="24"/>
      <c r="O71" s="24"/>
      <c r="P71" s="30"/>
      <c r="Q71" s="30"/>
      <c r="R71" s="24"/>
      <c r="S71" s="24"/>
      <c r="T71" s="24"/>
      <c r="U71" s="25">
        <f>SUM(R71:T71)</f>
        <v>0</v>
      </c>
      <c r="V71" s="24"/>
      <c r="W71" s="24"/>
      <c r="X71" s="24"/>
      <c r="Y71" s="25">
        <f>SUM(V71:X71)</f>
        <v>0</v>
      </c>
      <c r="Z71" s="24"/>
      <c r="AA71" s="24"/>
      <c r="AB71" s="24"/>
      <c r="AC71" s="25">
        <f>SUM(Z71:AB71)</f>
        <v>0</v>
      </c>
      <c r="AD71" s="24"/>
      <c r="AE71" s="24"/>
      <c r="AF71" s="31">
        <v>107838000</v>
      </c>
      <c r="AG71" s="25">
        <f>SUM(AD71:AF71)</f>
        <v>107838000</v>
      </c>
      <c r="AH71" s="25">
        <f>SUM(U71,Y71,AC71,AG71)</f>
        <v>107838000</v>
      </c>
      <c r="AI71" s="26">
        <f>IF(ISERROR(AH71/J71),0,AH71/J71)</f>
        <v>0</v>
      </c>
      <c r="AJ71" s="27">
        <f>IF(ISERROR(AH71/$AH$74),"-",AH71/$AH$74)</f>
        <v>0.13373422166416363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outlineLevel="1" x14ac:dyDescent="0.25">
      <c r="A72" s="19">
        <v>4</v>
      </c>
      <c r="B72" s="111" t="s">
        <v>1376</v>
      </c>
      <c r="C72" s="111" t="s">
        <v>1376</v>
      </c>
      <c r="D72" s="29">
        <v>45653</v>
      </c>
      <c r="E72" s="137" t="s">
        <v>1375</v>
      </c>
      <c r="F72" s="64" t="s">
        <v>1379</v>
      </c>
      <c r="G72" s="137" t="s">
        <v>1372</v>
      </c>
      <c r="H72" s="127"/>
      <c r="I72" s="127"/>
      <c r="J72" s="195"/>
      <c r="K72" s="130">
        <v>13500000</v>
      </c>
      <c r="L72" s="59" t="s">
        <v>1386</v>
      </c>
      <c r="M72" s="24"/>
      <c r="N72" s="24"/>
      <c r="O72" s="24"/>
      <c r="P72" s="30"/>
      <c r="Q72" s="30"/>
      <c r="R72" s="24"/>
      <c r="S72" s="24"/>
      <c r="T72" s="24"/>
      <c r="U72" s="25">
        <f>SUM(R72:T72)</f>
        <v>0</v>
      </c>
      <c r="V72" s="24"/>
      <c r="W72" s="24"/>
      <c r="X72" s="24"/>
      <c r="Y72" s="25">
        <f>SUM(V72:X72)</f>
        <v>0</v>
      </c>
      <c r="Z72" s="24"/>
      <c r="AA72" s="24"/>
      <c r="AB72" s="24"/>
      <c r="AC72" s="25">
        <f>SUM(Z72:AB72)</f>
        <v>0</v>
      </c>
      <c r="AD72" s="24"/>
      <c r="AE72" s="24"/>
      <c r="AF72" s="130">
        <v>13500000</v>
      </c>
      <c r="AG72" s="25">
        <f>SUM(AD72:AF72)</f>
        <v>13500000</v>
      </c>
      <c r="AH72" s="25">
        <f>SUM(U72,Y72,AC72,AG72)</f>
        <v>13500000</v>
      </c>
      <c r="AI72" s="26">
        <f>IF(ISERROR(AH72/J72),0,AH72/J72)</f>
        <v>0</v>
      </c>
      <c r="AJ72" s="27">
        <f>IF(ISERROR(AH72/$AH$74),"-",AH72/$AH$74)</f>
        <v>1.6741890543836208E-2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37" customFormat="1" ht="12.75" customHeight="1" x14ac:dyDescent="0.25">
      <c r="A73" s="191" t="s">
        <v>78</v>
      </c>
      <c r="B73" s="192"/>
      <c r="C73" s="192"/>
      <c r="D73" s="192"/>
      <c r="E73" s="193"/>
      <c r="F73" s="191"/>
      <c r="G73" s="192"/>
      <c r="H73" s="192"/>
      <c r="I73" s="192"/>
      <c r="J73" s="74">
        <f>J68</f>
        <v>808750225</v>
      </c>
      <c r="K73" s="74">
        <f>SUM(K69:K72)</f>
        <v>808260825</v>
      </c>
      <c r="L73" s="75"/>
      <c r="M73" s="74">
        <f>SUM(M69:M69)</f>
        <v>0</v>
      </c>
      <c r="N73" s="74">
        <f>SUM(N69:N69)</f>
        <v>0</v>
      </c>
      <c r="O73" s="74">
        <f>SUM(O69:O69)</f>
        <v>0</v>
      </c>
      <c r="P73" s="76"/>
      <c r="Q73" s="38"/>
      <c r="R73" s="74">
        <f t="shared" ref="R73:AE73" si="15">SUM(R69:R70)</f>
        <v>0</v>
      </c>
      <c r="S73" s="74">
        <f t="shared" si="15"/>
        <v>89275807</v>
      </c>
      <c r="T73" s="74">
        <f t="shared" si="15"/>
        <v>48654610</v>
      </c>
      <c r="U73" s="74">
        <f t="shared" si="15"/>
        <v>137930417</v>
      </c>
      <c r="V73" s="74">
        <f t="shared" si="15"/>
        <v>39110096</v>
      </c>
      <c r="W73" s="74">
        <f t="shared" si="15"/>
        <v>38455778</v>
      </c>
      <c r="X73" s="74">
        <f t="shared" si="15"/>
        <v>44901136</v>
      </c>
      <c r="Y73" s="74">
        <f t="shared" si="15"/>
        <v>122467010</v>
      </c>
      <c r="Z73" s="74">
        <f t="shared" si="15"/>
        <v>40667658</v>
      </c>
      <c r="AA73" s="74">
        <f t="shared" si="15"/>
        <v>41488800</v>
      </c>
      <c r="AB73" s="74">
        <f t="shared" si="15"/>
        <v>51127610</v>
      </c>
      <c r="AC73" s="74">
        <f t="shared" si="15"/>
        <v>133284068</v>
      </c>
      <c r="AD73" s="74">
        <f t="shared" si="15"/>
        <v>41982340</v>
      </c>
      <c r="AE73" s="74">
        <f t="shared" si="15"/>
        <v>113086238</v>
      </c>
      <c r="AF73" s="74">
        <f>SUM(AF69:AF72)</f>
        <v>257226698</v>
      </c>
      <c r="AG73" s="74">
        <f t="shared" ref="AG73" si="16">SUM(AG69:AG72)</f>
        <v>412295276</v>
      </c>
      <c r="AH73" s="74">
        <f>SUM(AH69:AH72)</f>
        <v>805976771</v>
      </c>
      <c r="AI73" s="77">
        <f>IF(ISERROR(AH73/J73),0,AH73/J73)</f>
        <v>0.99657069152592814</v>
      </c>
      <c r="AJ73" s="77">
        <f>IF(ISERROR(AH73/$AH$74),0,AH73/$AH$74)</f>
        <v>0.99952406525603998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s="78" customFormat="1" ht="15" customHeight="1" x14ac:dyDescent="0.25">
      <c r="A74" s="188" t="str">
        <f>"TOTAL ASIG."&amp;" "&amp;$A$5</f>
        <v>TOTAL ASIG. 24-03-409 "Programa Asuntos Indígenas"</v>
      </c>
      <c r="B74" s="189"/>
      <c r="C74" s="189"/>
      <c r="D74" s="189"/>
      <c r="E74" s="189"/>
      <c r="F74" s="189"/>
      <c r="G74" s="189"/>
      <c r="H74" s="189"/>
      <c r="I74" s="190"/>
      <c r="J74" s="33">
        <f>SUM(J11,J15,J19,J23,J27,J31,J35,J39,J43,J47,J51,J55,J59,J63,J67,J73)</f>
        <v>809134000</v>
      </c>
      <c r="K74" s="33">
        <f>+K11+K15+K19+K23+K27+K31+K35+K39+K43+K47+K51+K55+K67+K59+K63+K73</f>
        <v>808644600</v>
      </c>
      <c r="L74" s="32"/>
      <c r="M74" s="33">
        <f>+M11+M15+M19+M23+M27+M31+M35+M39+M43+M47+M51+M55+M67+M59+M63+M73</f>
        <v>0</v>
      </c>
      <c r="N74" s="33">
        <f>+N11+N15+N19+N23+N27+N31+N35+N39+N43+N47+N51+N55+N67+N59+N63+N73</f>
        <v>0</v>
      </c>
      <c r="O74" s="33">
        <f>+O11+O15+O19+O23+O27+O31+O35+O39+O43+O47+O51+O55+O67+O59+O63+O73</f>
        <v>0</v>
      </c>
      <c r="P74" s="34"/>
      <c r="Q74" s="35"/>
      <c r="R74" s="33">
        <f t="shared" ref="R74:AH74" si="17">+R11+R15+R19+R23+R27+R31+R35+R39+R43+R47+R51+R55+R67+R59+R63+R73</f>
        <v>0</v>
      </c>
      <c r="S74" s="33">
        <f t="shared" si="17"/>
        <v>89275807</v>
      </c>
      <c r="T74" s="33">
        <f t="shared" si="17"/>
        <v>48895585</v>
      </c>
      <c r="U74" s="33">
        <f t="shared" si="17"/>
        <v>138171392</v>
      </c>
      <c r="V74" s="33">
        <f t="shared" si="17"/>
        <v>39110096</v>
      </c>
      <c r="W74" s="33">
        <f t="shared" si="17"/>
        <v>38455778</v>
      </c>
      <c r="X74" s="33">
        <f t="shared" si="17"/>
        <v>44901136</v>
      </c>
      <c r="Y74" s="33">
        <f t="shared" si="17"/>
        <v>122467010</v>
      </c>
      <c r="Z74" s="33">
        <f t="shared" si="17"/>
        <v>40667658</v>
      </c>
      <c r="AA74" s="33">
        <f t="shared" si="17"/>
        <v>41631600</v>
      </c>
      <c r="AB74" s="33">
        <f t="shared" si="17"/>
        <v>51127610</v>
      </c>
      <c r="AC74" s="33">
        <f t="shared" si="17"/>
        <v>133426868</v>
      </c>
      <c r="AD74" s="33">
        <f t="shared" si="17"/>
        <v>41982340</v>
      </c>
      <c r="AE74" s="33">
        <f t="shared" si="17"/>
        <v>113086238</v>
      </c>
      <c r="AF74" s="33">
        <f t="shared" si="17"/>
        <v>257226698</v>
      </c>
      <c r="AG74" s="33">
        <f t="shared" si="17"/>
        <v>412295276</v>
      </c>
      <c r="AH74" s="33">
        <f t="shared" si="17"/>
        <v>806360546</v>
      </c>
      <c r="AI74" s="36">
        <f>IF(ISERROR(AH74/J74),0,AH74/J74)</f>
        <v>0.99657231805856628</v>
      </c>
      <c r="AJ74" s="36">
        <f>IF(ISERROR(AH74/$AH$74),0,AH74/$AH$74)</f>
        <v>1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32" x14ac:dyDescent="0.25">
      <c r="A91" s="2"/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3" spans="1:32" x14ac:dyDescent="0.25">
      <c r="E93" s="84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4:I74"/>
    <mergeCell ref="A64:E64"/>
    <mergeCell ref="J65:J66"/>
    <mergeCell ref="A67:I67"/>
    <mergeCell ref="A68:E68"/>
    <mergeCell ref="A73:E73"/>
    <mergeCell ref="F73:I73"/>
    <mergeCell ref="J68:J72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E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 D71:D72" xr:uid="{00000000-0002-0000-0E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 H71:I72" xr:uid="{00000000-0002-0000-0E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2" xr:uid="{00000000-0002-0000-0E00-000004000000}"/>
    <dataValidation type="textLength" operator="lessThanOrEqual" allowBlank="1" showInputMessage="1" showErrorMessage="1" errorTitle="MÁXIMO DE CARACTERES SOBREPASADO" error="Sólo 255 caracteres por celdas" sqref="P65:Q66 P61:Q62 N69:N70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72 L62 E69:G72" xr:uid="{00000000-0002-0000-0E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2 AF71:AF72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Z69:AB72 R69:T72 M71:N72 AD69:AE72 M69:M70 AF70 V69:X72" xr:uid="{00000000-0002-0000-0E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zoomScaleNormal="100" workbookViewId="0">
      <selection activeCell="AB11" sqref="AB11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'24-01-321 Ind. Telecentros'!A5:U5</f>
        <v>24-01-321 "Fundación de las Familias - Programa Red Telecentros"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85" t="s">
        <v>45</v>
      </c>
      <c r="B8" s="63">
        <f>+'24-01-321 Ind. Telecentros'!J11</f>
        <v>0</v>
      </c>
      <c r="C8" s="63">
        <f>+'24-01-321 Ind. Telecentros'!K11</f>
        <v>0</v>
      </c>
      <c r="D8" s="63">
        <f>+'24-01-321 Ind. Telecentros'!M11</f>
        <v>0</v>
      </c>
      <c r="E8" s="63">
        <f>+'24-01-321 Ind. Telecentros'!N11</f>
        <v>0</v>
      </c>
      <c r="F8" s="63">
        <f>+'24-01-321 Ind. Telecentros'!O11</f>
        <v>0</v>
      </c>
      <c r="G8" s="63">
        <f>+'24-01-321 Ind. Telecentros'!R11</f>
        <v>0</v>
      </c>
      <c r="H8" s="63">
        <f>+'24-01-321 Ind. Telecentros'!S11</f>
        <v>0</v>
      </c>
      <c r="I8" s="63">
        <f>+'24-01-321 Ind. Telecentros'!T11</f>
        <v>0</v>
      </c>
      <c r="J8" s="63">
        <f>+'24-01-321 Ind. Telecentros'!U11</f>
        <v>0</v>
      </c>
      <c r="K8" s="63">
        <f>+'24-01-321 Ind. Telecentros'!V11</f>
        <v>0</v>
      </c>
      <c r="L8" s="63">
        <f>+'24-01-321 Ind. Telecentros'!W11</f>
        <v>0</v>
      </c>
      <c r="M8" s="63">
        <f>+'24-01-321 Ind. Telecentros'!X11</f>
        <v>0</v>
      </c>
      <c r="N8" s="63">
        <f>+'24-01-321 Ind. Telecentros'!Y11</f>
        <v>0</v>
      </c>
      <c r="O8" s="63">
        <f>+'24-01-321 Ind. Telecentros'!Z11</f>
        <v>0</v>
      </c>
      <c r="P8" s="63">
        <f>+'24-01-321 Ind. Telecentros'!AA11</f>
        <v>0</v>
      </c>
      <c r="Q8" s="63">
        <f>+'24-01-321 Ind. Telecentros'!AB11</f>
        <v>0</v>
      </c>
      <c r="R8" s="63">
        <f>+'24-01-321 Ind. Telecentros'!AC11</f>
        <v>0</v>
      </c>
      <c r="S8" s="63">
        <f>+'24-01-321 Ind. Telecentros'!AD11</f>
        <v>0</v>
      </c>
      <c r="T8" s="63">
        <f>+'24-01-321 Ind. Telecentros'!AE11</f>
        <v>0</v>
      </c>
      <c r="U8" s="63">
        <f>+'24-01-321 Ind. Telecentros'!AF11</f>
        <v>0</v>
      </c>
      <c r="V8" s="63">
        <f>+'24-01-321 Ind. Telecentros'!AG11</f>
        <v>0</v>
      </c>
      <c r="W8" s="63">
        <f>+'24-01-321 Ind. Telecentros'!AH11</f>
        <v>0</v>
      </c>
      <c r="X8" s="86">
        <f>+'24-01-321 Ind. Telecentros'!AI11</f>
        <v>0</v>
      </c>
      <c r="Y8" s="86">
        <f>+'24-01-321 Ind. Telecentros'!AJ11</f>
        <v>0</v>
      </c>
    </row>
    <row r="9" spans="1:25" ht="24.75" customHeight="1" x14ac:dyDescent="0.25">
      <c r="A9" s="85" t="s">
        <v>47</v>
      </c>
      <c r="B9" s="63">
        <f>+'24-01-321 Ind. Telecentros'!J15</f>
        <v>0</v>
      </c>
      <c r="C9" s="63">
        <f>+'24-01-321 Ind. Telecentros'!K15</f>
        <v>0</v>
      </c>
      <c r="D9" s="63">
        <f>+'24-01-321 Ind. Telecentros'!M15</f>
        <v>0</v>
      </c>
      <c r="E9" s="63">
        <f>+'24-01-321 Ind. Telecentros'!N15</f>
        <v>0</v>
      </c>
      <c r="F9" s="63">
        <f>+'24-01-321 Ind. Telecentros'!O15</f>
        <v>0</v>
      </c>
      <c r="G9" s="63">
        <f>+'24-01-321 Ind. Telecentros'!R15</f>
        <v>0</v>
      </c>
      <c r="H9" s="63">
        <f>+'24-01-321 Ind. Telecentros'!S15</f>
        <v>0</v>
      </c>
      <c r="I9" s="63">
        <f>+'24-01-321 Ind. Telecentros'!T15</f>
        <v>0</v>
      </c>
      <c r="J9" s="63">
        <f>+'24-01-321 Ind. Telecentros'!U15</f>
        <v>0</v>
      </c>
      <c r="K9" s="63">
        <f>+'24-01-321 Ind. Telecentros'!V15</f>
        <v>0</v>
      </c>
      <c r="L9" s="63">
        <f>+'24-01-321 Ind. Telecentros'!W15</f>
        <v>0</v>
      </c>
      <c r="M9" s="63">
        <f>+'24-01-321 Ind. Telecentros'!X15</f>
        <v>0</v>
      </c>
      <c r="N9" s="63">
        <f>+'24-01-321 Ind. Telecentros'!Y15</f>
        <v>0</v>
      </c>
      <c r="O9" s="63">
        <f>+'24-01-321 Ind. Telecentros'!Z15</f>
        <v>0</v>
      </c>
      <c r="P9" s="63">
        <f>+'24-01-321 Ind. Telecentros'!AA15</f>
        <v>0</v>
      </c>
      <c r="Q9" s="63">
        <f>+'24-01-321 Ind. Telecentros'!AB15</f>
        <v>0</v>
      </c>
      <c r="R9" s="63">
        <f>+'24-01-321 Ind. Telecentros'!AC15</f>
        <v>0</v>
      </c>
      <c r="S9" s="63">
        <f>+'24-01-321 Ind. Telecentros'!AD15</f>
        <v>0</v>
      </c>
      <c r="T9" s="63">
        <f>+'24-01-321 Ind. Telecentros'!AE15</f>
        <v>0</v>
      </c>
      <c r="U9" s="63">
        <f>+'24-01-321 Ind. Telecentros'!AF15</f>
        <v>0</v>
      </c>
      <c r="V9" s="63">
        <f>+'24-01-321 Ind. Telecentros'!AG15</f>
        <v>0</v>
      </c>
      <c r="W9" s="63">
        <f>+'24-01-321 Ind. Telecentros'!AH15</f>
        <v>0</v>
      </c>
      <c r="X9" s="86">
        <f>+'24-01-321 Ind. Telecentros'!AI15</f>
        <v>0</v>
      </c>
      <c r="Y9" s="86">
        <f>+'24-01-321 Ind. Telecentros'!AJ15</f>
        <v>0</v>
      </c>
    </row>
    <row r="10" spans="1:25" ht="24.75" customHeight="1" x14ac:dyDescent="0.25">
      <c r="A10" s="85" t="s">
        <v>49</v>
      </c>
      <c r="B10" s="63">
        <f>+'24-01-321 Ind. Telecentros'!J19</f>
        <v>0</v>
      </c>
      <c r="C10" s="63">
        <f>+'24-01-321 Ind. Telecentros'!K19</f>
        <v>0</v>
      </c>
      <c r="D10" s="63">
        <f>+'24-01-321 Ind. Telecentros'!M19</f>
        <v>0</v>
      </c>
      <c r="E10" s="63">
        <f>+'24-01-321 Ind. Telecentros'!N19</f>
        <v>0</v>
      </c>
      <c r="F10" s="63">
        <f>+'24-01-321 Ind. Telecentros'!O19</f>
        <v>0</v>
      </c>
      <c r="G10" s="63">
        <f>+'24-01-321 Ind. Telecentros'!R19</f>
        <v>0</v>
      </c>
      <c r="H10" s="63">
        <f>+'24-01-321 Ind. Telecentros'!S19</f>
        <v>0</v>
      </c>
      <c r="I10" s="63">
        <f>+'24-01-321 Ind. Telecentros'!T19</f>
        <v>0</v>
      </c>
      <c r="J10" s="63">
        <f>+'24-01-321 Ind. Telecentros'!U19</f>
        <v>0</v>
      </c>
      <c r="K10" s="63">
        <f>+'24-01-321 Ind. Telecentros'!V19</f>
        <v>0</v>
      </c>
      <c r="L10" s="63">
        <f>+'24-01-321 Ind. Telecentros'!W19</f>
        <v>0</v>
      </c>
      <c r="M10" s="63">
        <f>+'24-01-321 Ind. Telecentros'!X19</f>
        <v>0</v>
      </c>
      <c r="N10" s="63">
        <f>+'24-01-321 Ind. Telecentros'!Y19</f>
        <v>0</v>
      </c>
      <c r="O10" s="63">
        <f>+'24-01-321 Ind. Telecentros'!Z19</f>
        <v>0</v>
      </c>
      <c r="P10" s="63">
        <f>+'24-01-321 Ind. Telecentros'!AA19</f>
        <v>0</v>
      </c>
      <c r="Q10" s="63">
        <f>+'24-01-321 Ind. Telecentros'!AB19</f>
        <v>0</v>
      </c>
      <c r="R10" s="63">
        <f>+'24-01-321 Ind. Telecentros'!AC19</f>
        <v>0</v>
      </c>
      <c r="S10" s="63">
        <f>+'24-01-321 Ind. Telecentros'!AD19</f>
        <v>0</v>
      </c>
      <c r="T10" s="63">
        <f>+'24-01-321 Ind. Telecentros'!AE19</f>
        <v>0</v>
      </c>
      <c r="U10" s="63">
        <f>+'24-01-321 Ind. Telecentros'!AF19</f>
        <v>0</v>
      </c>
      <c r="V10" s="63">
        <f>+'24-01-321 Ind. Telecentros'!AG19</f>
        <v>0</v>
      </c>
      <c r="W10" s="63">
        <f>+'24-01-321 Ind. Telecentros'!AH19</f>
        <v>0</v>
      </c>
      <c r="X10" s="86">
        <f>+'24-01-321 Ind. Telecentros'!AI19</f>
        <v>0</v>
      </c>
      <c r="Y10" s="86">
        <f>+'24-01-321 Ind. Telecentros'!AJ19</f>
        <v>0</v>
      </c>
    </row>
    <row r="11" spans="1:25" ht="24.75" customHeight="1" x14ac:dyDescent="0.25">
      <c r="A11" s="85" t="s">
        <v>51</v>
      </c>
      <c r="B11" s="63">
        <f>+'24-01-321 Ind. Telecentros'!J23</f>
        <v>0</v>
      </c>
      <c r="C11" s="63">
        <f>+'24-01-321 Ind. Telecentros'!K23</f>
        <v>0</v>
      </c>
      <c r="D11" s="63">
        <f>+'24-01-321 Ind. Telecentros'!M23</f>
        <v>0</v>
      </c>
      <c r="E11" s="63">
        <f>+'24-01-321 Ind. Telecentros'!N23</f>
        <v>0</v>
      </c>
      <c r="F11" s="63">
        <f>+'24-01-321 Ind. Telecentros'!O23</f>
        <v>0</v>
      </c>
      <c r="G11" s="63">
        <f>+'24-01-321 Ind. Telecentros'!R23</f>
        <v>0</v>
      </c>
      <c r="H11" s="63">
        <f>+'24-01-321 Ind. Telecentros'!S23</f>
        <v>0</v>
      </c>
      <c r="I11" s="63">
        <f>+'24-01-321 Ind. Telecentros'!T23</f>
        <v>0</v>
      </c>
      <c r="J11" s="63">
        <f>+'24-01-321 Ind. Telecentros'!U23</f>
        <v>0</v>
      </c>
      <c r="K11" s="63">
        <f>+'24-01-321 Ind. Telecentros'!V23</f>
        <v>0</v>
      </c>
      <c r="L11" s="63">
        <f>+'24-01-321 Ind. Telecentros'!W23</f>
        <v>0</v>
      </c>
      <c r="M11" s="63">
        <f>+'24-01-321 Ind. Telecentros'!X23</f>
        <v>0</v>
      </c>
      <c r="N11" s="63">
        <f>+'24-01-321 Ind. Telecentros'!Y23</f>
        <v>0</v>
      </c>
      <c r="O11" s="63">
        <f>+'24-01-321 Ind. Telecentros'!Z23</f>
        <v>0</v>
      </c>
      <c r="P11" s="63">
        <f>+'24-01-321 Ind. Telecentros'!AA23</f>
        <v>0</v>
      </c>
      <c r="Q11" s="63">
        <f>+'24-01-321 Ind. Telecentros'!AB23</f>
        <v>0</v>
      </c>
      <c r="R11" s="63">
        <f>+'24-01-321 Ind. Telecentros'!AC23</f>
        <v>0</v>
      </c>
      <c r="S11" s="63">
        <f>+'24-01-321 Ind. Telecentros'!AD23</f>
        <v>0</v>
      </c>
      <c r="T11" s="63">
        <f>+'24-01-321 Ind. Telecentros'!AE23</f>
        <v>0</v>
      </c>
      <c r="U11" s="63">
        <f>+'24-01-321 Ind. Telecentros'!AF23</f>
        <v>0</v>
      </c>
      <c r="V11" s="63">
        <f>+'24-01-321 Ind. Telecentros'!AG23</f>
        <v>0</v>
      </c>
      <c r="W11" s="63">
        <f>+'24-01-321 Ind. Telecentros'!AH23</f>
        <v>0</v>
      </c>
      <c r="X11" s="86">
        <f>+'24-01-321 Ind. Telecentros'!AI23</f>
        <v>0</v>
      </c>
      <c r="Y11" s="86">
        <f>+'24-01-321 Ind. Telecentros'!AJ23</f>
        <v>0</v>
      </c>
    </row>
    <row r="12" spans="1:25" ht="24.75" customHeight="1" x14ac:dyDescent="0.25">
      <c r="A12" s="85" t="s">
        <v>53</v>
      </c>
      <c r="B12" s="63">
        <f>+'24-01-321 Ind. Telecentros'!J27</f>
        <v>0</v>
      </c>
      <c r="C12" s="63">
        <f>+'24-01-321 Ind. Telecentros'!K27</f>
        <v>0</v>
      </c>
      <c r="D12" s="63">
        <f>+'24-01-321 Ind. Telecentros'!M27</f>
        <v>0</v>
      </c>
      <c r="E12" s="63">
        <f>+'24-01-321 Ind. Telecentros'!N27</f>
        <v>0</v>
      </c>
      <c r="F12" s="63">
        <f>+'24-01-321 Ind. Telecentros'!O27</f>
        <v>0</v>
      </c>
      <c r="G12" s="63">
        <f>+'24-01-321 Ind. Telecentros'!R27</f>
        <v>0</v>
      </c>
      <c r="H12" s="63">
        <f>+'24-01-321 Ind. Telecentros'!S27</f>
        <v>0</v>
      </c>
      <c r="I12" s="63">
        <f>+'24-01-321 Ind. Telecentros'!T27</f>
        <v>0</v>
      </c>
      <c r="J12" s="63">
        <f>+'24-01-321 Ind. Telecentros'!U27</f>
        <v>0</v>
      </c>
      <c r="K12" s="63">
        <f>+'24-01-321 Ind. Telecentros'!V27</f>
        <v>0</v>
      </c>
      <c r="L12" s="63">
        <f>+'24-01-321 Ind. Telecentros'!W27</f>
        <v>0</v>
      </c>
      <c r="M12" s="63">
        <f>+'24-01-321 Ind. Telecentros'!X27</f>
        <v>0</v>
      </c>
      <c r="N12" s="63">
        <f>+'24-01-321 Ind. Telecentros'!Y27</f>
        <v>0</v>
      </c>
      <c r="O12" s="63">
        <f>+'24-01-321 Ind. Telecentros'!Z27</f>
        <v>0</v>
      </c>
      <c r="P12" s="63">
        <f>+'24-01-321 Ind. Telecentros'!AA27</f>
        <v>0</v>
      </c>
      <c r="Q12" s="63">
        <f>+'24-01-321 Ind. Telecentros'!AB27</f>
        <v>0</v>
      </c>
      <c r="R12" s="63">
        <f>+'24-01-321 Ind. Telecentros'!AC27</f>
        <v>0</v>
      </c>
      <c r="S12" s="63">
        <f>+'24-01-321 Ind. Telecentros'!AD27</f>
        <v>0</v>
      </c>
      <c r="T12" s="63">
        <f>+'24-01-321 Ind. Telecentros'!AE27</f>
        <v>0</v>
      </c>
      <c r="U12" s="63">
        <f>+'24-01-321 Ind. Telecentros'!AF27</f>
        <v>0</v>
      </c>
      <c r="V12" s="63">
        <f>+'24-01-321 Ind. Telecentros'!AG27</f>
        <v>0</v>
      </c>
      <c r="W12" s="63">
        <f>+'24-01-321 Ind. Telecentros'!AH27</f>
        <v>0</v>
      </c>
      <c r="X12" s="86">
        <f>+'24-01-321 Ind. Telecentros'!AI27</f>
        <v>0</v>
      </c>
      <c r="Y12" s="86">
        <f>+'24-01-321 Ind. Telecentros'!AJ27</f>
        <v>0</v>
      </c>
    </row>
    <row r="13" spans="1:25" ht="24.75" customHeight="1" x14ac:dyDescent="0.25">
      <c r="A13" s="85" t="s">
        <v>55</v>
      </c>
      <c r="B13" s="63">
        <f>+'24-01-321 Ind. Telecentros'!J31</f>
        <v>0</v>
      </c>
      <c r="C13" s="63">
        <f>+'24-01-321 Ind. Telecentros'!K31</f>
        <v>0</v>
      </c>
      <c r="D13" s="63">
        <f>+'24-01-321 Ind. Telecentros'!M31</f>
        <v>0</v>
      </c>
      <c r="E13" s="63">
        <f>+'24-01-321 Ind. Telecentros'!N31</f>
        <v>0</v>
      </c>
      <c r="F13" s="63">
        <f>+'24-01-321 Ind. Telecentros'!O31</f>
        <v>0</v>
      </c>
      <c r="G13" s="63">
        <f>+'24-01-321 Ind. Telecentros'!R31</f>
        <v>0</v>
      </c>
      <c r="H13" s="63">
        <f>+'24-01-321 Ind. Telecentros'!S31</f>
        <v>0</v>
      </c>
      <c r="I13" s="63">
        <f>+'24-01-321 Ind. Telecentros'!T31</f>
        <v>0</v>
      </c>
      <c r="J13" s="63">
        <f>+'24-01-321 Ind. Telecentros'!U31</f>
        <v>0</v>
      </c>
      <c r="K13" s="63">
        <f>+'24-01-321 Ind. Telecentros'!V31</f>
        <v>0</v>
      </c>
      <c r="L13" s="63">
        <f>+'24-01-321 Ind. Telecentros'!W31</f>
        <v>0</v>
      </c>
      <c r="M13" s="63">
        <f>+'24-01-321 Ind. Telecentros'!X31</f>
        <v>0</v>
      </c>
      <c r="N13" s="63">
        <f>+'24-01-321 Ind. Telecentros'!Y31</f>
        <v>0</v>
      </c>
      <c r="O13" s="63">
        <f>+'24-01-321 Ind. Telecentros'!Z31</f>
        <v>0</v>
      </c>
      <c r="P13" s="63">
        <f>+'24-01-321 Ind. Telecentros'!AA31</f>
        <v>0</v>
      </c>
      <c r="Q13" s="63">
        <f>+'24-01-321 Ind. Telecentros'!AB31</f>
        <v>0</v>
      </c>
      <c r="R13" s="63">
        <f>+'24-01-321 Ind. Telecentros'!AC31</f>
        <v>0</v>
      </c>
      <c r="S13" s="63">
        <f>+'24-01-321 Ind. Telecentros'!AD31</f>
        <v>0</v>
      </c>
      <c r="T13" s="63">
        <f>+'24-01-321 Ind. Telecentros'!AE31</f>
        <v>0</v>
      </c>
      <c r="U13" s="63">
        <f>+'24-01-321 Ind. Telecentros'!AF31</f>
        <v>0</v>
      </c>
      <c r="V13" s="63">
        <f>+'24-01-321 Ind. Telecentros'!AG31</f>
        <v>0</v>
      </c>
      <c r="W13" s="63">
        <f>+'24-01-321 Ind. Telecentros'!AH31</f>
        <v>0</v>
      </c>
      <c r="X13" s="86">
        <f>+'24-01-321 Ind. Telecentros'!AI31</f>
        <v>0</v>
      </c>
      <c r="Y13" s="86">
        <f>+'24-01-321 Ind. Telecentros'!AJ31</f>
        <v>0</v>
      </c>
    </row>
    <row r="14" spans="1:25" ht="24.75" customHeight="1" x14ac:dyDescent="0.25">
      <c r="A14" s="85" t="s">
        <v>57</v>
      </c>
      <c r="B14" s="63">
        <f>+'24-01-321 Ind. Telecentros'!J35</f>
        <v>0</v>
      </c>
      <c r="C14" s="63">
        <f>+'24-01-321 Ind. Telecentros'!K35</f>
        <v>0</v>
      </c>
      <c r="D14" s="63">
        <f>+'24-01-321 Ind. Telecentros'!M35</f>
        <v>0</v>
      </c>
      <c r="E14" s="63">
        <f>+'24-01-321 Ind. Telecentros'!N35</f>
        <v>0</v>
      </c>
      <c r="F14" s="63">
        <f>+'24-01-321 Ind. Telecentros'!O35</f>
        <v>0</v>
      </c>
      <c r="G14" s="63">
        <f>+'24-01-321 Ind. Telecentros'!R35</f>
        <v>0</v>
      </c>
      <c r="H14" s="63">
        <f>+'24-01-321 Ind. Telecentros'!S35</f>
        <v>0</v>
      </c>
      <c r="I14" s="63">
        <f>+'24-01-321 Ind. Telecentros'!T35</f>
        <v>0</v>
      </c>
      <c r="J14" s="63">
        <f>+'24-01-321 Ind. Telecentros'!U35</f>
        <v>0</v>
      </c>
      <c r="K14" s="63">
        <f>+'24-01-321 Ind. Telecentros'!V35</f>
        <v>0</v>
      </c>
      <c r="L14" s="63">
        <f>+'24-01-321 Ind. Telecentros'!W35</f>
        <v>0</v>
      </c>
      <c r="M14" s="63">
        <f>+'24-01-321 Ind. Telecentros'!X35</f>
        <v>0</v>
      </c>
      <c r="N14" s="63">
        <f>+'24-01-321 Ind. Telecentros'!Y35</f>
        <v>0</v>
      </c>
      <c r="O14" s="63">
        <f>+'24-01-321 Ind. Telecentros'!Z35</f>
        <v>0</v>
      </c>
      <c r="P14" s="63">
        <f>+'24-01-321 Ind. Telecentros'!AA35</f>
        <v>0</v>
      </c>
      <c r="Q14" s="63">
        <f>+'24-01-321 Ind. Telecentros'!AB35</f>
        <v>0</v>
      </c>
      <c r="R14" s="63">
        <f>+'24-01-321 Ind. Telecentros'!AC35</f>
        <v>0</v>
      </c>
      <c r="S14" s="63">
        <f>+'24-01-321 Ind. Telecentros'!AD35</f>
        <v>0</v>
      </c>
      <c r="T14" s="63">
        <f>+'24-01-321 Ind. Telecentros'!AE35</f>
        <v>0</v>
      </c>
      <c r="U14" s="63">
        <f>+'24-01-321 Ind. Telecentros'!AF35</f>
        <v>0</v>
      </c>
      <c r="V14" s="63">
        <f>+'24-01-321 Ind. Telecentros'!AG35</f>
        <v>0</v>
      </c>
      <c r="W14" s="63">
        <f>+'24-01-321 Ind. Telecentros'!AH35</f>
        <v>0</v>
      </c>
      <c r="X14" s="86">
        <f>+'24-01-321 Ind. Telecentros'!AI35</f>
        <v>0</v>
      </c>
      <c r="Y14" s="86">
        <f>+'24-01-321 Ind. Telecentros'!AJ35</f>
        <v>0</v>
      </c>
    </row>
    <row r="15" spans="1:25" ht="24.75" customHeight="1" x14ac:dyDescent="0.25">
      <c r="A15" s="85" t="s">
        <v>59</v>
      </c>
      <c r="B15" s="63">
        <f>+'24-01-321 Ind. Telecentros'!J39</f>
        <v>0</v>
      </c>
      <c r="C15" s="63">
        <f>+'24-01-321 Ind. Telecentros'!K39</f>
        <v>0</v>
      </c>
      <c r="D15" s="63">
        <f>+'24-01-321 Ind. Telecentros'!M39</f>
        <v>0</v>
      </c>
      <c r="E15" s="63">
        <f>+'24-01-321 Ind. Telecentros'!N39</f>
        <v>0</v>
      </c>
      <c r="F15" s="63">
        <f>+'24-01-321 Ind. Telecentros'!O39</f>
        <v>0</v>
      </c>
      <c r="G15" s="63">
        <f>+'24-01-321 Ind. Telecentros'!R39</f>
        <v>0</v>
      </c>
      <c r="H15" s="63">
        <f>+'24-01-321 Ind. Telecentros'!S39</f>
        <v>0</v>
      </c>
      <c r="I15" s="63">
        <f>+'24-01-321 Ind. Telecentros'!T39</f>
        <v>0</v>
      </c>
      <c r="J15" s="63">
        <f>+'24-01-321 Ind. Telecentros'!U39</f>
        <v>0</v>
      </c>
      <c r="K15" s="63">
        <f>+'24-01-321 Ind. Telecentros'!V39</f>
        <v>0</v>
      </c>
      <c r="L15" s="63">
        <f>+'24-01-321 Ind. Telecentros'!W39</f>
        <v>0</v>
      </c>
      <c r="M15" s="63">
        <f>+'24-01-321 Ind. Telecentros'!X39</f>
        <v>0</v>
      </c>
      <c r="N15" s="63">
        <f>+'24-01-321 Ind. Telecentros'!Y39</f>
        <v>0</v>
      </c>
      <c r="O15" s="63">
        <f>+'24-01-321 Ind. Telecentros'!Z39</f>
        <v>0</v>
      </c>
      <c r="P15" s="63">
        <f>+'24-01-321 Ind. Telecentros'!AA39</f>
        <v>0</v>
      </c>
      <c r="Q15" s="63">
        <f>+'24-01-321 Ind. Telecentros'!AB39</f>
        <v>0</v>
      </c>
      <c r="R15" s="63">
        <f>+'24-01-321 Ind. Telecentros'!AC39</f>
        <v>0</v>
      </c>
      <c r="S15" s="63">
        <f>+'24-01-321 Ind. Telecentros'!AD39</f>
        <v>0</v>
      </c>
      <c r="T15" s="63">
        <f>+'24-01-321 Ind. Telecentros'!AE39</f>
        <v>0</v>
      </c>
      <c r="U15" s="63">
        <f>+'24-01-321 Ind. Telecentros'!AF39</f>
        <v>0</v>
      </c>
      <c r="V15" s="63">
        <f>+'24-01-321 Ind. Telecentros'!AG39</f>
        <v>0</v>
      </c>
      <c r="W15" s="63">
        <f>+'24-01-321 Ind. Telecentros'!AH39</f>
        <v>0</v>
      </c>
      <c r="X15" s="86">
        <f>+'24-01-321 Ind. Telecentros'!AI39</f>
        <v>0</v>
      </c>
      <c r="Y15" s="86">
        <f>+'24-01-321 Ind. Telecentros'!AJ39</f>
        <v>0</v>
      </c>
    </row>
    <row r="16" spans="1:25" ht="24.75" customHeight="1" x14ac:dyDescent="0.25">
      <c r="A16" s="85" t="s">
        <v>61</v>
      </c>
      <c r="B16" s="63">
        <f>+'24-01-321 Ind. Telecentros'!J43</f>
        <v>0</v>
      </c>
      <c r="C16" s="63">
        <f>+'24-01-321 Ind. Telecentros'!K43</f>
        <v>0</v>
      </c>
      <c r="D16" s="63">
        <f>+'24-01-321 Ind. Telecentros'!M43</f>
        <v>0</v>
      </c>
      <c r="E16" s="63">
        <f>+'24-01-321 Ind. Telecentros'!N43</f>
        <v>0</v>
      </c>
      <c r="F16" s="63">
        <f>+'24-01-321 Ind. Telecentros'!O43</f>
        <v>0</v>
      </c>
      <c r="G16" s="63">
        <f>+'24-01-321 Ind. Telecentros'!R43</f>
        <v>0</v>
      </c>
      <c r="H16" s="63">
        <f>+'24-01-321 Ind. Telecentros'!S43</f>
        <v>0</v>
      </c>
      <c r="I16" s="63">
        <f>+'24-01-321 Ind. Telecentros'!T43</f>
        <v>0</v>
      </c>
      <c r="J16" s="63">
        <f>+'24-01-321 Ind. Telecentros'!U43</f>
        <v>0</v>
      </c>
      <c r="K16" s="63">
        <f>+'24-01-321 Ind. Telecentros'!V43</f>
        <v>0</v>
      </c>
      <c r="L16" s="63">
        <f>+'24-01-321 Ind. Telecentros'!W43</f>
        <v>0</v>
      </c>
      <c r="M16" s="63">
        <f>+'24-01-321 Ind. Telecentros'!X43</f>
        <v>0</v>
      </c>
      <c r="N16" s="63">
        <f>+'24-01-321 Ind. Telecentros'!Y43</f>
        <v>0</v>
      </c>
      <c r="O16" s="63">
        <f>+'24-01-321 Ind. Telecentros'!Z43</f>
        <v>0</v>
      </c>
      <c r="P16" s="63">
        <f>+'24-01-321 Ind. Telecentros'!AA43</f>
        <v>0</v>
      </c>
      <c r="Q16" s="63">
        <f>+'24-01-321 Ind. Telecentros'!AB43</f>
        <v>0</v>
      </c>
      <c r="R16" s="63">
        <f>+'24-01-321 Ind. Telecentros'!AC43</f>
        <v>0</v>
      </c>
      <c r="S16" s="63">
        <f>+'24-01-321 Ind. Telecentros'!AD43</f>
        <v>0</v>
      </c>
      <c r="T16" s="63">
        <f>+'24-01-321 Ind. Telecentros'!AE43</f>
        <v>0</v>
      </c>
      <c r="U16" s="63">
        <f>+'24-01-321 Ind. Telecentros'!AF43</f>
        <v>0</v>
      </c>
      <c r="V16" s="63">
        <f>+'24-01-321 Ind. Telecentros'!AG43</f>
        <v>0</v>
      </c>
      <c r="W16" s="63">
        <f>+'24-01-321 Ind. Telecentros'!AH43</f>
        <v>0</v>
      </c>
      <c r="X16" s="86">
        <f>+'24-01-321 Ind. Telecentros'!AI43</f>
        <v>0</v>
      </c>
      <c r="Y16" s="86">
        <f>+'24-01-321 Ind. Telecentros'!AJ43</f>
        <v>0</v>
      </c>
    </row>
    <row r="17" spans="1:25" ht="24.75" customHeight="1" x14ac:dyDescent="0.25">
      <c r="A17" s="85" t="s">
        <v>63</v>
      </c>
      <c r="B17" s="63">
        <f>+'24-01-321 Ind. Telecentros'!J47</f>
        <v>0</v>
      </c>
      <c r="C17" s="63">
        <f>+'24-01-321 Ind. Telecentros'!K47</f>
        <v>0</v>
      </c>
      <c r="D17" s="63">
        <f>+'24-01-321 Ind. Telecentros'!M47</f>
        <v>0</v>
      </c>
      <c r="E17" s="63">
        <f>+'24-01-321 Ind. Telecentros'!N47</f>
        <v>0</v>
      </c>
      <c r="F17" s="63">
        <f>+'24-01-321 Ind. Telecentros'!O47</f>
        <v>0</v>
      </c>
      <c r="G17" s="63">
        <f>+'24-01-321 Ind. Telecentros'!R47</f>
        <v>0</v>
      </c>
      <c r="H17" s="63">
        <f>+'24-01-321 Ind. Telecentros'!S47</f>
        <v>0</v>
      </c>
      <c r="I17" s="63">
        <f>+'24-01-321 Ind. Telecentros'!T47</f>
        <v>0</v>
      </c>
      <c r="J17" s="63">
        <f>+'24-01-321 Ind. Telecentros'!U47</f>
        <v>0</v>
      </c>
      <c r="K17" s="63">
        <f>+'24-01-321 Ind. Telecentros'!V47</f>
        <v>0</v>
      </c>
      <c r="L17" s="63">
        <f>+'24-01-321 Ind. Telecentros'!W47</f>
        <v>0</v>
      </c>
      <c r="M17" s="63">
        <f>+'24-01-321 Ind. Telecentros'!X47</f>
        <v>0</v>
      </c>
      <c r="N17" s="63">
        <f>+'24-01-321 Ind. Telecentros'!Y47</f>
        <v>0</v>
      </c>
      <c r="O17" s="63">
        <f>+'24-01-321 Ind. Telecentros'!Z47</f>
        <v>0</v>
      </c>
      <c r="P17" s="63">
        <f>+'24-01-321 Ind. Telecentros'!AA47</f>
        <v>0</v>
      </c>
      <c r="Q17" s="63">
        <f>+'24-01-321 Ind. Telecentros'!AB47</f>
        <v>0</v>
      </c>
      <c r="R17" s="63">
        <f>+'24-01-321 Ind. Telecentros'!AC47</f>
        <v>0</v>
      </c>
      <c r="S17" s="63">
        <f>+'24-01-321 Ind. Telecentros'!AD47</f>
        <v>0</v>
      </c>
      <c r="T17" s="63">
        <f>+'24-01-321 Ind. Telecentros'!AE47</f>
        <v>0</v>
      </c>
      <c r="U17" s="63">
        <f>+'24-01-321 Ind. Telecentros'!AF47</f>
        <v>0</v>
      </c>
      <c r="V17" s="63">
        <f>+'24-01-321 Ind. Telecentros'!AG47</f>
        <v>0</v>
      </c>
      <c r="W17" s="63">
        <f>+'24-01-321 Ind. Telecentros'!AH47</f>
        <v>0</v>
      </c>
      <c r="X17" s="86">
        <f>+'24-01-321 Ind. Telecentros'!AI47</f>
        <v>0</v>
      </c>
      <c r="Y17" s="86">
        <f>+'24-01-321 Ind. Telecentros'!AJ44</f>
        <v>0</v>
      </c>
    </row>
    <row r="18" spans="1:25" ht="24.75" customHeight="1" x14ac:dyDescent="0.25">
      <c r="A18" s="85" t="s">
        <v>65</v>
      </c>
      <c r="B18" s="63">
        <f>+'24-01-321 Ind. Telecentros'!J51</f>
        <v>0</v>
      </c>
      <c r="C18" s="63">
        <f>+'24-01-321 Ind. Telecentros'!K51</f>
        <v>0</v>
      </c>
      <c r="D18" s="63">
        <f>+'24-01-321 Ind. Telecentros'!M51</f>
        <v>0</v>
      </c>
      <c r="E18" s="63">
        <f>+'24-01-321 Ind. Telecentros'!N51</f>
        <v>0</v>
      </c>
      <c r="F18" s="63">
        <f>+'24-01-321 Ind. Telecentros'!O51</f>
        <v>0</v>
      </c>
      <c r="G18" s="63">
        <f>+'24-01-321 Ind. Telecentros'!R51</f>
        <v>0</v>
      </c>
      <c r="H18" s="63">
        <f>+'24-01-321 Ind. Telecentros'!S51</f>
        <v>0</v>
      </c>
      <c r="I18" s="63">
        <f>+'24-01-321 Ind. Telecentros'!T51</f>
        <v>0</v>
      </c>
      <c r="J18" s="63">
        <f>+'24-01-321 Ind. Telecentros'!U51</f>
        <v>0</v>
      </c>
      <c r="K18" s="63">
        <f>+'24-01-321 Ind. Telecentros'!V51</f>
        <v>0</v>
      </c>
      <c r="L18" s="63">
        <f>+'24-01-321 Ind. Telecentros'!W51</f>
        <v>0</v>
      </c>
      <c r="M18" s="63">
        <f>+'24-01-321 Ind. Telecentros'!X51</f>
        <v>0</v>
      </c>
      <c r="N18" s="63">
        <f>+'24-01-321 Ind. Telecentros'!Y51</f>
        <v>0</v>
      </c>
      <c r="O18" s="63">
        <f>+'24-01-321 Ind. Telecentros'!Z51</f>
        <v>0</v>
      </c>
      <c r="P18" s="63">
        <f>+'24-01-321 Ind. Telecentros'!AA51</f>
        <v>0</v>
      </c>
      <c r="Q18" s="63">
        <f>+'24-01-321 Ind. Telecentros'!AB51</f>
        <v>0</v>
      </c>
      <c r="R18" s="63">
        <f>+'24-01-321 Ind. Telecentros'!AC51</f>
        <v>0</v>
      </c>
      <c r="S18" s="63">
        <f>+'24-01-321 Ind. Telecentros'!AD51</f>
        <v>0</v>
      </c>
      <c r="T18" s="63">
        <f>+'24-01-321 Ind. Telecentros'!AE51</f>
        <v>0</v>
      </c>
      <c r="U18" s="63">
        <f>+'24-01-321 Ind. Telecentros'!AF51</f>
        <v>0</v>
      </c>
      <c r="V18" s="63">
        <f>+'24-01-321 Ind. Telecentros'!AG51</f>
        <v>0</v>
      </c>
      <c r="W18" s="63">
        <f>+'24-01-321 Ind. Telecentros'!AH51</f>
        <v>0</v>
      </c>
      <c r="X18" s="86">
        <f>+'24-01-321 Ind. Telecentros'!AI51</f>
        <v>0</v>
      </c>
      <c r="Y18" s="86">
        <f>+'24-01-321 Ind. Telecentros'!AJ51</f>
        <v>0</v>
      </c>
    </row>
    <row r="19" spans="1:25" ht="24.75" customHeight="1" x14ac:dyDescent="0.25">
      <c r="A19" s="85" t="s">
        <v>67</v>
      </c>
      <c r="B19" s="63">
        <f>+'24-01-321 Ind. Telecentros'!J55</f>
        <v>0</v>
      </c>
      <c r="C19" s="63">
        <f>+'24-01-321 Ind. Telecentros'!K55</f>
        <v>0</v>
      </c>
      <c r="D19" s="63">
        <f>+'24-01-321 Ind. Telecentros'!M55</f>
        <v>0</v>
      </c>
      <c r="E19" s="63">
        <f>+'24-01-321 Ind. Telecentros'!N55</f>
        <v>0</v>
      </c>
      <c r="F19" s="63">
        <f>+'24-01-321 Ind. Telecentros'!O55</f>
        <v>0</v>
      </c>
      <c r="G19" s="63">
        <f>+'24-01-321 Ind. Telecentros'!R55</f>
        <v>0</v>
      </c>
      <c r="H19" s="63">
        <f>+'24-01-321 Ind. Telecentros'!S55</f>
        <v>0</v>
      </c>
      <c r="I19" s="63">
        <f>+'24-01-321 Ind. Telecentros'!T55</f>
        <v>0</v>
      </c>
      <c r="J19" s="63">
        <f>+'24-01-321 Ind. Telecentros'!U55</f>
        <v>0</v>
      </c>
      <c r="K19" s="63">
        <f>+'24-01-321 Ind. Telecentros'!V55</f>
        <v>0</v>
      </c>
      <c r="L19" s="63">
        <f>+'24-01-321 Ind. Telecentros'!W55</f>
        <v>0</v>
      </c>
      <c r="M19" s="63">
        <f>+'24-01-321 Ind. Telecentros'!X55</f>
        <v>0</v>
      </c>
      <c r="N19" s="63">
        <f>+'24-01-321 Ind. Telecentros'!Y55</f>
        <v>0</v>
      </c>
      <c r="O19" s="63">
        <f>+'24-01-321 Ind. Telecentros'!Z55</f>
        <v>0</v>
      </c>
      <c r="P19" s="63">
        <f>+'24-01-321 Ind. Telecentros'!AA55</f>
        <v>0</v>
      </c>
      <c r="Q19" s="63">
        <f>+'24-01-321 Ind. Telecentros'!AB55</f>
        <v>0</v>
      </c>
      <c r="R19" s="63">
        <f>+'24-01-321 Ind. Telecentros'!AC55</f>
        <v>0</v>
      </c>
      <c r="S19" s="63">
        <f>+'24-01-321 Ind. Telecentros'!AD55</f>
        <v>0</v>
      </c>
      <c r="T19" s="63">
        <f>+'24-01-321 Ind. Telecentros'!AE55</f>
        <v>0</v>
      </c>
      <c r="U19" s="63">
        <f>+'24-01-321 Ind. Telecentros'!AF55</f>
        <v>0</v>
      </c>
      <c r="V19" s="63">
        <f>+'24-01-321 Ind. Telecentros'!AG55</f>
        <v>0</v>
      </c>
      <c r="W19" s="63">
        <f>+'24-01-321 Ind. Telecentros'!AH55</f>
        <v>0</v>
      </c>
      <c r="X19" s="86">
        <f>+'24-01-321 Ind. Telecentros'!AI55</f>
        <v>0</v>
      </c>
      <c r="Y19" s="86">
        <f>+'24-01-321 Ind. Telecentros'!AJ55</f>
        <v>0</v>
      </c>
    </row>
    <row r="20" spans="1:25" ht="24.75" customHeight="1" x14ac:dyDescent="0.25">
      <c r="A20" s="87" t="s">
        <v>69</v>
      </c>
      <c r="B20" s="63">
        <f>+'24-01-321 Ind. Telecentros'!J59</f>
        <v>0</v>
      </c>
      <c r="C20" s="63">
        <f>+'24-01-321 Ind. Telecentros'!K59</f>
        <v>0</v>
      </c>
      <c r="D20" s="63">
        <f>+'24-01-321 Ind. Telecentros'!M59</f>
        <v>0</v>
      </c>
      <c r="E20" s="63">
        <f>+'24-01-321 Ind. Telecentros'!N59</f>
        <v>0</v>
      </c>
      <c r="F20" s="63">
        <f>+'24-01-321 Ind. Telecentros'!O59</f>
        <v>0</v>
      </c>
      <c r="G20" s="63">
        <f>+'24-01-321 Ind. Telecentros'!R59</f>
        <v>0</v>
      </c>
      <c r="H20" s="63">
        <f>+'24-01-321 Ind. Telecentros'!S59</f>
        <v>0</v>
      </c>
      <c r="I20" s="63">
        <f>+'24-01-321 Ind. Telecentros'!T59</f>
        <v>0</v>
      </c>
      <c r="J20" s="63">
        <f>+'24-01-321 Ind. Telecentros'!U59</f>
        <v>0</v>
      </c>
      <c r="K20" s="63">
        <f>+'24-01-321 Ind. Telecentros'!V59</f>
        <v>0</v>
      </c>
      <c r="L20" s="63">
        <f>+'24-01-321 Ind. Telecentros'!W59</f>
        <v>0</v>
      </c>
      <c r="M20" s="63">
        <f>+'24-01-321 Ind. Telecentros'!X59</f>
        <v>0</v>
      </c>
      <c r="N20" s="63">
        <f>+'24-01-321 Ind. Telecentros'!Y59</f>
        <v>0</v>
      </c>
      <c r="O20" s="63">
        <f>+'24-01-321 Ind. Telecentros'!Z59</f>
        <v>0</v>
      </c>
      <c r="P20" s="63">
        <f>+'24-01-321 Ind. Telecentros'!AA59</f>
        <v>0</v>
      </c>
      <c r="Q20" s="63">
        <f>+'24-01-321 Ind. Telecentros'!AB59</f>
        <v>0</v>
      </c>
      <c r="R20" s="63">
        <f>+'24-01-321 Ind. Telecentros'!AC59</f>
        <v>0</v>
      </c>
      <c r="S20" s="63">
        <f>+'24-01-321 Ind. Telecentros'!AD59</f>
        <v>0</v>
      </c>
      <c r="T20" s="63">
        <f>+'24-01-321 Ind. Telecentros'!AE59</f>
        <v>0</v>
      </c>
      <c r="U20" s="63">
        <f>+'24-01-321 Ind. Telecentros'!AF59</f>
        <v>0</v>
      </c>
      <c r="V20" s="63">
        <f>+'24-01-321 Ind. Telecentros'!AG59</f>
        <v>0</v>
      </c>
      <c r="W20" s="63">
        <f>+'24-01-321 Ind. Telecentros'!AH59</f>
        <v>0</v>
      </c>
      <c r="X20" s="86">
        <f>+'24-01-321 Ind. Telecentros'!AI59</f>
        <v>0</v>
      </c>
      <c r="Y20" s="86">
        <f>+'24-01-321 Ind. Telecentros'!AJ59</f>
        <v>0</v>
      </c>
    </row>
    <row r="21" spans="1:25" ht="24.75" customHeight="1" x14ac:dyDescent="0.25">
      <c r="A21" s="87" t="s">
        <v>71</v>
      </c>
      <c r="B21" s="63">
        <f>+'24-01-321 Ind. Telecentros'!J63</f>
        <v>0</v>
      </c>
      <c r="C21" s="63">
        <f>+'24-01-321 Ind. Telecentros'!K63</f>
        <v>0</v>
      </c>
      <c r="D21" s="63">
        <f>+'24-01-321 Ind. Telecentros'!M63</f>
        <v>0</v>
      </c>
      <c r="E21" s="63">
        <f>+'24-01-321 Ind. Telecentros'!N63</f>
        <v>0</v>
      </c>
      <c r="F21" s="63">
        <f>+'24-01-321 Ind. Telecentros'!O63</f>
        <v>0</v>
      </c>
      <c r="G21" s="63">
        <f>+'24-01-321 Ind. Telecentros'!R63</f>
        <v>0</v>
      </c>
      <c r="H21" s="63">
        <f>+'24-01-321 Ind. Telecentros'!S63</f>
        <v>0</v>
      </c>
      <c r="I21" s="63">
        <f>+'24-01-321 Ind. Telecentros'!T63</f>
        <v>0</v>
      </c>
      <c r="J21" s="63">
        <f>+'24-01-321 Ind. Telecentros'!U63</f>
        <v>0</v>
      </c>
      <c r="K21" s="63">
        <f>+'24-01-321 Ind. Telecentros'!V63</f>
        <v>0</v>
      </c>
      <c r="L21" s="63">
        <f>+'24-01-321 Ind. Telecentros'!W63</f>
        <v>0</v>
      </c>
      <c r="M21" s="63">
        <f>+'24-01-321 Ind. Telecentros'!X63</f>
        <v>0</v>
      </c>
      <c r="N21" s="63">
        <f>+'24-01-321 Ind. Telecentros'!Y63</f>
        <v>0</v>
      </c>
      <c r="O21" s="63">
        <f>+'24-01-321 Ind. Telecentros'!Z63</f>
        <v>0</v>
      </c>
      <c r="P21" s="63">
        <f>+'24-01-321 Ind. Telecentros'!AA63</f>
        <v>0</v>
      </c>
      <c r="Q21" s="63">
        <f>+'24-01-321 Ind. Telecentros'!AB63</f>
        <v>0</v>
      </c>
      <c r="R21" s="63">
        <f>+'24-01-321 Ind. Telecentros'!AC63</f>
        <v>0</v>
      </c>
      <c r="S21" s="63">
        <f>+'24-01-321 Ind. Telecentros'!AD63</f>
        <v>0</v>
      </c>
      <c r="T21" s="63">
        <f>+'24-01-321 Ind. Telecentros'!AE63</f>
        <v>0</v>
      </c>
      <c r="U21" s="63">
        <f>+'24-01-321 Ind. Telecentros'!AF63</f>
        <v>0</v>
      </c>
      <c r="V21" s="63">
        <f>+'24-01-321 Ind. Telecentros'!AG63</f>
        <v>0</v>
      </c>
      <c r="W21" s="63">
        <f>+'24-01-321 Ind. Telecentros'!AH63</f>
        <v>0</v>
      </c>
      <c r="X21" s="86">
        <f>+'24-01-321 Ind. Telecentros'!AI63</f>
        <v>0</v>
      </c>
      <c r="Y21" s="86">
        <f>+'24-01-321 Ind. Telecentros'!AJ63</f>
        <v>0</v>
      </c>
    </row>
    <row r="22" spans="1:25" ht="24.75" customHeight="1" x14ac:dyDescent="0.25">
      <c r="A22" s="87" t="s">
        <v>73</v>
      </c>
      <c r="B22" s="63">
        <f>+'24-01-321 Ind. Telecentros'!J67</f>
        <v>0</v>
      </c>
      <c r="C22" s="63">
        <f>+'24-01-321 Ind. Telecentros'!K67</f>
        <v>0</v>
      </c>
      <c r="D22" s="63">
        <f>+'24-01-321 Ind. Telecentros'!M67</f>
        <v>0</v>
      </c>
      <c r="E22" s="63">
        <f>+'24-01-321 Ind. Telecentros'!N67</f>
        <v>0</v>
      </c>
      <c r="F22" s="63">
        <f>+'24-01-321 Ind. Telecentros'!O67</f>
        <v>0</v>
      </c>
      <c r="G22" s="63">
        <f>+'24-01-321 Ind. Telecentros'!R67</f>
        <v>0</v>
      </c>
      <c r="H22" s="63">
        <f>+'24-01-321 Ind. Telecentros'!S67</f>
        <v>0</v>
      </c>
      <c r="I22" s="63">
        <f>+'24-01-321 Ind. Telecentros'!T67</f>
        <v>0</v>
      </c>
      <c r="J22" s="63">
        <f>+'24-01-321 Ind. Telecentros'!U67</f>
        <v>0</v>
      </c>
      <c r="K22" s="63">
        <f>+'24-01-321 Ind. Telecentros'!V67</f>
        <v>0</v>
      </c>
      <c r="L22" s="63">
        <f>+'24-01-321 Ind. Telecentros'!W67</f>
        <v>0</v>
      </c>
      <c r="M22" s="63">
        <f>+'24-01-321 Ind. Telecentros'!X67</f>
        <v>0</v>
      </c>
      <c r="N22" s="63">
        <f>+'24-01-321 Ind. Telecentros'!Y67</f>
        <v>0</v>
      </c>
      <c r="O22" s="63">
        <f>+'24-01-321 Ind. Telecentros'!Z67</f>
        <v>0</v>
      </c>
      <c r="P22" s="63">
        <f>+'24-01-321 Ind. Telecentros'!AA67</f>
        <v>0</v>
      </c>
      <c r="Q22" s="63">
        <f>+'24-01-321 Ind. Telecentros'!AB67</f>
        <v>0</v>
      </c>
      <c r="R22" s="63">
        <f>+'24-01-321 Ind. Telecentros'!AC67</f>
        <v>0</v>
      </c>
      <c r="S22" s="63">
        <f>+'24-01-321 Ind. Telecentros'!AD67</f>
        <v>0</v>
      </c>
      <c r="T22" s="63">
        <f>+'24-01-321 Ind. Telecentros'!AE67</f>
        <v>0</v>
      </c>
      <c r="U22" s="63">
        <f>+'24-01-321 Ind. Telecentros'!AF67</f>
        <v>0</v>
      </c>
      <c r="V22" s="63">
        <f>+'24-01-321 Ind. Telecentros'!AG67</f>
        <v>0</v>
      </c>
      <c r="W22" s="63">
        <f>+'24-01-321 Ind. Telecentros'!AH67</f>
        <v>0</v>
      </c>
      <c r="X22" s="86">
        <f>+'24-01-321 Ind. Telecentros'!AI67</f>
        <v>0</v>
      </c>
      <c r="Y22" s="86">
        <f>+'24-01-321 Ind. Telecentros'!AJ67</f>
        <v>0</v>
      </c>
    </row>
    <row r="23" spans="1:25" ht="24.75" customHeight="1" x14ac:dyDescent="0.25">
      <c r="A23" s="88" t="s">
        <v>75</v>
      </c>
      <c r="B23" s="63">
        <f>+'24-01-321 Ind. Telecentros'!J71</f>
        <v>1483013000</v>
      </c>
      <c r="C23" s="63">
        <f>+'24-01-321 Ind. Telecentros'!K71</f>
        <v>1483013000</v>
      </c>
      <c r="D23" s="63">
        <f>+'24-01-321 Ind. Telecentros'!M71</f>
        <v>0</v>
      </c>
      <c r="E23" s="63">
        <f>+'24-01-321 Ind. Telecentros'!N71</f>
        <v>0</v>
      </c>
      <c r="F23" s="63">
        <f>+'24-01-321 Ind. Telecentros'!O71</f>
        <v>0</v>
      </c>
      <c r="G23" s="63">
        <f>+'24-01-321 Ind. Telecentros'!R71</f>
        <v>0</v>
      </c>
      <c r="H23" s="63">
        <f>+'24-01-321 Ind. Telecentros'!S71</f>
        <v>0</v>
      </c>
      <c r="I23" s="63">
        <f>+'24-01-321 Ind. Telecentros'!T71</f>
        <v>370753250</v>
      </c>
      <c r="J23" s="63">
        <f>+'24-01-321 Ind. Telecentros'!U71</f>
        <v>370753250</v>
      </c>
      <c r="K23" s="63">
        <f>+'24-01-321 Ind. Telecentros'!V71</f>
        <v>0</v>
      </c>
      <c r="L23" s="63">
        <f>+'24-01-321 Ind. Telecentros'!W71</f>
        <v>0</v>
      </c>
      <c r="M23" s="63">
        <f>+'24-01-321 Ind. Telecentros'!X71</f>
        <v>0</v>
      </c>
      <c r="N23" s="63">
        <f>+'24-01-321 Ind. Telecentros'!Y71</f>
        <v>0</v>
      </c>
      <c r="O23" s="63">
        <f>+'24-01-321 Ind. Telecentros'!Z71</f>
        <v>741506500</v>
      </c>
      <c r="P23" s="63">
        <f>+'24-01-321 Ind. Telecentros'!AA71</f>
        <v>0</v>
      </c>
      <c r="Q23" s="63">
        <f>+'24-01-321 Ind. Telecentros'!AB71</f>
        <v>370753250</v>
      </c>
      <c r="R23" s="63">
        <f>+'24-01-321 Ind. Telecentros'!AC71</f>
        <v>1112259750</v>
      </c>
      <c r="S23" s="63">
        <f>+'24-01-321 Ind. Telecentros'!AD71</f>
        <v>0</v>
      </c>
      <c r="T23" s="63">
        <f>+'24-01-321 Ind. Telecentros'!AE71</f>
        <v>0</v>
      </c>
      <c r="U23" s="63">
        <f>+'24-01-321 Ind. Telecentros'!AF71</f>
        <v>0</v>
      </c>
      <c r="V23" s="63">
        <f>+'24-01-321 Ind. Telecentros'!AG71</f>
        <v>0</v>
      </c>
      <c r="W23" s="63">
        <f>+'24-01-321 Ind. Telecentros'!AH71</f>
        <v>1483013000</v>
      </c>
      <c r="X23" s="86">
        <f>+'24-01-321 Ind. Telecentros'!AI71</f>
        <v>1</v>
      </c>
      <c r="Y23" s="86">
        <f>+'24-01-321 Ind. Telecentros'!AJ71</f>
        <v>1</v>
      </c>
    </row>
    <row r="24" spans="1:25" ht="25.5" x14ac:dyDescent="0.25">
      <c r="A24" s="8" t="str">
        <f>"TOTAL ASIG."&amp;" "&amp;$A$5</f>
        <v>TOTAL ASIG. 24-01-321 "Fundación de las Familias - Programa Red Telecentros"</v>
      </c>
      <c r="B24" s="74">
        <f>SUM(B8:B23)</f>
        <v>1483013000</v>
      </c>
      <c r="C24" s="74">
        <f t="shared" ref="C24:V24" si="0">SUM(C8:C23)</f>
        <v>1483013000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370753250</v>
      </c>
      <c r="J24" s="74">
        <f t="shared" si="0"/>
        <v>370753250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741506500</v>
      </c>
      <c r="P24" s="74">
        <f t="shared" si="0"/>
        <v>0</v>
      </c>
      <c r="Q24" s="74">
        <f t="shared" si="0"/>
        <v>370753250</v>
      </c>
      <c r="R24" s="74">
        <f t="shared" si="0"/>
        <v>1112259750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1483013000</v>
      </c>
      <c r="X24" s="89">
        <f>+'24-01-321 Ind. Telecentros'!AI72</f>
        <v>1</v>
      </c>
      <c r="Y24" s="89">
        <f>'24-01-321 Ind. Telecentros'!AJ72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1"/>
  <sheetViews>
    <sheetView topLeftCell="A9"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'24-03-409 Ind. UCAI'!A5:U5</f>
        <v>24-03-409 "Programa Asuntos Indígenas"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85" t="s">
        <v>45</v>
      </c>
      <c r="B8" s="63">
        <f>+'24-03-409 Ind. UCAI'!J11</f>
        <v>0</v>
      </c>
      <c r="C8" s="63">
        <f>+'24-03-409 Ind. UCAI'!K11</f>
        <v>0</v>
      </c>
      <c r="D8" s="63">
        <f>+'24-03-409 Ind. UCAI'!M11</f>
        <v>0</v>
      </c>
      <c r="E8" s="63">
        <f>+'24-03-409 Ind. UCAI'!N11</f>
        <v>0</v>
      </c>
      <c r="F8" s="63">
        <f>+'24-03-409 Ind. UCAI'!O11</f>
        <v>0</v>
      </c>
      <c r="G8" s="63">
        <f>+'24-03-409 Ind. UCAI'!R11</f>
        <v>0</v>
      </c>
      <c r="H8" s="63">
        <f>+'24-03-409 Ind. UCAI'!S11</f>
        <v>0</v>
      </c>
      <c r="I8" s="63">
        <f>+'24-03-409 Ind. UCAI'!T11</f>
        <v>0</v>
      </c>
      <c r="J8" s="63">
        <f>+'24-03-409 Ind. UCAI'!U11</f>
        <v>0</v>
      </c>
      <c r="K8" s="63">
        <f>+'24-03-409 Ind. UCAI'!V11</f>
        <v>0</v>
      </c>
      <c r="L8" s="63">
        <f>+'24-03-409 Ind. UCAI'!W11</f>
        <v>0</v>
      </c>
      <c r="M8" s="63">
        <f>+'24-03-409 Ind. UCAI'!X11</f>
        <v>0</v>
      </c>
      <c r="N8" s="63">
        <f>+'24-03-409 Ind. UCAI'!Y11</f>
        <v>0</v>
      </c>
      <c r="O8" s="63">
        <f>+'24-03-409 Ind. UCAI'!Z11</f>
        <v>0</v>
      </c>
      <c r="P8" s="63">
        <f>+'24-03-409 Ind. UCAI'!AA11</f>
        <v>0</v>
      </c>
      <c r="Q8" s="63">
        <f>+'24-03-409 Ind. UCAI'!AB11</f>
        <v>0</v>
      </c>
      <c r="R8" s="63">
        <f>+'24-03-409 Ind. UCAI'!AC11</f>
        <v>0</v>
      </c>
      <c r="S8" s="63">
        <f>+'24-03-409 Ind. UCAI'!AD11</f>
        <v>0</v>
      </c>
      <c r="T8" s="63">
        <f>+'24-03-409 Ind. UCAI'!AE11</f>
        <v>0</v>
      </c>
      <c r="U8" s="63">
        <f>+'24-03-409 Ind. UCAI'!AF11</f>
        <v>0</v>
      </c>
      <c r="V8" s="63">
        <f>+'24-03-409 Ind. UCAI'!AG11</f>
        <v>0</v>
      </c>
      <c r="W8" s="63">
        <f>+'24-03-409 Ind. UCAI'!AH11</f>
        <v>0</v>
      </c>
      <c r="X8" s="86">
        <f>+'24-03-409 Ind. UCAI'!AI11</f>
        <v>0</v>
      </c>
      <c r="Y8" s="86">
        <f>+'24-03-409 Ind. UCAI'!AJ11</f>
        <v>0</v>
      </c>
    </row>
    <row r="9" spans="1:25" ht="24.75" customHeight="1" x14ac:dyDescent="0.25">
      <c r="A9" s="85" t="s">
        <v>47</v>
      </c>
      <c r="B9" s="63">
        <f>+'24-03-409 Ind. UCAI'!J15</f>
        <v>0</v>
      </c>
      <c r="C9" s="63">
        <f>+'24-03-409 Ind. UCAI'!K15</f>
        <v>0</v>
      </c>
      <c r="D9" s="63">
        <f>+'24-03-409 Ind. UCAI'!M15</f>
        <v>0</v>
      </c>
      <c r="E9" s="63">
        <f>+'24-03-409 Ind. UCAI'!N15</f>
        <v>0</v>
      </c>
      <c r="F9" s="63">
        <f>+'24-03-409 Ind. UCAI'!O15</f>
        <v>0</v>
      </c>
      <c r="G9" s="63">
        <f>+'24-03-409 Ind. UCAI'!R15</f>
        <v>0</v>
      </c>
      <c r="H9" s="63">
        <f>+'24-03-409 Ind. UCAI'!S15</f>
        <v>0</v>
      </c>
      <c r="I9" s="63">
        <f>+'24-03-409 Ind. UCAI'!T15</f>
        <v>0</v>
      </c>
      <c r="J9" s="63">
        <f>+'24-03-409 Ind. UCAI'!U15</f>
        <v>0</v>
      </c>
      <c r="K9" s="63">
        <f>+'24-03-409 Ind. UCAI'!V15</f>
        <v>0</v>
      </c>
      <c r="L9" s="63">
        <f>+'24-03-409 Ind. UCAI'!W15</f>
        <v>0</v>
      </c>
      <c r="M9" s="63">
        <f>+'24-03-409 Ind. UCAI'!X15</f>
        <v>0</v>
      </c>
      <c r="N9" s="63">
        <f>+'24-03-409 Ind. UCAI'!Y15</f>
        <v>0</v>
      </c>
      <c r="O9" s="63">
        <f>+'24-03-409 Ind. UCAI'!Z15</f>
        <v>0</v>
      </c>
      <c r="P9" s="63">
        <f>+'24-03-409 Ind. UCAI'!AA15</f>
        <v>0</v>
      </c>
      <c r="Q9" s="63">
        <f>+'24-03-409 Ind. UCAI'!AB15</f>
        <v>0</v>
      </c>
      <c r="R9" s="63">
        <f>+'24-03-409 Ind. UCAI'!AC15</f>
        <v>0</v>
      </c>
      <c r="S9" s="63">
        <f>+'24-03-409 Ind. UCAI'!AD15</f>
        <v>0</v>
      </c>
      <c r="T9" s="63">
        <f>+'24-03-409 Ind. UCAI'!AE15</f>
        <v>0</v>
      </c>
      <c r="U9" s="63">
        <f>+'24-03-409 Ind. UCAI'!AF15</f>
        <v>0</v>
      </c>
      <c r="V9" s="63">
        <f>+'24-03-409 Ind. UCAI'!AG15</f>
        <v>0</v>
      </c>
      <c r="W9" s="63">
        <f>+'24-03-409 Ind. UCAI'!AH15</f>
        <v>0</v>
      </c>
      <c r="X9" s="86">
        <f>+'24-03-409 Ind. UCAI'!AI15</f>
        <v>0</v>
      </c>
      <c r="Y9" s="86">
        <f>+'24-03-409 Ind. UCAI'!AJ15</f>
        <v>0</v>
      </c>
    </row>
    <row r="10" spans="1:25" ht="24.75" customHeight="1" x14ac:dyDescent="0.25">
      <c r="A10" s="85" t="s">
        <v>49</v>
      </c>
      <c r="B10" s="63">
        <f>+'24-03-409 Ind. UCAI'!J19</f>
        <v>0</v>
      </c>
      <c r="C10" s="63">
        <f>+'24-03-409 Ind. UCAI'!K19</f>
        <v>0</v>
      </c>
      <c r="D10" s="63">
        <f>+'24-03-409 Ind. UCAI'!M19</f>
        <v>0</v>
      </c>
      <c r="E10" s="63">
        <f>+'24-03-409 Ind. UCAI'!N19</f>
        <v>0</v>
      </c>
      <c r="F10" s="63">
        <f>+'24-03-409 Ind. UCAI'!O19</f>
        <v>0</v>
      </c>
      <c r="G10" s="63">
        <f>+'24-03-409 Ind. UCAI'!R19</f>
        <v>0</v>
      </c>
      <c r="H10" s="63">
        <f>+'24-03-409 Ind. UCAI'!S19</f>
        <v>0</v>
      </c>
      <c r="I10" s="63">
        <f>+'24-03-409 Ind. UCAI'!T19</f>
        <v>0</v>
      </c>
      <c r="J10" s="63">
        <f>+'24-03-409 Ind. UCAI'!U19</f>
        <v>0</v>
      </c>
      <c r="K10" s="63">
        <f>+'24-03-409 Ind. UCAI'!V19</f>
        <v>0</v>
      </c>
      <c r="L10" s="63">
        <f>+'24-03-409 Ind. UCAI'!W19</f>
        <v>0</v>
      </c>
      <c r="M10" s="63">
        <f>+'24-03-409 Ind. UCAI'!X19</f>
        <v>0</v>
      </c>
      <c r="N10" s="63">
        <f>+'24-03-409 Ind. UCAI'!Y19</f>
        <v>0</v>
      </c>
      <c r="O10" s="63">
        <f>+'24-03-409 Ind. UCAI'!Z19</f>
        <v>0</v>
      </c>
      <c r="P10" s="63">
        <f>+'24-03-409 Ind. UCAI'!AA19</f>
        <v>0</v>
      </c>
      <c r="Q10" s="63">
        <f>+'24-03-409 Ind. UCAI'!AB19</f>
        <v>0</v>
      </c>
      <c r="R10" s="63">
        <f>+'24-03-409 Ind. UCAI'!AC19</f>
        <v>0</v>
      </c>
      <c r="S10" s="63">
        <f>+'24-03-409 Ind. UCAI'!AD19</f>
        <v>0</v>
      </c>
      <c r="T10" s="63">
        <f>+'24-03-409 Ind. UCAI'!AE19</f>
        <v>0</v>
      </c>
      <c r="U10" s="63">
        <f>+'24-03-409 Ind. UCAI'!AF19</f>
        <v>0</v>
      </c>
      <c r="V10" s="63">
        <f>+'24-03-409 Ind. UCAI'!AG19</f>
        <v>0</v>
      </c>
      <c r="W10" s="63">
        <f>+'24-03-409 Ind. UCAI'!AH19</f>
        <v>0</v>
      </c>
      <c r="X10" s="86">
        <f>+'24-03-409 Ind. UCAI'!AI19</f>
        <v>0</v>
      </c>
      <c r="Y10" s="86">
        <f>+'24-03-409 Ind. UCAI'!AJ19</f>
        <v>0</v>
      </c>
    </row>
    <row r="11" spans="1:25" ht="24.75" customHeight="1" x14ac:dyDescent="0.25">
      <c r="A11" s="85" t="s">
        <v>51</v>
      </c>
      <c r="B11" s="63">
        <f>+'24-03-409 Ind. UCAI'!J23</f>
        <v>0</v>
      </c>
      <c r="C11" s="63">
        <f>+'24-03-409 Ind. UCAI'!K23</f>
        <v>0</v>
      </c>
      <c r="D11" s="63">
        <f>+'24-03-409 Ind. UCAI'!M23</f>
        <v>0</v>
      </c>
      <c r="E11" s="63">
        <f>+'24-03-409 Ind. UCAI'!N23</f>
        <v>0</v>
      </c>
      <c r="F11" s="63">
        <f>+'24-03-409 Ind. UCAI'!O23</f>
        <v>0</v>
      </c>
      <c r="G11" s="63">
        <f>+'24-03-409 Ind. UCAI'!R23</f>
        <v>0</v>
      </c>
      <c r="H11" s="63">
        <f>+'24-03-409 Ind. UCAI'!S23</f>
        <v>0</v>
      </c>
      <c r="I11" s="63">
        <f>+'24-03-409 Ind. UCAI'!T23</f>
        <v>0</v>
      </c>
      <c r="J11" s="63">
        <f>+'24-03-409 Ind. UCAI'!U23</f>
        <v>0</v>
      </c>
      <c r="K11" s="63">
        <f>+'24-03-409 Ind. UCAI'!V23</f>
        <v>0</v>
      </c>
      <c r="L11" s="63">
        <f>+'24-03-409 Ind. UCAI'!W23</f>
        <v>0</v>
      </c>
      <c r="M11" s="63">
        <f>+'24-03-409 Ind. UCAI'!X23</f>
        <v>0</v>
      </c>
      <c r="N11" s="63">
        <f>+'24-03-409 Ind. UCAI'!Y23</f>
        <v>0</v>
      </c>
      <c r="O11" s="63">
        <f>+'24-03-409 Ind. UCAI'!Z23</f>
        <v>0</v>
      </c>
      <c r="P11" s="63">
        <f>+'24-03-409 Ind. UCAI'!AA23</f>
        <v>0</v>
      </c>
      <c r="Q11" s="63">
        <f>+'24-03-409 Ind. UCAI'!AB23</f>
        <v>0</v>
      </c>
      <c r="R11" s="63">
        <f>+'24-03-409 Ind. UCAI'!AC23</f>
        <v>0</v>
      </c>
      <c r="S11" s="63">
        <f>+'24-03-409 Ind. UCAI'!AD23</f>
        <v>0</v>
      </c>
      <c r="T11" s="63">
        <f>+'24-03-409 Ind. UCAI'!AE23</f>
        <v>0</v>
      </c>
      <c r="U11" s="63">
        <f>+'24-03-409 Ind. UCAI'!AF23</f>
        <v>0</v>
      </c>
      <c r="V11" s="63">
        <f>+'24-03-409 Ind. UCAI'!AG23</f>
        <v>0</v>
      </c>
      <c r="W11" s="63">
        <f>+'24-03-409 Ind. UCAI'!AH23</f>
        <v>0</v>
      </c>
      <c r="X11" s="86">
        <f>+'24-03-409 Ind. UCAI'!AI23</f>
        <v>0</v>
      </c>
      <c r="Y11" s="86">
        <f>+'24-03-409 Ind. UCAI'!AJ23</f>
        <v>0</v>
      </c>
    </row>
    <row r="12" spans="1:25" ht="24.75" customHeight="1" x14ac:dyDescent="0.25">
      <c r="A12" s="85" t="s">
        <v>53</v>
      </c>
      <c r="B12" s="63">
        <f>+'24-03-409 Ind. UCAI'!J27</f>
        <v>0</v>
      </c>
      <c r="C12" s="63">
        <f>+'24-03-409 Ind. UCAI'!K27</f>
        <v>0</v>
      </c>
      <c r="D12" s="63">
        <f>+'24-03-409 Ind. UCAI'!M27</f>
        <v>0</v>
      </c>
      <c r="E12" s="63">
        <f>+'24-03-409 Ind. UCAI'!N27</f>
        <v>0</v>
      </c>
      <c r="F12" s="63">
        <f>+'24-03-409 Ind. UCAI'!O27</f>
        <v>0</v>
      </c>
      <c r="G12" s="63">
        <f>+'24-03-409 Ind. UCAI'!R27</f>
        <v>0</v>
      </c>
      <c r="H12" s="63">
        <f>+'24-03-409 Ind. UCAI'!S27</f>
        <v>0</v>
      </c>
      <c r="I12" s="63">
        <f>+'24-03-409 Ind. UCAI'!T27</f>
        <v>0</v>
      </c>
      <c r="J12" s="63">
        <f>+'24-03-409 Ind. UCAI'!U27</f>
        <v>0</v>
      </c>
      <c r="K12" s="63">
        <f>+'24-03-409 Ind. UCAI'!V27</f>
        <v>0</v>
      </c>
      <c r="L12" s="63">
        <f>+'24-03-409 Ind. UCAI'!W27</f>
        <v>0</v>
      </c>
      <c r="M12" s="63">
        <f>+'24-03-409 Ind. UCAI'!X27</f>
        <v>0</v>
      </c>
      <c r="N12" s="63">
        <f>+'24-03-409 Ind. UCAI'!Y27</f>
        <v>0</v>
      </c>
      <c r="O12" s="63">
        <f>+'24-03-409 Ind. UCAI'!Z27</f>
        <v>0</v>
      </c>
      <c r="P12" s="63">
        <f>+'24-03-409 Ind. UCAI'!AA27</f>
        <v>0</v>
      </c>
      <c r="Q12" s="63">
        <f>+'24-03-409 Ind. UCAI'!AB27</f>
        <v>0</v>
      </c>
      <c r="R12" s="63">
        <f>+'24-03-409 Ind. UCAI'!AC27</f>
        <v>0</v>
      </c>
      <c r="S12" s="63">
        <f>+'24-03-409 Ind. UCAI'!AD27</f>
        <v>0</v>
      </c>
      <c r="T12" s="63">
        <f>+'24-03-409 Ind. UCAI'!AE27</f>
        <v>0</v>
      </c>
      <c r="U12" s="63">
        <f>+'24-03-409 Ind. UCAI'!AF27</f>
        <v>0</v>
      </c>
      <c r="V12" s="63">
        <f>+'24-03-409 Ind. UCAI'!AG27</f>
        <v>0</v>
      </c>
      <c r="W12" s="63">
        <f>+'24-03-409 Ind. UCAI'!AH27</f>
        <v>0</v>
      </c>
      <c r="X12" s="86">
        <f>+'24-03-409 Ind. UCAI'!AI27</f>
        <v>0</v>
      </c>
      <c r="Y12" s="86">
        <f>+'24-03-409 Ind. UCAI'!AJ27</f>
        <v>0</v>
      </c>
    </row>
    <row r="13" spans="1:25" ht="24.75" customHeight="1" x14ac:dyDescent="0.25">
      <c r="A13" s="85" t="s">
        <v>55</v>
      </c>
      <c r="B13" s="63">
        <f>+'24-03-409 Ind. UCAI'!J31</f>
        <v>0</v>
      </c>
      <c r="C13" s="63">
        <f>+'24-03-409 Ind. UCAI'!K31</f>
        <v>0</v>
      </c>
      <c r="D13" s="63">
        <f>+'24-03-409 Ind. UCAI'!M31</f>
        <v>0</v>
      </c>
      <c r="E13" s="63">
        <f>+'24-03-409 Ind. UCAI'!N31</f>
        <v>0</v>
      </c>
      <c r="F13" s="63">
        <f>+'24-03-409 Ind. UCAI'!O31</f>
        <v>0</v>
      </c>
      <c r="G13" s="63">
        <f>+'24-03-409 Ind. UCAI'!R31</f>
        <v>0</v>
      </c>
      <c r="H13" s="63">
        <f>+'24-03-409 Ind. UCAI'!S31</f>
        <v>0</v>
      </c>
      <c r="I13" s="63">
        <f>+'24-03-409 Ind. UCAI'!T31</f>
        <v>0</v>
      </c>
      <c r="J13" s="63">
        <f>+'24-03-409 Ind. UCAI'!U31</f>
        <v>0</v>
      </c>
      <c r="K13" s="63">
        <f>+'24-03-409 Ind. UCAI'!V31</f>
        <v>0</v>
      </c>
      <c r="L13" s="63">
        <f>+'24-03-409 Ind. UCAI'!W31</f>
        <v>0</v>
      </c>
      <c r="M13" s="63">
        <f>+'24-03-409 Ind. UCAI'!X31</f>
        <v>0</v>
      </c>
      <c r="N13" s="63">
        <f>+'24-03-409 Ind. UCAI'!Y31</f>
        <v>0</v>
      </c>
      <c r="O13" s="63">
        <f>+'24-03-409 Ind. UCAI'!Z31</f>
        <v>0</v>
      </c>
      <c r="P13" s="63">
        <f>+'24-03-409 Ind. UCAI'!AA31</f>
        <v>0</v>
      </c>
      <c r="Q13" s="63">
        <f>+'24-03-409 Ind. UCAI'!AB31</f>
        <v>0</v>
      </c>
      <c r="R13" s="63">
        <f>+'24-03-409 Ind. UCAI'!AC31</f>
        <v>0</v>
      </c>
      <c r="S13" s="63">
        <f>+'24-03-409 Ind. UCAI'!AD31</f>
        <v>0</v>
      </c>
      <c r="T13" s="63">
        <f>+'24-03-409 Ind. UCAI'!AE31</f>
        <v>0</v>
      </c>
      <c r="U13" s="63">
        <f>+'24-03-409 Ind. UCAI'!AF31</f>
        <v>0</v>
      </c>
      <c r="V13" s="63">
        <f>+'24-03-409 Ind. UCAI'!AG31</f>
        <v>0</v>
      </c>
      <c r="W13" s="63">
        <f>+'24-03-409 Ind. UCAI'!AH31</f>
        <v>0</v>
      </c>
      <c r="X13" s="86">
        <f>+'24-03-409 Ind. UCAI'!AI31</f>
        <v>0</v>
      </c>
      <c r="Y13" s="86">
        <f>+'24-03-409 Ind. UCAI'!AJ31</f>
        <v>0</v>
      </c>
    </row>
    <row r="14" spans="1:25" ht="24.75" customHeight="1" x14ac:dyDescent="0.25">
      <c r="A14" s="85" t="s">
        <v>57</v>
      </c>
      <c r="B14" s="63">
        <f>+'24-03-409 Ind. UCAI'!J35</f>
        <v>0</v>
      </c>
      <c r="C14" s="63">
        <f>+'24-03-409 Ind. UCAI'!K35</f>
        <v>0</v>
      </c>
      <c r="D14" s="63">
        <f>+'24-03-409 Ind. UCAI'!M35</f>
        <v>0</v>
      </c>
      <c r="E14" s="63">
        <f>+'24-03-409 Ind. UCAI'!N35</f>
        <v>0</v>
      </c>
      <c r="F14" s="63">
        <f>+'24-03-409 Ind. UCAI'!O35</f>
        <v>0</v>
      </c>
      <c r="G14" s="63">
        <f>+'24-03-409 Ind. UCAI'!R35</f>
        <v>0</v>
      </c>
      <c r="H14" s="63">
        <f>+'24-03-409 Ind. UCAI'!S35</f>
        <v>0</v>
      </c>
      <c r="I14" s="63">
        <f>+'24-03-409 Ind. UCAI'!T35</f>
        <v>0</v>
      </c>
      <c r="J14" s="63">
        <f>+'24-03-409 Ind. UCAI'!U35</f>
        <v>0</v>
      </c>
      <c r="K14" s="63">
        <f>+'24-03-409 Ind. UCAI'!V35</f>
        <v>0</v>
      </c>
      <c r="L14" s="63">
        <f>+'24-03-409 Ind. UCAI'!W35</f>
        <v>0</v>
      </c>
      <c r="M14" s="63">
        <f>+'24-03-409 Ind. UCAI'!X35</f>
        <v>0</v>
      </c>
      <c r="N14" s="63">
        <f>+'24-03-409 Ind. UCAI'!Y35</f>
        <v>0</v>
      </c>
      <c r="O14" s="63">
        <f>+'24-03-409 Ind. UCAI'!Z35</f>
        <v>0</v>
      </c>
      <c r="P14" s="63">
        <f>+'24-03-409 Ind. UCAI'!AA35</f>
        <v>0</v>
      </c>
      <c r="Q14" s="63">
        <f>+'24-03-409 Ind. UCAI'!AB35</f>
        <v>0</v>
      </c>
      <c r="R14" s="63">
        <f>+'24-03-409 Ind. UCAI'!AC35</f>
        <v>0</v>
      </c>
      <c r="S14" s="63">
        <f>+'24-03-409 Ind. UCAI'!AD35</f>
        <v>0</v>
      </c>
      <c r="T14" s="63">
        <f>+'24-03-409 Ind. UCAI'!AE35</f>
        <v>0</v>
      </c>
      <c r="U14" s="63">
        <f>+'24-03-409 Ind. UCAI'!AF35</f>
        <v>0</v>
      </c>
      <c r="V14" s="63">
        <f>+'24-03-409 Ind. UCAI'!AG35</f>
        <v>0</v>
      </c>
      <c r="W14" s="63">
        <f>+'24-03-409 Ind. UCAI'!AH35</f>
        <v>0</v>
      </c>
      <c r="X14" s="86">
        <f>+'24-03-409 Ind. UCAI'!AI35</f>
        <v>0</v>
      </c>
      <c r="Y14" s="86">
        <f>+'24-03-409 Ind. UCAI'!AJ35</f>
        <v>0</v>
      </c>
    </row>
    <row r="15" spans="1:25" ht="24.75" customHeight="1" x14ac:dyDescent="0.25">
      <c r="A15" s="85" t="s">
        <v>59</v>
      </c>
      <c r="B15" s="63">
        <f>+'24-03-409 Ind. UCAI'!J39</f>
        <v>0</v>
      </c>
      <c r="C15" s="63">
        <f>+'24-03-409 Ind. UCAI'!K39</f>
        <v>0</v>
      </c>
      <c r="D15" s="63">
        <f>+'24-03-409 Ind. UCAI'!M39</f>
        <v>0</v>
      </c>
      <c r="E15" s="63">
        <f>+'24-03-409 Ind. UCAI'!N39</f>
        <v>0</v>
      </c>
      <c r="F15" s="63">
        <f>+'24-03-409 Ind. UCAI'!O39</f>
        <v>0</v>
      </c>
      <c r="G15" s="63">
        <f>+'24-03-409 Ind. UCAI'!R39</f>
        <v>0</v>
      </c>
      <c r="H15" s="63">
        <f>+'24-03-409 Ind. UCAI'!S39</f>
        <v>0</v>
      </c>
      <c r="I15" s="63">
        <f>+'24-03-409 Ind. UCAI'!T39</f>
        <v>0</v>
      </c>
      <c r="J15" s="63">
        <f>+'24-03-409 Ind. UCAI'!U39</f>
        <v>0</v>
      </c>
      <c r="K15" s="63">
        <f>+'24-03-409 Ind. UCAI'!V39</f>
        <v>0</v>
      </c>
      <c r="L15" s="63">
        <f>+'24-03-409 Ind. UCAI'!W39</f>
        <v>0</v>
      </c>
      <c r="M15" s="63">
        <f>+'24-03-409 Ind. UCAI'!X39</f>
        <v>0</v>
      </c>
      <c r="N15" s="63">
        <f>+'24-03-409 Ind. UCAI'!Y39</f>
        <v>0</v>
      </c>
      <c r="O15" s="63">
        <f>+'24-03-409 Ind. UCAI'!Z39</f>
        <v>0</v>
      </c>
      <c r="P15" s="63">
        <f>+'24-03-409 Ind. UCAI'!AA39</f>
        <v>0</v>
      </c>
      <c r="Q15" s="63">
        <f>+'24-03-409 Ind. UCAI'!AB39</f>
        <v>0</v>
      </c>
      <c r="R15" s="63">
        <f>+'24-03-409 Ind. UCAI'!AC39</f>
        <v>0</v>
      </c>
      <c r="S15" s="63">
        <f>+'24-03-409 Ind. UCAI'!AD39</f>
        <v>0</v>
      </c>
      <c r="T15" s="63">
        <f>+'24-03-409 Ind. UCAI'!AE39</f>
        <v>0</v>
      </c>
      <c r="U15" s="63">
        <f>+'24-03-409 Ind. UCAI'!AF39</f>
        <v>0</v>
      </c>
      <c r="V15" s="63">
        <f>+'24-03-409 Ind. UCAI'!AG39</f>
        <v>0</v>
      </c>
      <c r="W15" s="63">
        <f>+'24-03-409 Ind. UCAI'!AH39</f>
        <v>0</v>
      </c>
      <c r="X15" s="86">
        <f>+'24-03-409 Ind. UCAI'!AI39</f>
        <v>0</v>
      </c>
      <c r="Y15" s="86">
        <f>+'24-03-409 Ind. UCAI'!AJ39</f>
        <v>0</v>
      </c>
    </row>
    <row r="16" spans="1:25" ht="24.75" customHeight="1" x14ac:dyDescent="0.25">
      <c r="A16" s="85" t="s">
        <v>61</v>
      </c>
      <c r="B16" s="63">
        <f>+'24-03-409 Ind. UCAI'!J43</f>
        <v>0</v>
      </c>
      <c r="C16" s="63">
        <f>+'24-03-409 Ind. UCAI'!K43</f>
        <v>0</v>
      </c>
      <c r="D16" s="63">
        <f>+'24-03-409 Ind. UCAI'!M43</f>
        <v>0</v>
      </c>
      <c r="E16" s="63">
        <f>+'24-03-409 Ind. UCAI'!N43</f>
        <v>0</v>
      </c>
      <c r="F16" s="63">
        <f>+'24-03-409 Ind. UCAI'!O43</f>
        <v>0</v>
      </c>
      <c r="G16" s="63">
        <f>+'24-03-409 Ind. UCAI'!R43</f>
        <v>0</v>
      </c>
      <c r="H16" s="63">
        <f>+'24-03-409 Ind. UCAI'!S43</f>
        <v>0</v>
      </c>
      <c r="I16" s="63">
        <f>+'24-03-409 Ind. UCAI'!T43</f>
        <v>0</v>
      </c>
      <c r="J16" s="63">
        <f>+'24-03-409 Ind. UCAI'!U43</f>
        <v>0</v>
      </c>
      <c r="K16" s="63">
        <f>+'24-03-409 Ind. UCAI'!V43</f>
        <v>0</v>
      </c>
      <c r="L16" s="63">
        <f>+'24-03-409 Ind. UCAI'!W43</f>
        <v>0</v>
      </c>
      <c r="M16" s="63">
        <f>+'24-03-409 Ind. UCAI'!X43</f>
        <v>0</v>
      </c>
      <c r="N16" s="63">
        <f>+'24-03-409 Ind. UCAI'!Y43</f>
        <v>0</v>
      </c>
      <c r="O16" s="63">
        <f>+'24-03-409 Ind. UCAI'!Z43</f>
        <v>0</v>
      </c>
      <c r="P16" s="63">
        <f>+'24-03-409 Ind. UCAI'!AA43</f>
        <v>0</v>
      </c>
      <c r="Q16" s="63">
        <f>+'24-03-409 Ind. UCAI'!AB43</f>
        <v>0</v>
      </c>
      <c r="R16" s="63">
        <f>+'24-03-409 Ind. UCAI'!AC43</f>
        <v>0</v>
      </c>
      <c r="S16" s="63">
        <f>+'24-03-409 Ind. UCAI'!AD43</f>
        <v>0</v>
      </c>
      <c r="T16" s="63">
        <f>+'24-03-409 Ind. UCAI'!AE43</f>
        <v>0</v>
      </c>
      <c r="U16" s="63">
        <f>+'24-03-409 Ind. UCAI'!AF43</f>
        <v>0</v>
      </c>
      <c r="V16" s="63">
        <f>+'24-03-409 Ind. UCAI'!AG43</f>
        <v>0</v>
      </c>
      <c r="W16" s="63">
        <f>+'24-03-409 Ind. UCAI'!AH43</f>
        <v>0</v>
      </c>
      <c r="X16" s="86">
        <f>+'24-03-409 Ind. UCAI'!AI43</f>
        <v>0</v>
      </c>
      <c r="Y16" s="86">
        <f>+'24-03-409 Ind. UCAI'!AJ43</f>
        <v>0</v>
      </c>
    </row>
    <row r="17" spans="1:25" ht="24.75" customHeight="1" x14ac:dyDescent="0.25">
      <c r="A17" s="85" t="s">
        <v>63</v>
      </c>
      <c r="B17" s="63">
        <f>+'24-03-409 Ind. UCAI'!J47</f>
        <v>0</v>
      </c>
      <c r="C17" s="63">
        <f>+'24-03-409 Ind. UCAI'!K47</f>
        <v>0</v>
      </c>
      <c r="D17" s="63">
        <f>+'24-03-409 Ind. UCAI'!M47</f>
        <v>0</v>
      </c>
      <c r="E17" s="63">
        <f>+'24-03-409 Ind. UCAI'!N47</f>
        <v>0</v>
      </c>
      <c r="F17" s="63">
        <f>+'24-03-409 Ind. UCAI'!O47</f>
        <v>0</v>
      </c>
      <c r="G17" s="63">
        <f>+'24-03-409 Ind. UCAI'!R47</f>
        <v>0</v>
      </c>
      <c r="H17" s="63">
        <f>+'24-03-409 Ind. UCAI'!S47</f>
        <v>0</v>
      </c>
      <c r="I17" s="63">
        <f>+'24-03-409 Ind. UCAI'!T47</f>
        <v>0</v>
      </c>
      <c r="J17" s="63">
        <f>+'24-03-409 Ind. UCAI'!U47</f>
        <v>0</v>
      </c>
      <c r="K17" s="63">
        <f>+'24-03-409 Ind. UCAI'!V47</f>
        <v>0</v>
      </c>
      <c r="L17" s="63">
        <f>+'24-03-409 Ind. UCAI'!W47</f>
        <v>0</v>
      </c>
      <c r="M17" s="63">
        <f>+'24-03-409 Ind. UCAI'!X47</f>
        <v>0</v>
      </c>
      <c r="N17" s="63">
        <f>+'24-03-409 Ind. UCAI'!Y47</f>
        <v>0</v>
      </c>
      <c r="O17" s="63">
        <f>+'24-03-409 Ind. UCAI'!Z47</f>
        <v>0</v>
      </c>
      <c r="P17" s="63">
        <f>+'24-03-409 Ind. UCAI'!AA47</f>
        <v>0</v>
      </c>
      <c r="Q17" s="63">
        <f>+'24-03-409 Ind. UCAI'!AB47</f>
        <v>0</v>
      </c>
      <c r="R17" s="63">
        <f>+'24-03-409 Ind. UCAI'!AC47</f>
        <v>0</v>
      </c>
      <c r="S17" s="63">
        <f>+'24-03-409 Ind. UCAI'!AD47</f>
        <v>0</v>
      </c>
      <c r="T17" s="63">
        <f>+'24-03-409 Ind. UCAI'!AE47</f>
        <v>0</v>
      </c>
      <c r="U17" s="63">
        <f>+'24-03-409 Ind. UCAI'!AF47</f>
        <v>0</v>
      </c>
      <c r="V17" s="63">
        <f>+'24-03-409 Ind. UCAI'!AG47</f>
        <v>0</v>
      </c>
      <c r="W17" s="63">
        <f>+'24-03-409 Ind. UCAI'!AH47</f>
        <v>0</v>
      </c>
      <c r="X17" s="86">
        <f>+'24-03-409 Ind. UCAI'!AI47</f>
        <v>0</v>
      </c>
      <c r="Y17" s="86">
        <f>+'24-03-409 Ind. UCAI'!AJ44</f>
        <v>0</v>
      </c>
    </row>
    <row r="18" spans="1:25" ht="24.75" customHeight="1" x14ac:dyDescent="0.25">
      <c r="A18" s="85" t="s">
        <v>65</v>
      </c>
      <c r="B18" s="63">
        <f>+'24-03-409 Ind. UCAI'!J51</f>
        <v>0</v>
      </c>
      <c r="C18" s="63">
        <f>+'24-03-409 Ind. UCAI'!K51</f>
        <v>0</v>
      </c>
      <c r="D18" s="63">
        <f>+'24-03-409 Ind. UCAI'!M51</f>
        <v>0</v>
      </c>
      <c r="E18" s="63">
        <f>+'24-03-409 Ind. UCAI'!N51</f>
        <v>0</v>
      </c>
      <c r="F18" s="63">
        <f>+'24-03-409 Ind. UCAI'!O51</f>
        <v>0</v>
      </c>
      <c r="G18" s="63">
        <f>+'24-03-409 Ind. UCAI'!R51</f>
        <v>0</v>
      </c>
      <c r="H18" s="63">
        <f>+'24-03-409 Ind. UCAI'!S51</f>
        <v>0</v>
      </c>
      <c r="I18" s="63">
        <f>+'24-03-409 Ind. UCAI'!T51</f>
        <v>0</v>
      </c>
      <c r="J18" s="63">
        <f>+'24-03-409 Ind. UCAI'!U51</f>
        <v>0</v>
      </c>
      <c r="K18" s="63">
        <f>+'24-03-409 Ind. UCAI'!V51</f>
        <v>0</v>
      </c>
      <c r="L18" s="63">
        <f>+'24-03-409 Ind. UCAI'!W51</f>
        <v>0</v>
      </c>
      <c r="M18" s="63">
        <f>+'24-03-409 Ind. UCAI'!X51</f>
        <v>0</v>
      </c>
      <c r="N18" s="63">
        <f>+'24-03-409 Ind. UCAI'!Y51</f>
        <v>0</v>
      </c>
      <c r="O18" s="63">
        <f>+'24-03-409 Ind. UCAI'!Z51</f>
        <v>0</v>
      </c>
      <c r="P18" s="63">
        <f>+'24-03-409 Ind. UCAI'!AA51</f>
        <v>0</v>
      </c>
      <c r="Q18" s="63">
        <f>+'24-03-409 Ind. UCAI'!AB51</f>
        <v>0</v>
      </c>
      <c r="R18" s="63">
        <f>+'24-03-409 Ind. UCAI'!AC51</f>
        <v>0</v>
      </c>
      <c r="S18" s="63">
        <f>+'24-03-409 Ind. UCAI'!AD51</f>
        <v>0</v>
      </c>
      <c r="T18" s="63">
        <f>+'24-03-409 Ind. UCAI'!AE51</f>
        <v>0</v>
      </c>
      <c r="U18" s="63">
        <f>+'24-03-409 Ind. UCAI'!AF51</f>
        <v>0</v>
      </c>
      <c r="V18" s="63">
        <f>+'24-03-409 Ind. UCAI'!AG51</f>
        <v>0</v>
      </c>
      <c r="W18" s="63">
        <f>+'24-03-409 Ind. UCAI'!AH51</f>
        <v>0</v>
      </c>
      <c r="X18" s="86">
        <f>+'24-03-409 Ind. UCAI'!AI51</f>
        <v>0</v>
      </c>
      <c r="Y18" s="86">
        <f>+'24-03-409 Ind. UCAI'!AJ51</f>
        <v>0</v>
      </c>
    </row>
    <row r="19" spans="1:25" ht="24.75" customHeight="1" x14ac:dyDescent="0.25">
      <c r="A19" s="85" t="s">
        <v>67</v>
      </c>
      <c r="B19" s="63">
        <f>+'24-03-409 Ind. UCAI'!J55</f>
        <v>0</v>
      </c>
      <c r="C19" s="63">
        <f>+'24-03-409 Ind. UCAI'!K55</f>
        <v>0</v>
      </c>
      <c r="D19" s="63">
        <f>+'24-03-409 Ind. UCAI'!M55</f>
        <v>0</v>
      </c>
      <c r="E19" s="63">
        <f>+'24-03-409 Ind. UCAI'!N55</f>
        <v>0</v>
      </c>
      <c r="F19" s="63">
        <f>+'24-03-409 Ind. UCAI'!O55</f>
        <v>0</v>
      </c>
      <c r="G19" s="63">
        <f>+'24-03-409 Ind. UCAI'!R55</f>
        <v>0</v>
      </c>
      <c r="H19" s="63">
        <f>+'24-03-409 Ind. UCAI'!S55</f>
        <v>0</v>
      </c>
      <c r="I19" s="63">
        <f>+'24-03-409 Ind. UCAI'!T55</f>
        <v>0</v>
      </c>
      <c r="J19" s="63">
        <f>+'24-03-409 Ind. UCAI'!U55</f>
        <v>0</v>
      </c>
      <c r="K19" s="63">
        <f>+'24-03-409 Ind. UCAI'!V55</f>
        <v>0</v>
      </c>
      <c r="L19" s="63">
        <f>+'24-03-409 Ind. UCAI'!W55</f>
        <v>0</v>
      </c>
      <c r="M19" s="63">
        <f>+'24-03-409 Ind. UCAI'!X55</f>
        <v>0</v>
      </c>
      <c r="N19" s="63">
        <f>+'24-03-409 Ind. UCAI'!Y55</f>
        <v>0</v>
      </c>
      <c r="O19" s="63">
        <f>+'24-03-409 Ind. UCAI'!Z55</f>
        <v>0</v>
      </c>
      <c r="P19" s="63">
        <f>+'24-03-409 Ind. UCAI'!AA55</f>
        <v>0</v>
      </c>
      <c r="Q19" s="63">
        <f>+'24-03-409 Ind. UCAI'!AB55</f>
        <v>0</v>
      </c>
      <c r="R19" s="63">
        <f>+'24-03-409 Ind. UCAI'!AC55</f>
        <v>0</v>
      </c>
      <c r="S19" s="63">
        <f>+'24-03-409 Ind. UCAI'!AD55</f>
        <v>0</v>
      </c>
      <c r="T19" s="63">
        <f>+'24-03-409 Ind. UCAI'!AE55</f>
        <v>0</v>
      </c>
      <c r="U19" s="63">
        <f>+'24-03-409 Ind. UCAI'!AF55</f>
        <v>0</v>
      </c>
      <c r="V19" s="63">
        <f>+'24-03-409 Ind. UCAI'!AG55</f>
        <v>0</v>
      </c>
      <c r="W19" s="63">
        <f>+'24-03-409 Ind. UCAI'!AH55</f>
        <v>0</v>
      </c>
      <c r="X19" s="86">
        <f>+'24-03-409 Ind. UCAI'!AI55</f>
        <v>0</v>
      </c>
      <c r="Y19" s="86">
        <f>+'24-03-409 Ind. UCAI'!AJ55</f>
        <v>0</v>
      </c>
    </row>
    <row r="20" spans="1:25" ht="24.75" customHeight="1" x14ac:dyDescent="0.25">
      <c r="A20" s="87" t="s">
        <v>69</v>
      </c>
      <c r="B20" s="63">
        <f>+'24-03-409 Ind. UCAI'!J59</f>
        <v>0</v>
      </c>
      <c r="C20" s="63">
        <f>+'24-03-409 Ind. UCAI'!K59</f>
        <v>0</v>
      </c>
      <c r="D20" s="63">
        <f>+'24-03-409 Ind. UCAI'!M59</f>
        <v>0</v>
      </c>
      <c r="E20" s="63">
        <f>+'24-03-409 Ind. UCAI'!N59</f>
        <v>0</v>
      </c>
      <c r="F20" s="63">
        <f>+'24-03-409 Ind. UCAI'!O59</f>
        <v>0</v>
      </c>
      <c r="G20" s="63">
        <f>+'24-03-409 Ind. UCAI'!R59</f>
        <v>0</v>
      </c>
      <c r="H20" s="63">
        <f>+'24-03-409 Ind. UCAI'!S59</f>
        <v>0</v>
      </c>
      <c r="I20" s="63">
        <f>+'24-03-409 Ind. UCAI'!T59</f>
        <v>0</v>
      </c>
      <c r="J20" s="63">
        <f>+'24-03-409 Ind. UCAI'!U59</f>
        <v>0</v>
      </c>
      <c r="K20" s="63">
        <f>+'24-03-409 Ind. UCAI'!V59</f>
        <v>0</v>
      </c>
      <c r="L20" s="63">
        <f>+'24-03-409 Ind. UCAI'!W59</f>
        <v>0</v>
      </c>
      <c r="M20" s="63">
        <f>+'24-03-409 Ind. UCAI'!X59</f>
        <v>0</v>
      </c>
      <c r="N20" s="63">
        <f>+'24-03-409 Ind. UCAI'!Y59</f>
        <v>0</v>
      </c>
      <c r="O20" s="63">
        <f>+'24-03-409 Ind. UCAI'!Z59</f>
        <v>0</v>
      </c>
      <c r="P20" s="63">
        <f>+'24-03-409 Ind. UCAI'!AA59</f>
        <v>0</v>
      </c>
      <c r="Q20" s="63">
        <f>+'24-03-409 Ind. UCAI'!AB59</f>
        <v>0</v>
      </c>
      <c r="R20" s="63">
        <f>+'24-03-409 Ind. UCAI'!AC59</f>
        <v>0</v>
      </c>
      <c r="S20" s="63">
        <f>+'24-03-409 Ind. UCAI'!AD59</f>
        <v>0</v>
      </c>
      <c r="T20" s="63">
        <f>+'24-03-409 Ind. UCAI'!AE59</f>
        <v>0</v>
      </c>
      <c r="U20" s="63">
        <f>+'24-03-409 Ind. UCAI'!AF59</f>
        <v>0</v>
      </c>
      <c r="V20" s="63">
        <f>+'24-03-409 Ind. UCAI'!AG59</f>
        <v>0</v>
      </c>
      <c r="W20" s="63">
        <f>+'24-03-409 Ind. UCAI'!AH59</f>
        <v>0</v>
      </c>
      <c r="X20" s="86">
        <f>+'24-03-409 Ind. UCAI'!AI59</f>
        <v>0</v>
      </c>
      <c r="Y20" s="86">
        <f>+'24-03-409 Ind. UCAI'!AJ59</f>
        <v>0</v>
      </c>
    </row>
    <row r="21" spans="1:25" ht="24.75" customHeight="1" x14ac:dyDescent="0.25">
      <c r="A21" s="87" t="s">
        <v>71</v>
      </c>
      <c r="B21" s="63">
        <f>+'24-03-409 Ind. UCAI'!J63</f>
        <v>383775</v>
      </c>
      <c r="C21" s="63">
        <f>+'24-03-409 Ind. UCAI'!K63</f>
        <v>383775</v>
      </c>
      <c r="D21" s="63">
        <f>+'24-03-409 Ind. UCAI'!M63</f>
        <v>0</v>
      </c>
      <c r="E21" s="63">
        <f>+'24-03-409 Ind. UCAI'!N63</f>
        <v>0</v>
      </c>
      <c r="F21" s="63">
        <f>+'24-03-409 Ind. UCAI'!O63</f>
        <v>0</v>
      </c>
      <c r="G21" s="63">
        <f>+'24-03-409 Ind. UCAI'!R63</f>
        <v>0</v>
      </c>
      <c r="H21" s="63">
        <f>+'24-03-409 Ind. UCAI'!S63</f>
        <v>0</v>
      </c>
      <c r="I21" s="63">
        <f>+'24-03-409 Ind. UCAI'!T63</f>
        <v>240975</v>
      </c>
      <c r="J21" s="63">
        <f>+'24-03-409 Ind. UCAI'!U63</f>
        <v>240975</v>
      </c>
      <c r="K21" s="63">
        <f>+'24-03-409 Ind. UCAI'!V63</f>
        <v>0</v>
      </c>
      <c r="L21" s="63">
        <f>+'24-03-409 Ind. UCAI'!W63</f>
        <v>0</v>
      </c>
      <c r="M21" s="63">
        <f>+'24-03-409 Ind. UCAI'!X63</f>
        <v>0</v>
      </c>
      <c r="N21" s="63">
        <f>+'24-03-409 Ind. UCAI'!Y63</f>
        <v>0</v>
      </c>
      <c r="O21" s="63">
        <f>+'24-03-409 Ind. UCAI'!Z63</f>
        <v>0</v>
      </c>
      <c r="P21" s="63">
        <f>+'24-03-409 Ind. UCAI'!AA63</f>
        <v>142800</v>
      </c>
      <c r="Q21" s="63">
        <f>+'24-03-409 Ind. UCAI'!AB63</f>
        <v>0</v>
      </c>
      <c r="R21" s="63">
        <f>+'24-03-409 Ind. UCAI'!AC63</f>
        <v>142800</v>
      </c>
      <c r="S21" s="63">
        <f>+'24-03-409 Ind. UCAI'!AD63</f>
        <v>0</v>
      </c>
      <c r="T21" s="63">
        <f>+'24-03-409 Ind. UCAI'!AE63</f>
        <v>0</v>
      </c>
      <c r="U21" s="63">
        <f>+'24-03-409 Ind. UCAI'!AF63</f>
        <v>0</v>
      </c>
      <c r="V21" s="63">
        <f>+'24-03-409 Ind. UCAI'!AG63</f>
        <v>0</v>
      </c>
      <c r="W21" s="63">
        <f>+'24-03-409 Ind. UCAI'!AH63</f>
        <v>383775</v>
      </c>
      <c r="X21" s="86">
        <f>+'24-03-409 Ind. UCAI'!AI63</f>
        <v>1</v>
      </c>
      <c r="Y21" s="86">
        <f>+'24-03-409 Ind. UCAI'!AJ63</f>
        <v>4.7593474396005482E-4</v>
      </c>
    </row>
    <row r="22" spans="1:25" ht="24.75" customHeight="1" x14ac:dyDescent="0.25">
      <c r="A22" s="87" t="s">
        <v>73</v>
      </c>
      <c r="B22" s="63">
        <f>+'24-03-409 Ind. UCAI'!J67</f>
        <v>0</v>
      </c>
      <c r="C22" s="63">
        <f>+'24-03-409 Ind. UCAI'!K67</f>
        <v>0</v>
      </c>
      <c r="D22" s="63">
        <f>+'24-03-409 Ind. UCAI'!M67</f>
        <v>0</v>
      </c>
      <c r="E22" s="63">
        <f>+'24-03-409 Ind. UCAI'!N67</f>
        <v>0</v>
      </c>
      <c r="F22" s="63">
        <f>+'24-03-409 Ind. UCAI'!O67</f>
        <v>0</v>
      </c>
      <c r="G22" s="63">
        <f>+'24-03-409 Ind. UCAI'!R67</f>
        <v>0</v>
      </c>
      <c r="H22" s="63">
        <f>+'24-03-409 Ind. UCAI'!S67</f>
        <v>0</v>
      </c>
      <c r="I22" s="63">
        <f>+'24-03-409 Ind. UCAI'!T67</f>
        <v>0</v>
      </c>
      <c r="J22" s="63">
        <f>+'24-03-409 Ind. UCAI'!U67</f>
        <v>0</v>
      </c>
      <c r="K22" s="63">
        <f>+'24-03-409 Ind. UCAI'!V67</f>
        <v>0</v>
      </c>
      <c r="L22" s="63">
        <f>+'24-03-409 Ind. UCAI'!W67</f>
        <v>0</v>
      </c>
      <c r="M22" s="63">
        <f>+'24-03-409 Ind. UCAI'!X67</f>
        <v>0</v>
      </c>
      <c r="N22" s="63">
        <f>+'24-03-409 Ind. UCAI'!Y67</f>
        <v>0</v>
      </c>
      <c r="O22" s="63">
        <f>+'24-03-409 Ind. UCAI'!Z67</f>
        <v>0</v>
      </c>
      <c r="P22" s="63">
        <f>+'24-03-409 Ind. UCAI'!AA67</f>
        <v>0</v>
      </c>
      <c r="Q22" s="63">
        <f>+'24-03-409 Ind. UCAI'!AB67</f>
        <v>0</v>
      </c>
      <c r="R22" s="63">
        <f>+'24-03-409 Ind. UCAI'!AC67</f>
        <v>0</v>
      </c>
      <c r="S22" s="63">
        <f>+'24-03-409 Ind. UCAI'!AD67</f>
        <v>0</v>
      </c>
      <c r="T22" s="63">
        <f>+'24-03-409 Ind. UCAI'!AE67</f>
        <v>0</v>
      </c>
      <c r="U22" s="63">
        <f>+'24-03-409 Ind. UCAI'!AF67</f>
        <v>0</v>
      </c>
      <c r="V22" s="63">
        <f>+'24-03-409 Ind. UCAI'!AG67</f>
        <v>0</v>
      </c>
      <c r="W22" s="63">
        <f>+'24-03-409 Ind. UCAI'!AH67</f>
        <v>0</v>
      </c>
      <c r="X22" s="86">
        <f>+'24-03-409 Ind. UCAI'!AI67</f>
        <v>0</v>
      </c>
      <c r="Y22" s="86">
        <f>+'24-03-409 Ind. UCAI'!AJ67</f>
        <v>0</v>
      </c>
    </row>
    <row r="23" spans="1:25" ht="24.75" customHeight="1" x14ac:dyDescent="0.25">
      <c r="A23" s="88" t="s">
        <v>75</v>
      </c>
      <c r="B23" s="63">
        <f>+'24-03-409 Ind. UCAI'!J73</f>
        <v>808750225</v>
      </c>
      <c r="C23" s="63">
        <f>+'24-03-409 Ind. UCAI'!K73</f>
        <v>808260825</v>
      </c>
      <c r="D23" s="63">
        <f>+'24-03-409 Ind. UCAI'!M73</f>
        <v>0</v>
      </c>
      <c r="E23" s="63">
        <f>+'24-03-409 Ind. UCAI'!N73</f>
        <v>0</v>
      </c>
      <c r="F23" s="63">
        <f>+'24-03-409 Ind. UCAI'!O73</f>
        <v>0</v>
      </c>
      <c r="G23" s="63">
        <f>+'24-03-409 Ind. UCAI'!R73</f>
        <v>0</v>
      </c>
      <c r="H23" s="63">
        <f>+'24-03-409 Ind. UCAI'!S73</f>
        <v>89275807</v>
      </c>
      <c r="I23" s="63">
        <f>+'24-03-409 Ind. UCAI'!T73</f>
        <v>48654610</v>
      </c>
      <c r="J23" s="63">
        <f>+'24-03-409 Ind. UCAI'!U73</f>
        <v>137930417</v>
      </c>
      <c r="K23" s="63">
        <f>+'24-03-409 Ind. UCAI'!V73</f>
        <v>39110096</v>
      </c>
      <c r="L23" s="63">
        <f>+'24-03-409 Ind. UCAI'!W73</f>
        <v>38455778</v>
      </c>
      <c r="M23" s="63">
        <f>+'24-03-409 Ind. UCAI'!X73</f>
        <v>44901136</v>
      </c>
      <c r="N23" s="63">
        <f>+'24-03-409 Ind. UCAI'!Y73</f>
        <v>122467010</v>
      </c>
      <c r="O23" s="63">
        <f>+'24-03-409 Ind. UCAI'!Z73</f>
        <v>40667658</v>
      </c>
      <c r="P23" s="63">
        <f>+'24-03-409 Ind. UCAI'!AA73</f>
        <v>41488800</v>
      </c>
      <c r="Q23" s="63">
        <f>+'24-03-409 Ind. UCAI'!AB73</f>
        <v>51127610</v>
      </c>
      <c r="R23" s="63">
        <f>+'24-03-409 Ind. UCAI'!AC73</f>
        <v>133284068</v>
      </c>
      <c r="S23" s="63">
        <f>+'24-03-409 Ind. UCAI'!AD73</f>
        <v>41982340</v>
      </c>
      <c r="T23" s="63">
        <f>+'24-03-409 Ind. UCAI'!AE73</f>
        <v>113086238</v>
      </c>
      <c r="U23" s="63">
        <f>+'24-03-409 Ind. UCAI'!AF73</f>
        <v>257226698</v>
      </c>
      <c r="V23" s="63">
        <f>+'24-03-409 Ind. UCAI'!AG73</f>
        <v>412295276</v>
      </c>
      <c r="W23" s="63">
        <f>+'24-03-409 Ind. UCAI'!AH73</f>
        <v>805976771</v>
      </c>
      <c r="X23" s="86">
        <f>+'24-03-409 Ind. UCAI'!AI73</f>
        <v>0.99657069152592814</v>
      </c>
      <c r="Y23" s="86">
        <f>+'24-03-409 Ind. UCAI'!AJ73</f>
        <v>0.99952406525603998</v>
      </c>
    </row>
    <row r="24" spans="1:25" ht="25.5" x14ac:dyDescent="0.25">
      <c r="A24" s="8" t="str">
        <f>"TOTAL ASIG."&amp;" "&amp;$A$5</f>
        <v>TOTAL ASIG. 24-03-409 "Programa Asuntos Indígenas"</v>
      </c>
      <c r="B24" s="74">
        <f>SUM(B8:B23)</f>
        <v>809134000</v>
      </c>
      <c r="C24" s="74">
        <f t="shared" ref="C24:V24" si="0">SUM(C8:C23)</f>
        <v>808644600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89275807</v>
      </c>
      <c r="I24" s="74">
        <f t="shared" si="0"/>
        <v>48895585</v>
      </c>
      <c r="J24" s="74">
        <f t="shared" si="0"/>
        <v>138171392</v>
      </c>
      <c r="K24" s="74">
        <f t="shared" si="0"/>
        <v>39110096</v>
      </c>
      <c r="L24" s="74">
        <f t="shared" si="0"/>
        <v>38455778</v>
      </c>
      <c r="M24" s="74">
        <f t="shared" si="0"/>
        <v>44901136</v>
      </c>
      <c r="N24" s="74">
        <f t="shared" si="0"/>
        <v>122467010</v>
      </c>
      <c r="O24" s="74">
        <f t="shared" si="0"/>
        <v>40667658</v>
      </c>
      <c r="P24" s="74">
        <f t="shared" si="0"/>
        <v>41631600</v>
      </c>
      <c r="Q24" s="74">
        <f t="shared" si="0"/>
        <v>51127610</v>
      </c>
      <c r="R24" s="74">
        <f t="shared" si="0"/>
        <v>133426868</v>
      </c>
      <c r="S24" s="74">
        <f t="shared" si="0"/>
        <v>41982340</v>
      </c>
      <c r="T24" s="74">
        <f t="shared" si="0"/>
        <v>113086238</v>
      </c>
      <c r="U24" s="74">
        <f t="shared" si="0"/>
        <v>257226698</v>
      </c>
      <c r="V24" s="74">
        <f t="shared" si="0"/>
        <v>412295276</v>
      </c>
      <c r="W24" s="74">
        <f>SUM(W8:W23)</f>
        <v>806360546</v>
      </c>
      <c r="X24" s="89">
        <f>+'24-03-409 Ind. UCAI'!AI74</f>
        <v>0.99657231805856628</v>
      </c>
      <c r="Y24" s="89">
        <f>'24-03-409 Ind. UCAI'!AJ74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91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9" t="s">
        <v>882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1380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73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9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96" t="s">
        <v>74</v>
      </c>
      <c r="B67" s="197"/>
      <c r="C67" s="197"/>
      <c r="D67" s="197"/>
      <c r="E67" s="197"/>
      <c r="F67" s="197"/>
      <c r="G67" s="197"/>
      <c r="H67" s="197"/>
      <c r="I67" s="198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75</v>
      </c>
      <c r="B68" s="192"/>
      <c r="C68" s="192"/>
      <c r="D68" s="192"/>
      <c r="E68" s="193"/>
      <c r="F68" s="9"/>
      <c r="G68" s="10"/>
      <c r="H68" s="11"/>
      <c r="I68" s="11"/>
      <c r="J68" s="194">
        <v>414047000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99"/>
      <c r="K69" s="71">
        <v>92457614</v>
      </c>
      <c r="L69" s="59" t="s">
        <v>300</v>
      </c>
      <c r="M69" s="47"/>
      <c r="N69" s="72"/>
      <c r="O69" s="47"/>
      <c r="P69" s="73"/>
      <c r="Q69" s="73"/>
      <c r="R69" s="24"/>
      <c r="S69" s="24">
        <v>12093686</v>
      </c>
      <c r="T69" s="24">
        <v>6046843</v>
      </c>
      <c r="U69" s="25">
        <f>SUM(R69:T69)</f>
        <v>18140529</v>
      </c>
      <c r="V69" s="24">
        <v>6046843</v>
      </c>
      <c r="W69" s="24">
        <v>6046843</v>
      </c>
      <c r="X69" s="24">
        <v>6046843</v>
      </c>
      <c r="Y69" s="25">
        <f>SUM(V69:X69)</f>
        <v>18140529</v>
      </c>
      <c r="Z69" s="24">
        <v>6046843</v>
      </c>
      <c r="AA69" s="24">
        <v>11446843</v>
      </c>
      <c r="AB69" s="24">
        <v>9705914</v>
      </c>
      <c r="AC69" s="25">
        <f>SUM(Z69:AB69)</f>
        <v>27199600</v>
      </c>
      <c r="AD69" s="24">
        <v>9646843</v>
      </c>
      <c r="AE69" s="24">
        <v>9646843</v>
      </c>
      <c r="AF69" s="24">
        <v>9683270</v>
      </c>
      <c r="AG69" s="25">
        <f>SUM(AD69:AF69)</f>
        <v>28976956</v>
      </c>
      <c r="AH69" s="25">
        <f>SUM(U69,Y69,AC69,AG69)</f>
        <v>92457614</v>
      </c>
      <c r="AI69" s="26">
        <f>IF(ISERROR(AH69/J68),0,AH69/J68)</f>
        <v>0.22330221931326638</v>
      </c>
      <c r="AJ69" s="27">
        <f>IF(ISERROR(AH69/$AH$72),"-",AH69/$AH$72)</f>
        <v>0.23062057817716791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95"/>
      <c r="K70" s="71">
        <v>314530544</v>
      </c>
      <c r="L70" s="59" t="s">
        <v>301</v>
      </c>
      <c r="M70" s="47"/>
      <c r="N70" s="72"/>
      <c r="O70" s="47"/>
      <c r="P70" s="73"/>
      <c r="Q70" s="73"/>
      <c r="R70" s="24"/>
      <c r="S70" s="24"/>
      <c r="T70" s="24">
        <v>571200</v>
      </c>
      <c r="U70" s="25">
        <f>SUM(R70:T70)</f>
        <v>571200</v>
      </c>
      <c r="V70" s="24">
        <v>21802867</v>
      </c>
      <c r="W70" s="24">
        <v>21802867</v>
      </c>
      <c r="X70" s="24">
        <v>21802867</v>
      </c>
      <c r="Y70" s="25">
        <f>SUM(V70:X70)</f>
        <v>65408601</v>
      </c>
      <c r="Z70" s="24">
        <v>21817767</v>
      </c>
      <c r="AA70" s="24">
        <v>25891048</v>
      </c>
      <c r="AB70" s="24">
        <v>29802867</v>
      </c>
      <c r="AC70" s="25">
        <f>SUM(Z70:AB70)</f>
        <v>77511682</v>
      </c>
      <c r="AD70" s="24">
        <v>21802867</v>
      </c>
      <c r="AE70" s="24">
        <v>61802867</v>
      </c>
      <c r="AF70" s="24">
        <v>81353079</v>
      </c>
      <c r="AG70" s="25">
        <f>SUM(AD70:AF70)</f>
        <v>164958813</v>
      </c>
      <c r="AH70" s="25">
        <f>SUM(U70,Y70,AC70,AG70)</f>
        <v>308450296</v>
      </c>
      <c r="AI70" s="26">
        <f>IF(ISERROR(AH70/J69),0,AH70/J69)</f>
        <v>0</v>
      </c>
      <c r="AJ70" s="27">
        <f>IF(ISERROR(AH70/$AH$72),"-",AH70/$AH$72)</f>
        <v>0.76937942182283203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91" t="s">
        <v>78</v>
      </c>
      <c r="B71" s="192"/>
      <c r="C71" s="192"/>
      <c r="D71" s="192"/>
      <c r="E71" s="193"/>
      <c r="F71" s="191"/>
      <c r="G71" s="192"/>
      <c r="H71" s="192"/>
      <c r="I71" s="192"/>
      <c r="J71" s="74">
        <f>J68</f>
        <v>414047000</v>
      </c>
      <c r="K71" s="74">
        <f>SUM(K69:K70)</f>
        <v>406988158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SUM(R69:R70)</f>
        <v>0</v>
      </c>
      <c r="S71" s="74">
        <f t="shared" si="15"/>
        <v>12093686</v>
      </c>
      <c r="T71" s="74">
        <f t="shared" si="15"/>
        <v>6618043</v>
      </c>
      <c r="U71" s="74">
        <f t="shared" si="15"/>
        <v>18711729</v>
      </c>
      <c r="V71" s="74">
        <f t="shared" si="15"/>
        <v>27849710</v>
      </c>
      <c r="W71" s="74">
        <f t="shared" si="15"/>
        <v>27849710</v>
      </c>
      <c r="X71" s="74">
        <f t="shared" si="15"/>
        <v>27849710</v>
      </c>
      <c r="Y71" s="74">
        <f t="shared" si="15"/>
        <v>83549130</v>
      </c>
      <c r="Z71" s="74">
        <f t="shared" si="15"/>
        <v>27864610</v>
      </c>
      <c r="AA71" s="74">
        <f t="shared" si="15"/>
        <v>37337891</v>
      </c>
      <c r="AB71" s="74">
        <f t="shared" si="15"/>
        <v>39508781</v>
      </c>
      <c r="AC71" s="74">
        <f t="shared" si="15"/>
        <v>104711282</v>
      </c>
      <c r="AD71" s="74">
        <f t="shared" si="15"/>
        <v>31449710</v>
      </c>
      <c r="AE71" s="74">
        <f t="shared" si="15"/>
        <v>71449710</v>
      </c>
      <c r="AF71" s="74">
        <f t="shared" si="15"/>
        <v>91036349</v>
      </c>
      <c r="AG71" s="74">
        <f t="shared" si="15"/>
        <v>193935769</v>
      </c>
      <c r="AH71" s="74">
        <f t="shared" si="15"/>
        <v>400907910</v>
      </c>
      <c r="AI71" s="77">
        <f>IF(ISERROR(AH71/J71),0,AH71/J71)</f>
        <v>0.96826667020893764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88" t="str">
        <f>"TOTAL ASIG."&amp;" "&amp;$A$5</f>
        <v>TOTAL ASIG. 24-03-996 "Red Integral de Proteccion Social"</v>
      </c>
      <c r="B72" s="189"/>
      <c r="C72" s="189"/>
      <c r="D72" s="189"/>
      <c r="E72" s="189"/>
      <c r="F72" s="189"/>
      <c r="G72" s="189"/>
      <c r="H72" s="189"/>
      <c r="I72" s="190"/>
      <c r="J72" s="33">
        <f>SUM(J11,J15,J19,J23,J27,J31,J35,J39,J43,J47,J51,J55,J59,J63,J67,J71)</f>
        <v>414047000</v>
      </c>
      <c r="K72" s="33">
        <f>+K11+K15+K19+K23+K27+K31+K35+K39+K43+K47+K51+K55+K67+K59+K63+K71</f>
        <v>406988158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12093686</v>
      </c>
      <c r="T72" s="33">
        <f t="shared" si="16"/>
        <v>6618043</v>
      </c>
      <c r="U72" s="33">
        <f t="shared" si="16"/>
        <v>18711729</v>
      </c>
      <c r="V72" s="33">
        <f t="shared" si="16"/>
        <v>27849710</v>
      </c>
      <c r="W72" s="33">
        <f t="shared" si="16"/>
        <v>27849710</v>
      </c>
      <c r="X72" s="33">
        <f t="shared" si="16"/>
        <v>27849710</v>
      </c>
      <c r="Y72" s="33">
        <f t="shared" si="16"/>
        <v>83549130</v>
      </c>
      <c r="Z72" s="33">
        <f t="shared" si="16"/>
        <v>27864610</v>
      </c>
      <c r="AA72" s="33">
        <f t="shared" si="16"/>
        <v>37337891</v>
      </c>
      <c r="AB72" s="33">
        <f t="shared" si="16"/>
        <v>39508781</v>
      </c>
      <c r="AC72" s="33">
        <f t="shared" si="16"/>
        <v>104711282</v>
      </c>
      <c r="AD72" s="33">
        <f t="shared" si="16"/>
        <v>31449710</v>
      </c>
      <c r="AE72" s="33">
        <f t="shared" si="16"/>
        <v>71449710</v>
      </c>
      <c r="AF72" s="33">
        <f t="shared" si="16"/>
        <v>91036349</v>
      </c>
      <c r="AG72" s="33">
        <f t="shared" si="16"/>
        <v>193935769</v>
      </c>
      <c r="AH72" s="33">
        <f t="shared" si="16"/>
        <v>400907910</v>
      </c>
      <c r="AI72" s="36">
        <f>IF(ISERROR(AH72/J72),0,AH72/J72)</f>
        <v>0.96826667020893764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AD69:AF70 Z69:AB70 R69:T70 V69:X70" xr:uid="{00000000-0002-0000-1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59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1"/>
  <sheetViews>
    <sheetView topLeftCell="A11"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'24-03-996 Ind. RIPS'!A5:U5</f>
        <v>24-03-996 "Red Integral de Proteccion Social"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85" t="s">
        <v>45</v>
      </c>
      <c r="B8" s="63">
        <f>+'24-03-996 Ind. RIPS'!J11</f>
        <v>0</v>
      </c>
      <c r="C8" s="63">
        <f>+'24-03-996 Ind. RIPS'!K11</f>
        <v>0</v>
      </c>
      <c r="D8" s="63">
        <f>+'24-03-996 Ind. RIPS'!M11</f>
        <v>0</v>
      </c>
      <c r="E8" s="63">
        <f>+'24-03-996 Ind. RIPS'!N11</f>
        <v>0</v>
      </c>
      <c r="F8" s="63">
        <f>+'24-03-996 Ind. RIPS'!O11</f>
        <v>0</v>
      </c>
      <c r="G8" s="63">
        <f>+'24-03-996 Ind. RIPS'!R11</f>
        <v>0</v>
      </c>
      <c r="H8" s="63">
        <f>+'24-03-996 Ind. RIPS'!S11</f>
        <v>0</v>
      </c>
      <c r="I8" s="63">
        <f>+'24-03-996 Ind. RIPS'!T11</f>
        <v>0</v>
      </c>
      <c r="J8" s="63">
        <f>+'24-03-996 Ind. RIPS'!U11</f>
        <v>0</v>
      </c>
      <c r="K8" s="63">
        <f>+'24-03-996 Ind. RIPS'!V11</f>
        <v>0</v>
      </c>
      <c r="L8" s="63">
        <f>+'24-03-996 Ind. RIPS'!W11</f>
        <v>0</v>
      </c>
      <c r="M8" s="63">
        <f>+'24-03-996 Ind. RIPS'!X11</f>
        <v>0</v>
      </c>
      <c r="N8" s="63">
        <f>+'24-03-996 Ind. RIPS'!Y11</f>
        <v>0</v>
      </c>
      <c r="O8" s="63">
        <f>+'24-03-996 Ind. RIPS'!Z11</f>
        <v>0</v>
      </c>
      <c r="P8" s="63">
        <f>+'24-03-996 Ind. RIPS'!AA11</f>
        <v>0</v>
      </c>
      <c r="Q8" s="63">
        <f>+'24-03-996 Ind. RIPS'!AB11</f>
        <v>0</v>
      </c>
      <c r="R8" s="63">
        <f>+'24-03-996 Ind. RIPS'!AC11</f>
        <v>0</v>
      </c>
      <c r="S8" s="63">
        <f>+'24-03-996 Ind. RIPS'!AD11</f>
        <v>0</v>
      </c>
      <c r="T8" s="63">
        <f>+'24-03-996 Ind. RIPS'!AE11</f>
        <v>0</v>
      </c>
      <c r="U8" s="63">
        <f>+'24-03-996 Ind. RIPS'!AF11</f>
        <v>0</v>
      </c>
      <c r="V8" s="63">
        <f>+'24-03-996 Ind. RIPS'!AG11</f>
        <v>0</v>
      </c>
      <c r="W8" s="63">
        <f>+'24-03-996 Ind. RIPS'!AH11</f>
        <v>0</v>
      </c>
      <c r="X8" s="86">
        <f>+'24-03-996 Ind. RIPS'!AI11</f>
        <v>0</v>
      </c>
      <c r="Y8" s="86">
        <f>+'24-03-996 Ind. RIPS'!AJ11</f>
        <v>0</v>
      </c>
    </row>
    <row r="9" spans="1:25" ht="24.75" customHeight="1" x14ac:dyDescent="0.25">
      <c r="A9" s="85" t="s">
        <v>47</v>
      </c>
      <c r="B9" s="63">
        <f>+'24-03-996 Ind. RIPS'!J15</f>
        <v>0</v>
      </c>
      <c r="C9" s="63">
        <f>+'24-03-996 Ind. RIPS'!K15</f>
        <v>0</v>
      </c>
      <c r="D9" s="63">
        <f>+'24-03-996 Ind. RIPS'!M15</f>
        <v>0</v>
      </c>
      <c r="E9" s="63">
        <f>+'24-03-996 Ind. RIPS'!N15</f>
        <v>0</v>
      </c>
      <c r="F9" s="63">
        <f>+'24-03-996 Ind. RIPS'!O15</f>
        <v>0</v>
      </c>
      <c r="G9" s="63">
        <f>+'24-03-996 Ind. RIPS'!R15</f>
        <v>0</v>
      </c>
      <c r="H9" s="63">
        <f>+'24-03-996 Ind. RIPS'!S15</f>
        <v>0</v>
      </c>
      <c r="I9" s="63">
        <f>+'24-03-996 Ind. RIPS'!T15</f>
        <v>0</v>
      </c>
      <c r="J9" s="63">
        <f>+'24-03-996 Ind. RIPS'!U15</f>
        <v>0</v>
      </c>
      <c r="K9" s="63">
        <f>+'24-03-996 Ind. RIPS'!V15</f>
        <v>0</v>
      </c>
      <c r="L9" s="63">
        <f>+'24-03-996 Ind. RIPS'!W15</f>
        <v>0</v>
      </c>
      <c r="M9" s="63">
        <f>+'24-03-996 Ind. RIPS'!X15</f>
        <v>0</v>
      </c>
      <c r="N9" s="63">
        <f>+'24-03-996 Ind. RIPS'!Y15</f>
        <v>0</v>
      </c>
      <c r="O9" s="63">
        <f>+'24-03-996 Ind. RIPS'!Z15</f>
        <v>0</v>
      </c>
      <c r="P9" s="63">
        <f>+'24-03-996 Ind. RIPS'!AA15</f>
        <v>0</v>
      </c>
      <c r="Q9" s="63">
        <f>+'24-03-996 Ind. RIPS'!AB15</f>
        <v>0</v>
      </c>
      <c r="R9" s="63">
        <f>+'24-03-996 Ind. RIPS'!AC15</f>
        <v>0</v>
      </c>
      <c r="S9" s="63">
        <f>+'24-03-996 Ind. RIPS'!AD15</f>
        <v>0</v>
      </c>
      <c r="T9" s="63">
        <f>+'24-03-996 Ind. RIPS'!AE15</f>
        <v>0</v>
      </c>
      <c r="U9" s="63">
        <f>+'24-03-996 Ind. RIPS'!AF15</f>
        <v>0</v>
      </c>
      <c r="V9" s="63">
        <f>+'24-03-996 Ind. RIPS'!AG15</f>
        <v>0</v>
      </c>
      <c r="W9" s="63">
        <f>+'24-03-996 Ind. RIPS'!AH15</f>
        <v>0</v>
      </c>
      <c r="X9" s="86">
        <f>+'24-03-996 Ind. RIPS'!AI15</f>
        <v>0</v>
      </c>
      <c r="Y9" s="86">
        <f>+'24-03-996 Ind. RIPS'!AJ15</f>
        <v>0</v>
      </c>
    </row>
    <row r="10" spans="1:25" ht="24.75" customHeight="1" x14ac:dyDescent="0.25">
      <c r="A10" s="85" t="s">
        <v>49</v>
      </c>
      <c r="B10" s="63">
        <f>+'24-03-996 Ind. RIPS'!J19</f>
        <v>0</v>
      </c>
      <c r="C10" s="63">
        <f>+'24-03-996 Ind. RIPS'!K19</f>
        <v>0</v>
      </c>
      <c r="D10" s="63">
        <f>+'24-03-996 Ind. RIPS'!M19</f>
        <v>0</v>
      </c>
      <c r="E10" s="63">
        <f>+'24-03-996 Ind. RIPS'!N19</f>
        <v>0</v>
      </c>
      <c r="F10" s="63">
        <f>+'24-03-996 Ind. RIPS'!O19</f>
        <v>0</v>
      </c>
      <c r="G10" s="63">
        <f>+'24-03-996 Ind. RIPS'!R19</f>
        <v>0</v>
      </c>
      <c r="H10" s="63">
        <f>+'24-03-996 Ind. RIPS'!S19</f>
        <v>0</v>
      </c>
      <c r="I10" s="63">
        <f>+'24-03-996 Ind. RIPS'!T19</f>
        <v>0</v>
      </c>
      <c r="J10" s="63">
        <f>+'24-03-996 Ind. RIPS'!U19</f>
        <v>0</v>
      </c>
      <c r="K10" s="63">
        <f>+'24-03-996 Ind. RIPS'!V19</f>
        <v>0</v>
      </c>
      <c r="L10" s="63">
        <f>+'24-03-996 Ind. RIPS'!W19</f>
        <v>0</v>
      </c>
      <c r="M10" s="63">
        <f>+'24-03-996 Ind. RIPS'!X19</f>
        <v>0</v>
      </c>
      <c r="N10" s="63">
        <f>+'24-03-996 Ind. RIPS'!Y19</f>
        <v>0</v>
      </c>
      <c r="O10" s="63">
        <f>+'24-03-996 Ind. RIPS'!Z19</f>
        <v>0</v>
      </c>
      <c r="P10" s="63">
        <f>+'24-03-996 Ind. RIPS'!AA19</f>
        <v>0</v>
      </c>
      <c r="Q10" s="63">
        <f>+'24-03-996 Ind. RIPS'!AB19</f>
        <v>0</v>
      </c>
      <c r="R10" s="63">
        <f>+'24-03-996 Ind. RIPS'!AC19</f>
        <v>0</v>
      </c>
      <c r="S10" s="63">
        <f>+'24-03-996 Ind. RIPS'!AD19</f>
        <v>0</v>
      </c>
      <c r="T10" s="63">
        <f>+'24-03-996 Ind. RIPS'!AE19</f>
        <v>0</v>
      </c>
      <c r="U10" s="63">
        <f>+'24-03-996 Ind. RIPS'!AF19</f>
        <v>0</v>
      </c>
      <c r="V10" s="63">
        <f>+'24-03-996 Ind. RIPS'!AG19</f>
        <v>0</v>
      </c>
      <c r="W10" s="63">
        <f>+'24-03-996 Ind. RIPS'!AH19</f>
        <v>0</v>
      </c>
      <c r="X10" s="86">
        <f>+'24-03-996 Ind. RIPS'!AI19</f>
        <v>0</v>
      </c>
      <c r="Y10" s="86">
        <f>+'24-03-996 Ind. RIPS'!AJ19</f>
        <v>0</v>
      </c>
    </row>
    <row r="11" spans="1:25" ht="24.75" customHeight="1" x14ac:dyDescent="0.25">
      <c r="A11" s="85" t="s">
        <v>51</v>
      </c>
      <c r="B11" s="63">
        <f>+'24-03-996 Ind. RIPS'!J23</f>
        <v>0</v>
      </c>
      <c r="C11" s="63">
        <f>+'24-03-996 Ind. RIPS'!K23</f>
        <v>0</v>
      </c>
      <c r="D11" s="63">
        <f>+'24-03-996 Ind. RIPS'!M23</f>
        <v>0</v>
      </c>
      <c r="E11" s="63">
        <f>+'24-03-996 Ind. RIPS'!N23</f>
        <v>0</v>
      </c>
      <c r="F11" s="63">
        <f>+'24-03-996 Ind. RIPS'!O23</f>
        <v>0</v>
      </c>
      <c r="G11" s="63">
        <f>+'24-03-996 Ind. RIPS'!R23</f>
        <v>0</v>
      </c>
      <c r="H11" s="63">
        <f>+'24-03-996 Ind. RIPS'!S23</f>
        <v>0</v>
      </c>
      <c r="I11" s="63">
        <f>+'24-03-996 Ind. RIPS'!T23</f>
        <v>0</v>
      </c>
      <c r="J11" s="63">
        <f>+'24-03-996 Ind. RIPS'!U23</f>
        <v>0</v>
      </c>
      <c r="K11" s="63">
        <f>+'24-03-996 Ind. RIPS'!V23</f>
        <v>0</v>
      </c>
      <c r="L11" s="63">
        <f>+'24-03-996 Ind. RIPS'!W23</f>
        <v>0</v>
      </c>
      <c r="M11" s="63">
        <f>+'24-03-996 Ind. RIPS'!X23</f>
        <v>0</v>
      </c>
      <c r="N11" s="63">
        <f>+'24-03-996 Ind. RIPS'!Y23</f>
        <v>0</v>
      </c>
      <c r="O11" s="63">
        <f>+'24-03-996 Ind. RIPS'!Z23</f>
        <v>0</v>
      </c>
      <c r="P11" s="63">
        <f>+'24-03-996 Ind. RIPS'!AA23</f>
        <v>0</v>
      </c>
      <c r="Q11" s="63">
        <f>+'24-03-996 Ind. RIPS'!AB23</f>
        <v>0</v>
      </c>
      <c r="R11" s="63">
        <f>+'24-03-996 Ind. RIPS'!AC23</f>
        <v>0</v>
      </c>
      <c r="S11" s="63">
        <f>+'24-03-996 Ind. RIPS'!AD23</f>
        <v>0</v>
      </c>
      <c r="T11" s="63">
        <f>+'24-03-996 Ind. RIPS'!AE23</f>
        <v>0</v>
      </c>
      <c r="U11" s="63">
        <f>+'24-03-996 Ind. RIPS'!AF23</f>
        <v>0</v>
      </c>
      <c r="V11" s="63">
        <f>+'24-03-996 Ind. RIPS'!AG23</f>
        <v>0</v>
      </c>
      <c r="W11" s="63">
        <f>+'24-03-996 Ind. RIPS'!AH23</f>
        <v>0</v>
      </c>
      <c r="X11" s="86">
        <f>+'24-03-996 Ind. RIPS'!AI23</f>
        <v>0</v>
      </c>
      <c r="Y11" s="86">
        <f>+'24-03-996 Ind. RIPS'!AJ23</f>
        <v>0</v>
      </c>
    </row>
    <row r="12" spans="1:25" ht="24.75" customHeight="1" x14ac:dyDescent="0.25">
      <c r="A12" s="85" t="s">
        <v>53</v>
      </c>
      <c r="B12" s="63">
        <f>+'24-03-996 Ind. RIPS'!J27</f>
        <v>0</v>
      </c>
      <c r="C12" s="63">
        <f>+'24-03-996 Ind. RIPS'!K27</f>
        <v>0</v>
      </c>
      <c r="D12" s="63">
        <f>+'24-03-996 Ind. RIPS'!M27</f>
        <v>0</v>
      </c>
      <c r="E12" s="63">
        <f>+'24-03-996 Ind. RIPS'!N27</f>
        <v>0</v>
      </c>
      <c r="F12" s="63">
        <f>+'24-03-996 Ind. RIPS'!O27</f>
        <v>0</v>
      </c>
      <c r="G12" s="63">
        <f>+'24-03-996 Ind. RIPS'!R27</f>
        <v>0</v>
      </c>
      <c r="H12" s="63">
        <f>+'24-03-996 Ind. RIPS'!S27</f>
        <v>0</v>
      </c>
      <c r="I12" s="63">
        <f>+'24-03-996 Ind. RIPS'!T27</f>
        <v>0</v>
      </c>
      <c r="J12" s="63">
        <f>+'24-03-996 Ind. RIPS'!U27</f>
        <v>0</v>
      </c>
      <c r="K12" s="63">
        <f>+'24-03-996 Ind. RIPS'!V27</f>
        <v>0</v>
      </c>
      <c r="L12" s="63">
        <f>+'24-03-996 Ind. RIPS'!W27</f>
        <v>0</v>
      </c>
      <c r="M12" s="63">
        <f>+'24-03-996 Ind. RIPS'!X27</f>
        <v>0</v>
      </c>
      <c r="N12" s="63">
        <f>+'24-03-996 Ind. RIPS'!Y27</f>
        <v>0</v>
      </c>
      <c r="O12" s="63">
        <f>+'24-03-996 Ind. RIPS'!Z27</f>
        <v>0</v>
      </c>
      <c r="P12" s="63">
        <f>+'24-03-996 Ind. RIPS'!AA27</f>
        <v>0</v>
      </c>
      <c r="Q12" s="63">
        <f>+'24-03-996 Ind. RIPS'!AB27</f>
        <v>0</v>
      </c>
      <c r="R12" s="63">
        <f>+'24-03-996 Ind. RIPS'!AC27</f>
        <v>0</v>
      </c>
      <c r="S12" s="63">
        <f>+'24-03-996 Ind. RIPS'!AD27</f>
        <v>0</v>
      </c>
      <c r="T12" s="63">
        <f>+'24-03-996 Ind. RIPS'!AE27</f>
        <v>0</v>
      </c>
      <c r="U12" s="63">
        <f>+'24-03-996 Ind. RIPS'!AF27</f>
        <v>0</v>
      </c>
      <c r="V12" s="63">
        <f>+'24-03-996 Ind. RIPS'!AG27</f>
        <v>0</v>
      </c>
      <c r="W12" s="63">
        <f>+'24-03-996 Ind. RIPS'!AH27</f>
        <v>0</v>
      </c>
      <c r="X12" s="86">
        <f>+'24-03-996 Ind. RIPS'!AI27</f>
        <v>0</v>
      </c>
      <c r="Y12" s="86">
        <f>+'24-03-996 Ind. RIPS'!AJ27</f>
        <v>0</v>
      </c>
    </row>
    <row r="13" spans="1:25" ht="24.75" customHeight="1" x14ac:dyDescent="0.25">
      <c r="A13" s="85" t="s">
        <v>55</v>
      </c>
      <c r="B13" s="63">
        <f>+'24-03-996 Ind. RIPS'!J31</f>
        <v>0</v>
      </c>
      <c r="C13" s="63">
        <f>+'24-03-996 Ind. RIPS'!K31</f>
        <v>0</v>
      </c>
      <c r="D13" s="63">
        <f>+'24-03-996 Ind. RIPS'!M31</f>
        <v>0</v>
      </c>
      <c r="E13" s="63">
        <f>+'24-03-996 Ind. RIPS'!N31</f>
        <v>0</v>
      </c>
      <c r="F13" s="63">
        <f>+'24-03-996 Ind. RIPS'!O31</f>
        <v>0</v>
      </c>
      <c r="G13" s="63">
        <f>+'24-03-996 Ind. RIPS'!R31</f>
        <v>0</v>
      </c>
      <c r="H13" s="63">
        <f>+'24-03-996 Ind. RIPS'!S31</f>
        <v>0</v>
      </c>
      <c r="I13" s="63">
        <f>+'24-03-996 Ind. RIPS'!T31</f>
        <v>0</v>
      </c>
      <c r="J13" s="63">
        <f>+'24-03-996 Ind. RIPS'!U31</f>
        <v>0</v>
      </c>
      <c r="K13" s="63">
        <f>+'24-03-996 Ind. RIPS'!V31</f>
        <v>0</v>
      </c>
      <c r="L13" s="63">
        <f>+'24-03-996 Ind. RIPS'!W31</f>
        <v>0</v>
      </c>
      <c r="M13" s="63">
        <f>+'24-03-996 Ind. RIPS'!X31</f>
        <v>0</v>
      </c>
      <c r="N13" s="63">
        <f>+'24-03-996 Ind. RIPS'!Y31</f>
        <v>0</v>
      </c>
      <c r="O13" s="63">
        <f>+'24-03-996 Ind. RIPS'!Z31</f>
        <v>0</v>
      </c>
      <c r="P13" s="63">
        <f>+'24-03-996 Ind. RIPS'!AA31</f>
        <v>0</v>
      </c>
      <c r="Q13" s="63">
        <f>+'24-03-996 Ind. RIPS'!AB31</f>
        <v>0</v>
      </c>
      <c r="R13" s="63">
        <f>+'24-03-996 Ind. RIPS'!AC31</f>
        <v>0</v>
      </c>
      <c r="S13" s="63">
        <f>+'24-03-996 Ind. RIPS'!AD31</f>
        <v>0</v>
      </c>
      <c r="T13" s="63">
        <f>+'24-03-996 Ind. RIPS'!AE31</f>
        <v>0</v>
      </c>
      <c r="U13" s="63">
        <f>+'24-03-996 Ind. RIPS'!AF31</f>
        <v>0</v>
      </c>
      <c r="V13" s="63">
        <f>+'24-03-996 Ind. RIPS'!AG31</f>
        <v>0</v>
      </c>
      <c r="W13" s="63">
        <f>+'24-03-996 Ind. RIPS'!AH31</f>
        <v>0</v>
      </c>
      <c r="X13" s="86">
        <f>+'24-03-996 Ind. RIPS'!AI31</f>
        <v>0</v>
      </c>
      <c r="Y13" s="86">
        <f>+'24-03-996 Ind. RIPS'!AJ31</f>
        <v>0</v>
      </c>
    </row>
    <row r="14" spans="1:25" ht="24.75" customHeight="1" x14ac:dyDescent="0.25">
      <c r="A14" s="85" t="s">
        <v>57</v>
      </c>
      <c r="B14" s="63">
        <f>+'24-03-996 Ind. RIPS'!J35</f>
        <v>0</v>
      </c>
      <c r="C14" s="63">
        <f>+'24-03-996 Ind. RIPS'!K35</f>
        <v>0</v>
      </c>
      <c r="D14" s="63">
        <f>+'24-03-996 Ind. RIPS'!M35</f>
        <v>0</v>
      </c>
      <c r="E14" s="63">
        <f>+'24-03-996 Ind. RIPS'!N35</f>
        <v>0</v>
      </c>
      <c r="F14" s="63">
        <f>+'24-03-996 Ind. RIPS'!O35</f>
        <v>0</v>
      </c>
      <c r="G14" s="63">
        <f>+'24-03-996 Ind. RIPS'!R35</f>
        <v>0</v>
      </c>
      <c r="H14" s="63">
        <f>+'24-03-996 Ind. RIPS'!S35</f>
        <v>0</v>
      </c>
      <c r="I14" s="63">
        <f>+'24-03-996 Ind. RIPS'!T35</f>
        <v>0</v>
      </c>
      <c r="J14" s="63">
        <f>+'24-03-996 Ind. RIPS'!U35</f>
        <v>0</v>
      </c>
      <c r="K14" s="63">
        <f>+'24-03-996 Ind. RIPS'!V35</f>
        <v>0</v>
      </c>
      <c r="L14" s="63">
        <f>+'24-03-996 Ind. RIPS'!W35</f>
        <v>0</v>
      </c>
      <c r="M14" s="63">
        <f>+'24-03-996 Ind. RIPS'!X35</f>
        <v>0</v>
      </c>
      <c r="N14" s="63">
        <f>+'24-03-996 Ind. RIPS'!Y35</f>
        <v>0</v>
      </c>
      <c r="O14" s="63">
        <f>+'24-03-996 Ind. RIPS'!Z35</f>
        <v>0</v>
      </c>
      <c r="P14" s="63">
        <f>+'24-03-996 Ind. RIPS'!AA35</f>
        <v>0</v>
      </c>
      <c r="Q14" s="63">
        <f>+'24-03-996 Ind. RIPS'!AB35</f>
        <v>0</v>
      </c>
      <c r="R14" s="63">
        <f>+'24-03-996 Ind. RIPS'!AC35</f>
        <v>0</v>
      </c>
      <c r="S14" s="63">
        <f>+'24-03-996 Ind. RIPS'!AD35</f>
        <v>0</v>
      </c>
      <c r="T14" s="63">
        <f>+'24-03-996 Ind. RIPS'!AE35</f>
        <v>0</v>
      </c>
      <c r="U14" s="63">
        <f>+'24-03-996 Ind. RIPS'!AF35</f>
        <v>0</v>
      </c>
      <c r="V14" s="63">
        <f>+'24-03-996 Ind. RIPS'!AG35</f>
        <v>0</v>
      </c>
      <c r="W14" s="63">
        <f>+'24-03-996 Ind. RIPS'!AH35</f>
        <v>0</v>
      </c>
      <c r="X14" s="86">
        <f>+'24-03-996 Ind. RIPS'!AI35</f>
        <v>0</v>
      </c>
      <c r="Y14" s="86">
        <f>+'24-03-996 Ind. RIPS'!AJ35</f>
        <v>0</v>
      </c>
    </row>
    <row r="15" spans="1:25" ht="24.75" customHeight="1" x14ac:dyDescent="0.25">
      <c r="A15" s="85" t="s">
        <v>59</v>
      </c>
      <c r="B15" s="63">
        <f>+'24-03-996 Ind. RIPS'!J39</f>
        <v>0</v>
      </c>
      <c r="C15" s="63">
        <f>+'24-03-996 Ind. RIPS'!K39</f>
        <v>0</v>
      </c>
      <c r="D15" s="63">
        <f>+'24-03-996 Ind. RIPS'!M39</f>
        <v>0</v>
      </c>
      <c r="E15" s="63">
        <f>+'24-03-996 Ind. RIPS'!N39</f>
        <v>0</v>
      </c>
      <c r="F15" s="63">
        <f>+'24-03-996 Ind. RIPS'!O39</f>
        <v>0</v>
      </c>
      <c r="G15" s="63">
        <f>+'24-03-996 Ind. RIPS'!R39</f>
        <v>0</v>
      </c>
      <c r="H15" s="63">
        <f>+'24-03-996 Ind. RIPS'!S39</f>
        <v>0</v>
      </c>
      <c r="I15" s="63">
        <f>+'24-03-996 Ind. RIPS'!T39</f>
        <v>0</v>
      </c>
      <c r="J15" s="63">
        <f>+'24-03-996 Ind. RIPS'!U39</f>
        <v>0</v>
      </c>
      <c r="K15" s="63">
        <f>+'24-03-996 Ind. RIPS'!V39</f>
        <v>0</v>
      </c>
      <c r="L15" s="63">
        <f>+'24-03-996 Ind. RIPS'!W39</f>
        <v>0</v>
      </c>
      <c r="M15" s="63">
        <f>+'24-03-996 Ind. RIPS'!X39</f>
        <v>0</v>
      </c>
      <c r="N15" s="63">
        <f>+'24-03-996 Ind. RIPS'!Y39</f>
        <v>0</v>
      </c>
      <c r="O15" s="63">
        <f>+'24-03-996 Ind. RIPS'!Z39</f>
        <v>0</v>
      </c>
      <c r="P15" s="63">
        <f>+'24-03-996 Ind. RIPS'!AA39</f>
        <v>0</v>
      </c>
      <c r="Q15" s="63">
        <f>+'24-03-996 Ind. RIPS'!AB39</f>
        <v>0</v>
      </c>
      <c r="R15" s="63">
        <f>+'24-03-996 Ind. RIPS'!AC39</f>
        <v>0</v>
      </c>
      <c r="S15" s="63">
        <f>+'24-03-996 Ind. RIPS'!AD39</f>
        <v>0</v>
      </c>
      <c r="T15" s="63">
        <f>+'24-03-996 Ind. RIPS'!AE39</f>
        <v>0</v>
      </c>
      <c r="U15" s="63">
        <f>+'24-03-996 Ind. RIPS'!AF39</f>
        <v>0</v>
      </c>
      <c r="V15" s="63">
        <f>+'24-03-996 Ind. RIPS'!AG39</f>
        <v>0</v>
      </c>
      <c r="W15" s="63">
        <f>+'24-03-996 Ind. RIPS'!AH39</f>
        <v>0</v>
      </c>
      <c r="X15" s="86">
        <f>+'24-03-996 Ind. RIPS'!AI39</f>
        <v>0</v>
      </c>
      <c r="Y15" s="86">
        <f>+'24-03-996 Ind. RIPS'!AJ39</f>
        <v>0</v>
      </c>
    </row>
    <row r="16" spans="1:25" ht="24.75" customHeight="1" x14ac:dyDescent="0.25">
      <c r="A16" s="85" t="s">
        <v>61</v>
      </c>
      <c r="B16" s="63">
        <f>+'24-03-996 Ind. RIPS'!J43</f>
        <v>0</v>
      </c>
      <c r="C16" s="63">
        <f>+'24-03-996 Ind. RIPS'!K43</f>
        <v>0</v>
      </c>
      <c r="D16" s="63">
        <f>+'24-03-996 Ind. RIPS'!M43</f>
        <v>0</v>
      </c>
      <c r="E16" s="63">
        <f>+'24-03-996 Ind. RIPS'!N43</f>
        <v>0</v>
      </c>
      <c r="F16" s="63">
        <f>+'24-03-996 Ind. RIPS'!O43</f>
        <v>0</v>
      </c>
      <c r="G16" s="63">
        <f>+'24-03-996 Ind. RIPS'!R43</f>
        <v>0</v>
      </c>
      <c r="H16" s="63">
        <f>+'24-03-996 Ind. RIPS'!S43</f>
        <v>0</v>
      </c>
      <c r="I16" s="63">
        <f>+'24-03-996 Ind. RIPS'!T43</f>
        <v>0</v>
      </c>
      <c r="J16" s="63">
        <f>+'24-03-996 Ind. RIPS'!U43</f>
        <v>0</v>
      </c>
      <c r="K16" s="63">
        <f>+'24-03-996 Ind. RIPS'!V43</f>
        <v>0</v>
      </c>
      <c r="L16" s="63">
        <f>+'24-03-996 Ind. RIPS'!W43</f>
        <v>0</v>
      </c>
      <c r="M16" s="63">
        <f>+'24-03-996 Ind. RIPS'!X43</f>
        <v>0</v>
      </c>
      <c r="N16" s="63">
        <f>+'24-03-996 Ind. RIPS'!Y43</f>
        <v>0</v>
      </c>
      <c r="O16" s="63">
        <f>+'24-03-996 Ind. RIPS'!Z43</f>
        <v>0</v>
      </c>
      <c r="P16" s="63">
        <f>+'24-03-996 Ind. RIPS'!AA43</f>
        <v>0</v>
      </c>
      <c r="Q16" s="63">
        <f>+'24-03-996 Ind. RIPS'!AB43</f>
        <v>0</v>
      </c>
      <c r="R16" s="63">
        <f>+'24-03-996 Ind. RIPS'!AC43</f>
        <v>0</v>
      </c>
      <c r="S16" s="63">
        <f>+'24-03-996 Ind. RIPS'!AD43</f>
        <v>0</v>
      </c>
      <c r="T16" s="63">
        <f>+'24-03-996 Ind. RIPS'!AE43</f>
        <v>0</v>
      </c>
      <c r="U16" s="63">
        <f>+'24-03-996 Ind. RIPS'!AF43</f>
        <v>0</v>
      </c>
      <c r="V16" s="63">
        <f>+'24-03-996 Ind. RIPS'!AG43</f>
        <v>0</v>
      </c>
      <c r="W16" s="63">
        <f>+'24-03-996 Ind. RIPS'!AH43</f>
        <v>0</v>
      </c>
      <c r="X16" s="86">
        <f>+'24-03-996 Ind. RIPS'!AI43</f>
        <v>0</v>
      </c>
      <c r="Y16" s="86">
        <f>+'24-03-996 Ind. RIPS'!AJ43</f>
        <v>0</v>
      </c>
    </row>
    <row r="17" spans="1:25" ht="24.75" customHeight="1" x14ac:dyDescent="0.25">
      <c r="A17" s="85" t="s">
        <v>63</v>
      </c>
      <c r="B17" s="63">
        <f>+'24-03-996 Ind. RIPS'!J47</f>
        <v>0</v>
      </c>
      <c r="C17" s="63">
        <f>+'24-03-996 Ind. RIPS'!K47</f>
        <v>0</v>
      </c>
      <c r="D17" s="63">
        <f>+'24-03-996 Ind. RIPS'!M47</f>
        <v>0</v>
      </c>
      <c r="E17" s="63">
        <f>+'24-03-996 Ind. RIPS'!N47</f>
        <v>0</v>
      </c>
      <c r="F17" s="63">
        <f>+'24-03-996 Ind. RIPS'!O47</f>
        <v>0</v>
      </c>
      <c r="G17" s="63">
        <f>+'24-03-996 Ind. RIPS'!R47</f>
        <v>0</v>
      </c>
      <c r="H17" s="63">
        <f>+'24-03-996 Ind. RIPS'!S47</f>
        <v>0</v>
      </c>
      <c r="I17" s="63">
        <f>+'24-03-996 Ind. RIPS'!T47</f>
        <v>0</v>
      </c>
      <c r="J17" s="63">
        <f>+'24-03-996 Ind. RIPS'!U47</f>
        <v>0</v>
      </c>
      <c r="K17" s="63">
        <f>+'24-03-996 Ind. RIPS'!V47</f>
        <v>0</v>
      </c>
      <c r="L17" s="63">
        <f>+'24-03-996 Ind. RIPS'!W47</f>
        <v>0</v>
      </c>
      <c r="M17" s="63">
        <f>+'24-03-996 Ind. RIPS'!X47</f>
        <v>0</v>
      </c>
      <c r="N17" s="63">
        <f>+'24-03-996 Ind. RIPS'!Y47</f>
        <v>0</v>
      </c>
      <c r="O17" s="63">
        <f>+'24-03-996 Ind. RIPS'!Z47</f>
        <v>0</v>
      </c>
      <c r="P17" s="63">
        <f>+'24-03-996 Ind. RIPS'!AA47</f>
        <v>0</v>
      </c>
      <c r="Q17" s="63">
        <f>+'24-03-996 Ind. RIPS'!AB47</f>
        <v>0</v>
      </c>
      <c r="R17" s="63">
        <f>+'24-03-996 Ind. RIPS'!AC47</f>
        <v>0</v>
      </c>
      <c r="S17" s="63">
        <f>+'24-03-996 Ind. RIPS'!AD47</f>
        <v>0</v>
      </c>
      <c r="T17" s="63">
        <f>+'24-03-996 Ind. RIPS'!AE47</f>
        <v>0</v>
      </c>
      <c r="U17" s="63">
        <f>+'24-03-996 Ind. RIPS'!AF47</f>
        <v>0</v>
      </c>
      <c r="V17" s="63">
        <f>+'24-03-996 Ind. RIPS'!AG47</f>
        <v>0</v>
      </c>
      <c r="W17" s="63">
        <f>+'24-03-996 Ind. RIPS'!AH47</f>
        <v>0</v>
      </c>
      <c r="X17" s="86">
        <f>+'24-03-996 Ind. RIPS'!AI47</f>
        <v>0</v>
      </c>
      <c r="Y17" s="86">
        <f>+'24-03-996 Ind. RIPS'!AJ44</f>
        <v>0</v>
      </c>
    </row>
    <row r="18" spans="1:25" ht="24.75" customHeight="1" x14ac:dyDescent="0.25">
      <c r="A18" s="85" t="s">
        <v>65</v>
      </c>
      <c r="B18" s="63">
        <f>+'24-03-996 Ind. RIPS'!J51</f>
        <v>0</v>
      </c>
      <c r="C18" s="63">
        <f>+'24-03-996 Ind. RIPS'!K51</f>
        <v>0</v>
      </c>
      <c r="D18" s="63">
        <f>+'24-03-996 Ind. RIPS'!M51</f>
        <v>0</v>
      </c>
      <c r="E18" s="63">
        <f>+'24-03-996 Ind. RIPS'!N51</f>
        <v>0</v>
      </c>
      <c r="F18" s="63">
        <f>+'24-03-996 Ind. RIPS'!O51</f>
        <v>0</v>
      </c>
      <c r="G18" s="63">
        <f>+'24-03-996 Ind. RIPS'!R51</f>
        <v>0</v>
      </c>
      <c r="H18" s="63">
        <f>+'24-03-996 Ind. RIPS'!S51</f>
        <v>0</v>
      </c>
      <c r="I18" s="63">
        <f>+'24-03-996 Ind. RIPS'!T51</f>
        <v>0</v>
      </c>
      <c r="J18" s="63">
        <f>+'24-03-996 Ind. RIPS'!U51</f>
        <v>0</v>
      </c>
      <c r="K18" s="63">
        <f>+'24-03-996 Ind. RIPS'!V51</f>
        <v>0</v>
      </c>
      <c r="L18" s="63">
        <f>+'24-03-996 Ind. RIPS'!W51</f>
        <v>0</v>
      </c>
      <c r="M18" s="63">
        <f>+'24-03-996 Ind. RIPS'!X51</f>
        <v>0</v>
      </c>
      <c r="N18" s="63">
        <f>+'24-03-996 Ind. RIPS'!Y51</f>
        <v>0</v>
      </c>
      <c r="O18" s="63">
        <f>+'24-03-996 Ind. RIPS'!Z51</f>
        <v>0</v>
      </c>
      <c r="P18" s="63">
        <f>+'24-03-996 Ind. RIPS'!AA51</f>
        <v>0</v>
      </c>
      <c r="Q18" s="63">
        <f>+'24-03-996 Ind. RIPS'!AB51</f>
        <v>0</v>
      </c>
      <c r="R18" s="63">
        <f>+'24-03-996 Ind. RIPS'!AC51</f>
        <v>0</v>
      </c>
      <c r="S18" s="63">
        <f>+'24-03-996 Ind. RIPS'!AD51</f>
        <v>0</v>
      </c>
      <c r="T18" s="63">
        <f>+'24-03-996 Ind. RIPS'!AE51</f>
        <v>0</v>
      </c>
      <c r="U18" s="63">
        <f>+'24-03-996 Ind. RIPS'!AF51</f>
        <v>0</v>
      </c>
      <c r="V18" s="63">
        <f>+'24-03-996 Ind. RIPS'!AG51</f>
        <v>0</v>
      </c>
      <c r="W18" s="63">
        <f>+'24-03-996 Ind. RIPS'!AH51</f>
        <v>0</v>
      </c>
      <c r="X18" s="86">
        <f>+'24-03-996 Ind. RIPS'!AI51</f>
        <v>0</v>
      </c>
      <c r="Y18" s="86">
        <f>+'24-03-996 Ind. RIPS'!AJ51</f>
        <v>0</v>
      </c>
    </row>
    <row r="19" spans="1:25" ht="24.75" customHeight="1" x14ac:dyDescent="0.25">
      <c r="A19" s="85" t="s">
        <v>67</v>
      </c>
      <c r="B19" s="63">
        <f>+'24-03-996 Ind. RIPS'!J55</f>
        <v>0</v>
      </c>
      <c r="C19" s="63">
        <f>+'24-03-996 Ind. RIPS'!K55</f>
        <v>0</v>
      </c>
      <c r="D19" s="63">
        <f>+'24-03-996 Ind. RIPS'!M55</f>
        <v>0</v>
      </c>
      <c r="E19" s="63">
        <f>+'24-03-996 Ind. RIPS'!N55</f>
        <v>0</v>
      </c>
      <c r="F19" s="63">
        <f>+'24-03-996 Ind. RIPS'!O55</f>
        <v>0</v>
      </c>
      <c r="G19" s="63">
        <f>+'24-03-996 Ind. RIPS'!R55</f>
        <v>0</v>
      </c>
      <c r="H19" s="63">
        <f>+'24-03-996 Ind. RIPS'!S55</f>
        <v>0</v>
      </c>
      <c r="I19" s="63">
        <f>+'24-03-996 Ind. RIPS'!T55</f>
        <v>0</v>
      </c>
      <c r="J19" s="63">
        <f>+'24-03-996 Ind. RIPS'!U55</f>
        <v>0</v>
      </c>
      <c r="K19" s="63">
        <f>+'24-03-996 Ind. RIPS'!V55</f>
        <v>0</v>
      </c>
      <c r="L19" s="63">
        <f>+'24-03-996 Ind. RIPS'!W55</f>
        <v>0</v>
      </c>
      <c r="M19" s="63">
        <f>+'24-03-996 Ind. RIPS'!X55</f>
        <v>0</v>
      </c>
      <c r="N19" s="63">
        <f>+'24-03-996 Ind. RIPS'!Y55</f>
        <v>0</v>
      </c>
      <c r="O19" s="63">
        <f>+'24-03-996 Ind. RIPS'!Z55</f>
        <v>0</v>
      </c>
      <c r="P19" s="63">
        <f>+'24-03-996 Ind. RIPS'!AA55</f>
        <v>0</v>
      </c>
      <c r="Q19" s="63">
        <f>+'24-03-996 Ind. RIPS'!AB55</f>
        <v>0</v>
      </c>
      <c r="R19" s="63">
        <f>+'24-03-996 Ind. RIPS'!AC55</f>
        <v>0</v>
      </c>
      <c r="S19" s="63">
        <f>+'24-03-996 Ind. RIPS'!AD55</f>
        <v>0</v>
      </c>
      <c r="T19" s="63">
        <f>+'24-03-996 Ind. RIPS'!AE55</f>
        <v>0</v>
      </c>
      <c r="U19" s="63">
        <f>+'24-03-996 Ind. RIPS'!AF55</f>
        <v>0</v>
      </c>
      <c r="V19" s="63">
        <f>+'24-03-996 Ind. RIPS'!AG55</f>
        <v>0</v>
      </c>
      <c r="W19" s="63">
        <f>+'24-03-996 Ind. RIPS'!AH55</f>
        <v>0</v>
      </c>
      <c r="X19" s="86">
        <f>+'24-03-996 Ind. RIPS'!AI55</f>
        <v>0</v>
      </c>
      <c r="Y19" s="86">
        <f>+'24-03-996 Ind. RIPS'!AJ55</f>
        <v>0</v>
      </c>
    </row>
    <row r="20" spans="1:25" ht="24.75" customHeight="1" x14ac:dyDescent="0.25">
      <c r="A20" s="87" t="s">
        <v>69</v>
      </c>
      <c r="B20" s="63">
        <f>+'24-03-996 Ind. RIPS'!J59</f>
        <v>0</v>
      </c>
      <c r="C20" s="63">
        <f>+'24-03-996 Ind. RIPS'!K59</f>
        <v>0</v>
      </c>
      <c r="D20" s="63">
        <f>+'24-03-996 Ind. RIPS'!M59</f>
        <v>0</v>
      </c>
      <c r="E20" s="63">
        <f>+'24-03-996 Ind. RIPS'!N59</f>
        <v>0</v>
      </c>
      <c r="F20" s="63">
        <f>+'24-03-996 Ind. RIPS'!O59</f>
        <v>0</v>
      </c>
      <c r="G20" s="63">
        <f>+'24-03-996 Ind. RIPS'!R59</f>
        <v>0</v>
      </c>
      <c r="H20" s="63">
        <f>+'24-03-996 Ind. RIPS'!S59</f>
        <v>0</v>
      </c>
      <c r="I20" s="63">
        <f>+'24-03-996 Ind. RIPS'!T59</f>
        <v>0</v>
      </c>
      <c r="J20" s="63">
        <f>+'24-03-996 Ind. RIPS'!U59</f>
        <v>0</v>
      </c>
      <c r="K20" s="63">
        <f>+'24-03-996 Ind. RIPS'!V59</f>
        <v>0</v>
      </c>
      <c r="L20" s="63">
        <f>+'24-03-996 Ind. RIPS'!W59</f>
        <v>0</v>
      </c>
      <c r="M20" s="63">
        <f>+'24-03-996 Ind. RIPS'!X59</f>
        <v>0</v>
      </c>
      <c r="N20" s="63">
        <f>+'24-03-996 Ind. RIPS'!Y59</f>
        <v>0</v>
      </c>
      <c r="O20" s="63">
        <f>+'24-03-996 Ind. RIPS'!Z59</f>
        <v>0</v>
      </c>
      <c r="P20" s="63">
        <f>+'24-03-996 Ind. RIPS'!AA59</f>
        <v>0</v>
      </c>
      <c r="Q20" s="63">
        <f>+'24-03-996 Ind. RIPS'!AB59</f>
        <v>0</v>
      </c>
      <c r="R20" s="63">
        <f>+'24-03-996 Ind. RIPS'!AC59</f>
        <v>0</v>
      </c>
      <c r="S20" s="63">
        <f>+'24-03-996 Ind. RIPS'!AD59</f>
        <v>0</v>
      </c>
      <c r="T20" s="63">
        <f>+'24-03-996 Ind. RIPS'!AE59</f>
        <v>0</v>
      </c>
      <c r="U20" s="63">
        <f>+'24-03-996 Ind. RIPS'!AF59</f>
        <v>0</v>
      </c>
      <c r="V20" s="63">
        <f>+'24-03-996 Ind. RIPS'!AG59</f>
        <v>0</v>
      </c>
      <c r="W20" s="63">
        <f>+'24-03-996 Ind. RIPS'!AH59</f>
        <v>0</v>
      </c>
      <c r="X20" s="86">
        <f>+'24-03-996 Ind. RIPS'!AI59</f>
        <v>0</v>
      </c>
      <c r="Y20" s="86">
        <f>+'24-03-996 Ind. RIPS'!AJ59</f>
        <v>0</v>
      </c>
    </row>
    <row r="21" spans="1:25" ht="24.75" customHeight="1" x14ac:dyDescent="0.25">
      <c r="A21" s="87" t="s">
        <v>71</v>
      </c>
      <c r="B21" s="63">
        <f>+'24-03-996 Ind. RIPS'!J63</f>
        <v>0</v>
      </c>
      <c r="C21" s="63">
        <f>+'24-03-996 Ind. RIPS'!K63</f>
        <v>0</v>
      </c>
      <c r="D21" s="63">
        <f>+'24-03-996 Ind. RIPS'!M63</f>
        <v>0</v>
      </c>
      <c r="E21" s="63">
        <f>+'24-03-996 Ind. RIPS'!N63</f>
        <v>0</v>
      </c>
      <c r="F21" s="63">
        <f>+'24-03-996 Ind. RIPS'!O63</f>
        <v>0</v>
      </c>
      <c r="G21" s="63">
        <f>+'24-03-996 Ind. RIPS'!R63</f>
        <v>0</v>
      </c>
      <c r="H21" s="63">
        <f>+'24-03-996 Ind. RIPS'!S63</f>
        <v>0</v>
      </c>
      <c r="I21" s="63">
        <f>+'24-03-996 Ind. RIPS'!T63</f>
        <v>0</v>
      </c>
      <c r="J21" s="63">
        <f>+'24-03-996 Ind. RIPS'!U63</f>
        <v>0</v>
      </c>
      <c r="K21" s="63">
        <f>+'24-03-996 Ind. RIPS'!V63</f>
        <v>0</v>
      </c>
      <c r="L21" s="63">
        <f>+'24-03-996 Ind. RIPS'!W63</f>
        <v>0</v>
      </c>
      <c r="M21" s="63">
        <f>+'24-03-996 Ind. RIPS'!X63</f>
        <v>0</v>
      </c>
      <c r="N21" s="63">
        <f>+'24-03-996 Ind. RIPS'!Y63</f>
        <v>0</v>
      </c>
      <c r="O21" s="63">
        <f>+'24-03-996 Ind. RIPS'!Z63</f>
        <v>0</v>
      </c>
      <c r="P21" s="63">
        <f>+'24-03-996 Ind. RIPS'!AA63</f>
        <v>0</v>
      </c>
      <c r="Q21" s="63">
        <f>+'24-03-996 Ind. RIPS'!AB63</f>
        <v>0</v>
      </c>
      <c r="R21" s="63">
        <f>+'24-03-996 Ind. RIPS'!AC63</f>
        <v>0</v>
      </c>
      <c r="S21" s="63">
        <f>+'24-03-996 Ind. RIPS'!AD63</f>
        <v>0</v>
      </c>
      <c r="T21" s="63">
        <f>+'24-03-996 Ind. RIPS'!AE63</f>
        <v>0</v>
      </c>
      <c r="U21" s="63">
        <f>+'24-03-996 Ind. RIPS'!AF63</f>
        <v>0</v>
      </c>
      <c r="V21" s="63">
        <f>+'24-03-996 Ind. RIPS'!AG63</f>
        <v>0</v>
      </c>
      <c r="W21" s="63">
        <f>+'24-03-996 Ind. RIPS'!AH63</f>
        <v>0</v>
      </c>
      <c r="X21" s="86">
        <f>+'24-03-996 Ind. RIPS'!AI63</f>
        <v>0</v>
      </c>
      <c r="Y21" s="86">
        <f>+'24-03-996 Ind. RIPS'!AJ63</f>
        <v>0</v>
      </c>
    </row>
    <row r="22" spans="1:25" ht="24.75" customHeight="1" x14ac:dyDescent="0.25">
      <c r="A22" s="87" t="s">
        <v>73</v>
      </c>
      <c r="B22" s="63">
        <f>+'24-03-996 Ind. RIPS'!J67</f>
        <v>0</v>
      </c>
      <c r="C22" s="63">
        <f>+'24-03-996 Ind. RIPS'!K67</f>
        <v>0</v>
      </c>
      <c r="D22" s="63">
        <f>+'24-03-996 Ind. RIPS'!M67</f>
        <v>0</v>
      </c>
      <c r="E22" s="63">
        <f>+'24-03-996 Ind. RIPS'!N67</f>
        <v>0</v>
      </c>
      <c r="F22" s="63">
        <f>+'24-03-996 Ind. RIPS'!O67</f>
        <v>0</v>
      </c>
      <c r="G22" s="63">
        <f>+'24-03-996 Ind. RIPS'!R67</f>
        <v>0</v>
      </c>
      <c r="H22" s="63">
        <f>+'24-03-996 Ind. RIPS'!S67</f>
        <v>0</v>
      </c>
      <c r="I22" s="63">
        <f>+'24-03-996 Ind. RIPS'!T67</f>
        <v>0</v>
      </c>
      <c r="J22" s="63">
        <f>+'24-03-996 Ind. RIPS'!U67</f>
        <v>0</v>
      </c>
      <c r="K22" s="63">
        <f>+'24-03-996 Ind. RIPS'!V67</f>
        <v>0</v>
      </c>
      <c r="L22" s="63">
        <f>+'24-03-996 Ind. RIPS'!W67</f>
        <v>0</v>
      </c>
      <c r="M22" s="63">
        <f>+'24-03-996 Ind. RIPS'!X67</f>
        <v>0</v>
      </c>
      <c r="N22" s="63">
        <f>+'24-03-996 Ind. RIPS'!Y67</f>
        <v>0</v>
      </c>
      <c r="O22" s="63">
        <f>+'24-03-996 Ind. RIPS'!Z67</f>
        <v>0</v>
      </c>
      <c r="P22" s="63">
        <f>+'24-03-996 Ind. RIPS'!AA67</f>
        <v>0</v>
      </c>
      <c r="Q22" s="63">
        <f>+'24-03-996 Ind. RIPS'!AB67</f>
        <v>0</v>
      </c>
      <c r="R22" s="63">
        <f>+'24-03-996 Ind. RIPS'!AC67</f>
        <v>0</v>
      </c>
      <c r="S22" s="63">
        <f>+'24-03-996 Ind. RIPS'!AD67</f>
        <v>0</v>
      </c>
      <c r="T22" s="63">
        <f>+'24-03-996 Ind. RIPS'!AE67</f>
        <v>0</v>
      </c>
      <c r="U22" s="63">
        <f>+'24-03-996 Ind. RIPS'!AF67</f>
        <v>0</v>
      </c>
      <c r="V22" s="63">
        <f>+'24-03-996 Ind. RIPS'!AG67</f>
        <v>0</v>
      </c>
      <c r="W22" s="63">
        <f>+'24-03-996 Ind. RIPS'!AH67</f>
        <v>0</v>
      </c>
      <c r="X22" s="86">
        <f>+'24-03-996 Ind. RIPS'!AI67</f>
        <v>0</v>
      </c>
      <c r="Y22" s="86">
        <f>+'24-03-996 Ind. RIPS'!AJ67</f>
        <v>0</v>
      </c>
    </row>
    <row r="23" spans="1:25" ht="24.75" customHeight="1" x14ac:dyDescent="0.25">
      <c r="A23" s="88" t="s">
        <v>75</v>
      </c>
      <c r="B23" s="63">
        <f>+'24-03-996 Ind. RIPS'!J71</f>
        <v>414047000</v>
      </c>
      <c r="C23" s="63">
        <f>+'24-03-996 Ind. RIPS'!K71</f>
        <v>406988158</v>
      </c>
      <c r="D23" s="63">
        <f>+'24-03-996 Ind. RIPS'!M71</f>
        <v>0</v>
      </c>
      <c r="E23" s="63">
        <f>+'24-03-996 Ind. RIPS'!N71</f>
        <v>0</v>
      </c>
      <c r="F23" s="63">
        <f>+'24-03-996 Ind. RIPS'!O71</f>
        <v>0</v>
      </c>
      <c r="G23" s="63">
        <f>+'24-03-996 Ind. RIPS'!R71</f>
        <v>0</v>
      </c>
      <c r="H23" s="63">
        <f>+'24-03-996 Ind. RIPS'!S71</f>
        <v>12093686</v>
      </c>
      <c r="I23" s="63">
        <f>+'24-03-996 Ind. RIPS'!T71</f>
        <v>6618043</v>
      </c>
      <c r="J23" s="63">
        <f>+'24-03-996 Ind. RIPS'!U71</f>
        <v>18711729</v>
      </c>
      <c r="K23" s="63">
        <f>+'24-03-996 Ind. RIPS'!V71</f>
        <v>27849710</v>
      </c>
      <c r="L23" s="63">
        <f>+'24-03-996 Ind. RIPS'!W71</f>
        <v>27849710</v>
      </c>
      <c r="M23" s="63">
        <f>+'24-03-996 Ind. RIPS'!X71</f>
        <v>27849710</v>
      </c>
      <c r="N23" s="63">
        <f>+'24-03-996 Ind. RIPS'!Y71</f>
        <v>83549130</v>
      </c>
      <c r="O23" s="63">
        <f>+'24-03-996 Ind. RIPS'!Z71</f>
        <v>27864610</v>
      </c>
      <c r="P23" s="63">
        <f>+'24-03-996 Ind. RIPS'!AA71</f>
        <v>37337891</v>
      </c>
      <c r="Q23" s="63">
        <f>+'24-03-996 Ind. RIPS'!AB71</f>
        <v>39508781</v>
      </c>
      <c r="R23" s="63">
        <f>+'24-03-996 Ind. RIPS'!AC71</f>
        <v>104711282</v>
      </c>
      <c r="S23" s="63">
        <f>+'24-03-996 Ind. RIPS'!AD71</f>
        <v>31449710</v>
      </c>
      <c r="T23" s="63">
        <f>+'24-03-996 Ind. RIPS'!AE71</f>
        <v>71449710</v>
      </c>
      <c r="U23" s="63">
        <f>+'24-03-996 Ind. RIPS'!AF71</f>
        <v>91036349</v>
      </c>
      <c r="V23" s="63">
        <f>+'24-03-996 Ind. RIPS'!AG71</f>
        <v>193935769</v>
      </c>
      <c r="W23" s="63">
        <f>+'24-03-996 Ind. RIPS'!AH71</f>
        <v>400907910</v>
      </c>
      <c r="X23" s="86">
        <f>+'24-03-996 Ind. RIPS'!AI71</f>
        <v>0.96826667020893764</v>
      </c>
      <c r="Y23" s="86">
        <f>+'24-03-996 Ind. RIPS'!AJ71</f>
        <v>1</v>
      </c>
    </row>
    <row r="24" spans="1:25" ht="25.5" x14ac:dyDescent="0.25">
      <c r="A24" s="8" t="str">
        <f>"TOTAL ASIG."&amp;" "&amp;$A$5</f>
        <v>TOTAL ASIG. 24-03-996 "Red Integral de Proteccion Social"</v>
      </c>
      <c r="B24" s="74">
        <f>SUM(B8:B23)</f>
        <v>414047000</v>
      </c>
      <c r="C24" s="74">
        <f t="shared" ref="C24:V24" si="0">SUM(C8:C23)</f>
        <v>406988158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12093686</v>
      </c>
      <c r="I24" s="74">
        <f t="shared" si="0"/>
        <v>6618043</v>
      </c>
      <c r="J24" s="74">
        <f t="shared" si="0"/>
        <v>18711729</v>
      </c>
      <c r="K24" s="74">
        <f t="shared" si="0"/>
        <v>27849710</v>
      </c>
      <c r="L24" s="74">
        <f t="shared" si="0"/>
        <v>27849710</v>
      </c>
      <c r="M24" s="74">
        <f t="shared" si="0"/>
        <v>27849710</v>
      </c>
      <c r="N24" s="74">
        <f t="shared" si="0"/>
        <v>83549130</v>
      </c>
      <c r="O24" s="74">
        <f t="shared" si="0"/>
        <v>27864610</v>
      </c>
      <c r="P24" s="74">
        <f t="shared" si="0"/>
        <v>37337891</v>
      </c>
      <c r="Q24" s="74">
        <f t="shared" si="0"/>
        <v>39508781</v>
      </c>
      <c r="R24" s="74">
        <f t="shared" si="0"/>
        <v>104711282</v>
      </c>
      <c r="S24" s="74">
        <f t="shared" si="0"/>
        <v>31449710</v>
      </c>
      <c r="T24" s="74">
        <f t="shared" si="0"/>
        <v>71449710</v>
      </c>
      <c r="U24" s="74">
        <f t="shared" si="0"/>
        <v>91036349</v>
      </c>
      <c r="V24" s="74">
        <f t="shared" si="0"/>
        <v>193935769</v>
      </c>
      <c r="W24" s="74">
        <f>SUM(W8:W23)</f>
        <v>400907910</v>
      </c>
      <c r="X24" s="89">
        <f>+'24-03-996 Ind. RIPS'!AI72</f>
        <v>0.96826667020893764</v>
      </c>
      <c r="Y24" s="89">
        <f>'24-03-996 Ind. RIPS'!AJ72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92"/>
  <sheetViews>
    <sheetView zoomScaleNormal="100" workbookViewId="0">
      <selection activeCell="A3" sqref="A3:AJ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9" t="s">
        <v>883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81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73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9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96" t="s">
        <v>74</v>
      </c>
      <c r="B67" s="197"/>
      <c r="C67" s="197"/>
      <c r="D67" s="197"/>
      <c r="E67" s="197"/>
      <c r="F67" s="197"/>
      <c r="G67" s="197"/>
      <c r="H67" s="197"/>
      <c r="I67" s="198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75</v>
      </c>
      <c r="B68" s="192"/>
      <c r="C68" s="192"/>
      <c r="D68" s="192"/>
      <c r="E68" s="193"/>
      <c r="F68" s="9"/>
      <c r="G68" s="10"/>
      <c r="H68" s="11"/>
      <c r="I68" s="11"/>
      <c r="J68" s="194">
        <v>58500000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99"/>
      <c r="K69" s="71"/>
      <c r="L69" s="59"/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6">
        <f>IF(ISERROR(AI69/K68),0,AI69/K68)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11">
        <v>2</v>
      </c>
      <c r="B70" s="111"/>
      <c r="C70" s="112" t="s">
        <v>1383</v>
      </c>
      <c r="D70" s="113">
        <v>45642</v>
      </c>
      <c r="E70" s="114" t="s">
        <v>1381</v>
      </c>
      <c r="F70" s="175" t="s">
        <v>1385</v>
      </c>
      <c r="G70" s="176" t="s">
        <v>1372</v>
      </c>
      <c r="H70" s="53"/>
      <c r="I70" s="55"/>
      <c r="J70" s="199"/>
      <c r="K70" s="71">
        <v>20000000</v>
      </c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71">
        <v>19891003</v>
      </c>
      <c r="AG70" s="25">
        <f>SUM(AD70:AF70)</f>
        <v>19891003</v>
      </c>
      <c r="AH70" s="25">
        <f>SUM(U70,Y70,AC70,AG70)</f>
        <v>19891003</v>
      </c>
      <c r="AI70" s="26">
        <f>IF(ISERROR(AH70/J69),0,AH70/J69)</f>
        <v>0</v>
      </c>
      <c r="AJ70" s="26">
        <f t="shared" ref="AJ70:AJ71" si="15">IF(ISERROR(AI70/K69),0,AI70/K69)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9">
        <v>3</v>
      </c>
      <c r="B71" s="19"/>
      <c r="C71" s="50" t="s">
        <v>1384</v>
      </c>
      <c r="D71" s="51">
        <v>45645</v>
      </c>
      <c r="E71" s="69" t="s">
        <v>1382</v>
      </c>
      <c r="F71" s="175" t="s">
        <v>1385</v>
      </c>
      <c r="G71" s="176" t="s">
        <v>1372</v>
      </c>
      <c r="H71" s="108"/>
      <c r="I71" s="109"/>
      <c r="J71" s="195"/>
      <c r="K71" s="173">
        <v>38500000</v>
      </c>
      <c r="L71" s="174"/>
      <c r="M71" s="47"/>
      <c r="N71" s="72"/>
      <c r="O71" s="47"/>
      <c r="P71" s="110"/>
      <c r="Q71" s="110"/>
      <c r="R71" s="24"/>
      <c r="S71" s="24"/>
      <c r="T71" s="24"/>
      <c r="U71" s="25"/>
      <c r="V71" s="24"/>
      <c r="W71" s="24"/>
      <c r="X71" s="24"/>
      <c r="Y71" s="25"/>
      <c r="Z71" s="24"/>
      <c r="AA71" s="24"/>
      <c r="AB71" s="24"/>
      <c r="AC71" s="25"/>
      <c r="AD71" s="24"/>
      <c r="AE71" s="24"/>
      <c r="AF71" s="173">
        <v>36771918</v>
      </c>
      <c r="AG71" s="25">
        <f>SUM(AD71:AF71)</f>
        <v>36771918</v>
      </c>
      <c r="AH71" s="25">
        <f>SUM(U71,Y71,AC71,AG71)</f>
        <v>36771918</v>
      </c>
      <c r="AI71" s="26">
        <f>IF(ISERROR(AH71/J70),0,AH71/J70)</f>
        <v>0</v>
      </c>
      <c r="AJ71" s="26">
        <f t="shared" si="15"/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7" customFormat="1" ht="12.75" customHeight="1" x14ac:dyDescent="0.25">
      <c r="A72" s="191" t="s">
        <v>78</v>
      </c>
      <c r="B72" s="192"/>
      <c r="C72" s="192"/>
      <c r="D72" s="192"/>
      <c r="E72" s="193"/>
      <c r="F72" s="191"/>
      <c r="G72" s="192"/>
      <c r="H72" s="192"/>
      <c r="I72" s="192"/>
      <c r="J72" s="74">
        <f>J68</f>
        <v>58500000</v>
      </c>
      <c r="K72" s="74">
        <f>SUM(K69:K71)</f>
        <v>58500000</v>
      </c>
      <c r="L72" s="75"/>
      <c r="M72" s="74">
        <f>SUM(M69:M69)</f>
        <v>0</v>
      </c>
      <c r="N72" s="74">
        <f>SUM(N69:N69)</f>
        <v>0</v>
      </c>
      <c r="O72" s="74">
        <f>SUM(O69:O69)</f>
        <v>0</v>
      </c>
      <c r="P72" s="76"/>
      <c r="Q72" s="38"/>
      <c r="R72" s="74">
        <f t="shared" ref="R72:AE72" si="16">SUM(R69:R69)</f>
        <v>0</v>
      </c>
      <c r="S72" s="74">
        <f t="shared" si="16"/>
        <v>0</v>
      </c>
      <c r="T72" s="74">
        <f t="shared" si="16"/>
        <v>0</v>
      </c>
      <c r="U72" s="74">
        <f t="shared" si="16"/>
        <v>0</v>
      </c>
      <c r="V72" s="74">
        <f t="shared" si="16"/>
        <v>0</v>
      </c>
      <c r="W72" s="74">
        <f t="shared" si="16"/>
        <v>0</v>
      </c>
      <c r="X72" s="74">
        <f t="shared" si="16"/>
        <v>0</v>
      </c>
      <c r="Y72" s="74">
        <f t="shared" si="16"/>
        <v>0</v>
      </c>
      <c r="Z72" s="74">
        <f t="shared" si="16"/>
        <v>0</v>
      </c>
      <c r="AA72" s="74">
        <f t="shared" si="16"/>
        <v>0</v>
      </c>
      <c r="AB72" s="74">
        <f t="shared" si="16"/>
        <v>0</v>
      </c>
      <c r="AC72" s="74">
        <f t="shared" si="16"/>
        <v>0</v>
      </c>
      <c r="AD72" s="74">
        <f t="shared" si="16"/>
        <v>0</v>
      </c>
      <c r="AE72" s="74">
        <f t="shared" si="16"/>
        <v>0</v>
      </c>
      <c r="AF72" s="74">
        <f>SUM(AF69:AF71)</f>
        <v>56662921</v>
      </c>
      <c r="AG72" s="74">
        <f t="shared" ref="AG72:AH72" si="17">SUM(AG69:AG71)</f>
        <v>56662921</v>
      </c>
      <c r="AH72" s="74">
        <f t="shared" si="17"/>
        <v>56662921</v>
      </c>
      <c r="AI72" s="77">
        <f>IF(ISERROR(AH72/J72),0,AH72/J72)</f>
        <v>0.96859694017094022</v>
      </c>
      <c r="AJ72" s="7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188" t="str">
        <f>"TOTAL ASIG."&amp;" "&amp;$A$5</f>
        <v>TOTAL ASIG. 24-07-001 "Cuotas a Organismos Internacionales"</v>
      </c>
      <c r="B73" s="189"/>
      <c r="C73" s="189"/>
      <c r="D73" s="189"/>
      <c r="E73" s="189"/>
      <c r="F73" s="189"/>
      <c r="G73" s="189"/>
      <c r="H73" s="189"/>
      <c r="I73" s="190"/>
      <c r="J73" s="33">
        <f>SUM(J11,J15,J19,J23,J27,J31,J35,J39,J43,J47,J51,J55,J59,J63,J67,J72)</f>
        <v>58500000</v>
      </c>
      <c r="K73" s="33">
        <f>+K11+K15+K19+K23+K27+K31+K35+K39+K43+K47+K51+K55+K67+K59+K63+K72</f>
        <v>58500000</v>
      </c>
      <c r="L73" s="32"/>
      <c r="M73" s="33">
        <f>+M11+M15+M19+M23+M27+M31+M35+M39+M43+M47+M51+M55+M67+M59+M63+M72</f>
        <v>0</v>
      </c>
      <c r="N73" s="33">
        <f>+N11+N15+N19+N23+N27+N31+N35+N39+N43+N47+N51+N55+N67+N59+N63+N72</f>
        <v>0</v>
      </c>
      <c r="O73" s="33">
        <f>+O11+O15+O19+O23+O27+O31+O35+O39+O43+O47+O51+O55+O67+O59+O63+O72</f>
        <v>0</v>
      </c>
      <c r="P73" s="34"/>
      <c r="Q73" s="35"/>
      <c r="R73" s="33">
        <f t="shared" ref="R73:AH73" si="18">+R11+R15+R19+R23+R27+R31+R35+R39+R43+R47+R51+R55+R67+R59+R63+R72</f>
        <v>0</v>
      </c>
      <c r="S73" s="33">
        <f t="shared" si="18"/>
        <v>0</v>
      </c>
      <c r="T73" s="33">
        <f t="shared" si="18"/>
        <v>0</v>
      </c>
      <c r="U73" s="33">
        <f t="shared" si="18"/>
        <v>0</v>
      </c>
      <c r="V73" s="33">
        <f t="shared" si="18"/>
        <v>0</v>
      </c>
      <c r="W73" s="33">
        <f t="shared" si="18"/>
        <v>0</v>
      </c>
      <c r="X73" s="33">
        <f t="shared" si="18"/>
        <v>0</v>
      </c>
      <c r="Y73" s="33">
        <f t="shared" si="18"/>
        <v>0</v>
      </c>
      <c r="Z73" s="33">
        <f t="shared" si="18"/>
        <v>0</v>
      </c>
      <c r="AA73" s="33">
        <f t="shared" si="18"/>
        <v>0</v>
      </c>
      <c r="AB73" s="33">
        <f t="shared" si="18"/>
        <v>0</v>
      </c>
      <c r="AC73" s="33">
        <f t="shared" si="18"/>
        <v>0</v>
      </c>
      <c r="AD73" s="33">
        <f t="shared" si="18"/>
        <v>0</v>
      </c>
      <c r="AE73" s="33">
        <f t="shared" si="18"/>
        <v>0</v>
      </c>
      <c r="AF73" s="33">
        <f t="shared" si="18"/>
        <v>56662921</v>
      </c>
      <c r="AG73" s="33">
        <f t="shared" si="18"/>
        <v>56662921</v>
      </c>
      <c r="AH73" s="33">
        <f t="shared" si="18"/>
        <v>56662921</v>
      </c>
      <c r="AI73" s="36">
        <f>IF(ISERROR(AH73/J73),0,AH73/J73)</f>
        <v>0.96859694017094022</v>
      </c>
      <c r="AJ73" s="36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L77" s="71">
        <v>19891003</v>
      </c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L78" s="173">
        <v>36771918</v>
      </c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3:I73"/>
    <mergeCell ref="A64:E64"/>
    <mergeCell ref="J65:J66"/>
    <mergeCell ref="A67:I67"/>
    <mergeCell ref="A68:E68"/>
    <mergeCell ref="A72:E72"/>
    <mergeCell ref="F72:I72"/>
    <mergeCell ref="J68:J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6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16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1 P69:Q71 E69:G71" xr:uid="{00000000-0002-0000-16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1 L77:L78 AF70:AF71" xr:uid="{00000000-0002-0000-16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1 V69:X71 Z69:AB71 R69:T71 AD69:AE71 AF69" xr:uid="{00000000-0002-0000-1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1"/>
  <sheetViews>
    <sheetView tabSelected="1" topLeftCell="A9" zoomScaleNormal="100" workbookViewId="0">
      <selection activeCell="AE13" sqref="AE1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'24-07-001 Ind. OOII'!A5:U5</f>
        <v>24-07-001 "Cuotas a Organismos Internacionales"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42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85" t="s">
        <v>45</v>
      </c>
      <c r="B8" s="63">
        <f>+'24-07-001 Ind. OOII'!J11</f>
        <v>0</v>
      </c>
      <c r="C8" s="63">
        <f>+'24-07-001 Ind. OOII'!K11</f>
        <v>0</v>
      </c>
      <c r="D8" s="63">
        <f>+'24-07-001 Ind. OOII'!M11</f>
        <v>0</v>
      </c>
      <c r="E8" s="63">
        <f>+'24-07-001 Ind. OOII'!N11</f>
        <v>0</v>
      </c>
      <c r="F8" s="63">
        <f>+'24-07-001 Ind. OOII'!O11</f>
        <v>0</v>
      </c>
      <c r="G8" s="63">
        <f>+'24-07-001 Ind. OOII'!R11</f>
        <v>0</v>
      </c>
      <c r="H8" s="63">
        <f>+'24-07-001 Ind. OOII'!S11</f>
        <v>0</v>
      </c>
      <c r="I8" s="63">
        <f>+'24-07-001 Ind. OOII'!T11</f>
        <v>0</v>
      </c>
      <c r="J8" s="63">
        <f>+'24-07-001 Ind. OOII'!U11</f>
        <v>0</v>
      </c>
      <c r="K8" s="63">
        <f>+'24-07-001 Ind. OOII'!V11</f>
        <v>0</v>
      </c>
      <c r="L8" s="63">
        <f>+'24-07-001 Ind. OOII'!W11</f>
        <v>0</v>
      </c>
      <c r="M8" s="63">
        <f>+'24-07-001 Ind. OOII'!X11</f>
        <v>0</v>
      </c>
      <c r="N8" s="63">
        <f>+'24-07-001 Ind. OOII'!Y11</f>
        <v>0</v>
      </c>
      <c r="O8" s="63">
        <f>+'24-07-001 Ind. OOII'!Z11</f>
        <v>0</v>
      </c>
      <c r="P8" s="63">
        <f>+'24-07-001 Ind. OOII'!AA11</f>
        <v>0</v>
      </c>
      <c r="Q8" s="63">
        <f>+'24-07-001 Ind. OOII'!AB11</f>
        <v>0</v>
      </c>
      <c r="R8" s="63">
        <f>+'24-07-001 Ind. OOII'!AC11</f>
        <v>0</v>
      </c>
      <c r="S8" s="63">
        <f>+'24-07-001 Ind. OOII'!AD11</f>
        <v>0</v>
      </c>
      <c r="T8" s="63">
        <f>+'24-07-001 Ind. OOII'!AE11</f>
        <v>0</v>
      </c>
      <c r="U8" s="63">
        <f>+'24-07-001 Ind. OOII'!AF11</f>
        <v>0</v>
      </c>
      <c r="V8" s="63">
        <f>+'24-07-001 Ind. OOII'!AG11</f>
        <v>0</v>
      </c>
      <c r="W8" s="63">
        <f>+'24-07-001 Ind. OOII'!AH11</f>
        <v>0</v>
      </c>
      <c r="X8" s="86">
        <f>+'24-07-001 Ind. OOII'!AI11</f>
        <v>0</v>
      </c>
      <c r="Y8" s="86">
        <f>+'24-07-001 Ind. OOII'!AJ11</f>
        <v>0</v>
      </c>
    </row>
    <row r="9" spans="1:25" ht="24.75" customHeight="1" x14ac:dyDescent="0.25">
      <c r="A9" s="85" t="s">
        <v>47</v>
      </c>
      <c r="B9" s="63">
        <f>+'24-07-001 Ind. OOII'!J15</f>
        <v>0</v>
      </c>
      <c r="C9" s="63">
        <f>+'24-07-001 Ind. OOII'!K15</f>
        <v>0</v>
      </c>
      <c r="D9" s="63">
        <f>+'24-07-001 Ind. OOII'!M15</f>
        <v>0</v>
      </c>
      <c r="E9" s="63">
        <f>+'24-07-001 Ind. OOII'!N15</f>
        <v>0</v>
      </c>
      <c r="F9" s="63">
        <f>+'24-07-001 Ind. OOII'!O15</f>
        <v>0</v>
      </c>
      <c r="G9" s="63">
        <f>+'24-07-001 Ind. OOII'!R15</f>
        <v>0</v>
      </c>
      <c r="H9" s="63">
        <f>+'24-07-001 Ind. OOII'!S15</f>
        <v>0</v>
      </c>
      <c r="I9" s="63">
        <f>+'24-07-001 Ind. OOII'!T15</f>
        <v>0</v>
      </c>
      <c r="J9" s="63">
        <f>+'24-07-001 Ind. OOII'!U15</f>
        <v>0</v>
      </c>
      <c r="K9" s="63">
        <f>+'24-07-001 Ind. OOII'!V15</f>
        <v>0</v>
      </c>
      <c r="L9" s="63">
        <f>+'24-07-001 Ind. OOII'!W15</f>
        <v>0</v>
      </c>
      <c r="M9" s="63">
        <f>+'24-07-001 Ind. OOII'!X15</f>
        <v>0</v>
      </c>
      <c r="N9" s="63">
        <f>+'24-07-001 Ind. OOII'!Y15</f>
        <v>0</v>
      </c>
      <c r="O9" s="63">
        <f>+'24-07-001 Ind. OOII'!Z15</f>
        <v>0</v>
      </c>
      <c r="P9" s="63">
        <f>+'24-07-001 Ind. OOII'!AA15</f>
        <v>0</v>
      </c>
      <c r="Q9" s="63">
        <f>+'24-07-001 Ind. OOII'!AB15</f>
        <v>0</v>
      </c>
      <c r="R9" s="63">
        <f>+'24-07-001 Ind. OOII'!AC15</f>
        <v>0</v>
      </c>
      <c r="S9" s="63">
        <f>+'24-07-001 Ind. OOII'!AD15</f>
        <v>0</v>
      </c>
      <c r="T9" s="63">
        <f>+'24-07-001 Ind. OOII'!AE15</f>
        <v>0</v>
      </c>
      <c r="U9" s="63">
        <f>+'24-07-001 Ind. OOII'!AF15</f>
        <v>0</v>
      </c>
      <c r="V9" s="63">
        <f>+'24-07-001 Ind. OOII'!AG15</f>
        <v>0</v>
      </c>
      <c r="W9" s="63">
        <f>+'24-07-001 Ind. OOII'!AH15</f>
        <v>0</v>
      </c>
      <c r="X9" s="86">
        <f>+'24-07-001 Ind. OOII'!AI15</f>
        <v>0</v>
      </c>
      <c r="Y9" s="86">
        <f>+'24-07-001 Ind. OOII'!AJ15</f>
        <v>0</v>
      </c>
    </row>
    <row r="10" spans="1:25" ht="24.75" customHeight="1" x14ac:dyDescent="0.25">
      <c r="A10" s="85" t="s">
        <v>49</v>
      </c>
      <c r="B10" s="63">
        <f>+'24-07-001 Ind. OOII'!J19</f>
        <v>0</v>
      </c>
      <c r="C10" s="63">
        <f>+'24-07-001 Ind. OOII'!K19</f>
        <v>0</v>
      </c>
      <c r="D10" s="63">
        <f>+'24-07-001 Ind. OOII'!M19</f>
        <v>0</v>
      </c>
      <c r="E10" s="63">
        <f>+'24-07-001 Ind. OOII'!N19</f>
        <v>0</v>
      </c>
      <c r="F10" s="63">
        <f>+'24-07-001 Ind. OOII'!O19</f>
        <v>0</v>
      </c>
      <c r="G10" s="63">
        <f>+'24-07-001 Ind. OOII'!R19</f>
        <v>0</v>
      </c>
      <c r="H10" s="63">
        <f>+'24-07-001 Ind. OOII'!S19</f>
        <v>0</v>
      </c>
      <c r="I10" s="63">
        <f>+'24-07-001 Ind. OOII'!T19</f>
        <v>0</v>
      </c>
      <c r="J10" s="63">
        <f>+'24-07-001 Ind. OOII'!U19</f>
        <v>0</v>
      </c>
      <c r="K10" s="63">
        <f>+'24-07-001 Ind. OOII'!V19</f>
        <v>0</v>
      </c>
      <c r="L10" s="63">
        <f>+'24-07-001 Ind. OOII'!W19</f>
        <v>0</v>
      </c>
      <c r="M10" s="63">
        <f>+'24-07-001 Ind. OOII'!X19</f>
        <v>0</v>
      </c>
      <c r="N10" s="63">
        <f>+'24-07-001 Ind. OOII'!Y19</f>
        <v>0</v>
      </c>
      <c r="O10" s="63">
        <f>+'24-07-001 Ind. OOII'!Z19</f>
        <v>0</v>
      </c>
      <c r="P10" s="63">
        <f>+'24-07-001 Ind. OOII'!AA19</f>
        <v>0</v>
      </c>
      <c r="Q10" s="63">
        <f>+'24-07-001 Ind. OOII'!AB19</f>
        <v>0</v>
      </c>
      <c r="R10" s="63">
        <f>+'24-07-001 Ind. OOII'!AC19</f>
        <v>0</v>
      </c>
      <c r="S10" s="63">
        <f>+'24-07-001 Ind. OOII'!AD19</f>
        <v>0</v>
      </c>
      <c r="T10" s="63">
        <f>+'24-07-001 Ind. OOII'!AE19</f>
        <v>0</v>
      </c>
      <c r="U10" s="63">
        <f>+'24-07-001 Ind. OOII'!AF19</f>
        <v>0</v>
      </c>
      <c r="V10" s="63">
        <f>+'24-07-001 Ind. OOII'!AG19</f>
        <v>0</v>
      </c>
      <c r="W10" s="63">
        <f>+'24-07-001 Ind. OOII'!AH19</f>
        <v>0</v>
      </c>
      <c r="X10" s="86">
        <f>+'24-07-001 Ind. OOII'!AI19</f>
        <v>0</v>
      </c>
      <c r="Y10" s="86">
        <f>+'24-07-001 Ind. OOII'!AJ19</f>
        <v>0</v>
      </c>
    </row>
    <row r="11" spans="1:25" ht="24.75" customHeight="1" x14ac:dyDescent="0.25">
      <c r="A11" s="85" t="s">
        <v>51</v>
      </c>
      <c r="B11" s="63">
        <f>+'24-07-001 Ind. OOII'!J23</f>
        <v>0</v>
      </c>
      <c r="C11" s="63">
        <f>+'24-07-001 Ind. OOII'!K23</f>
        <v>0</v>
      </c>
      <c r="D11" s="63">
        <f>+'24-07-001 Ind. OOII'!M23</f>
        <v>0</v>
      </c>
      <c r="E11" s="63">
        <f>+'24-07-001 Ind. OOII'!N23</f>
        <v>0</v>
      </c>
      <c r="F11" s="63">
        <f>+'24-07-001 Ind. OOII'!O23</f>
        <v>0</v>
      </c>
      <c r="G11" s="63">
        <f>+'24-07-001 Ind. OOII'!R23</f>
        <v>0</v>
      </c>
      <c r="H11" s="63">
        <f>+'24-07-001 Ind. OOII'!S23</f>
        <v>0</v>
      </c>
      <c r="I11" s="63">
        <f>+'24-07-001 Ind. OOII'!T23</f>
        <v>0</v>
      </c>
      <c r="J11" s="63">
        <f>+'24-07-001 Ind. OOII'!U23</f>
        <v>0</v>
      </c>
      <c r="K11" s="63">
        <f>+'24-07-001 Ind. OOII'!V23</f>
        <v>0</v>
      </c>
      <c r="L11" s="63">
        <f>+'24-07-001 Ind. OOII'!W23</f>
        <v>0</v>
      </c>
      <c r="M11" s="63">
        <f>+'24-07-001 Ind. OOII'!X23</f>
        <v>0</v>
      </c>
      <c r="N11" s="63">
        <f>+'24-07-001 Ind. OOII'!Y23</f>
        <v>0</v>
      </c>
      <c r="O11" s="63">
        <f>+'24-07-001 Ind. OOII'!Z23</f>
        <v>0</v>
      </c>
      <c r="P11" s="63">
        <f>+'24-07-001 Ind. OOII'!AA23</f>
        <v>0</v>
      </c>
      <c r="Q11" s="63">
        <f>+'24-07-001 Ind. OOII'!AB23</f>
        <v>0</v>
      </c>
      <c r="R11" s="63">
        <f>+'24-07-001 Ind. OOII'!AC23</f>
        <v>0</v>
      </c>
      <c r="S11" s="63">
        <f>+'24-07-001 Ind. OOII'!AD23</f>
        <v>0</v>
      </c>
      <c r="T11" s="63">
        <f>+'24-07-001 Ind. OOII'!AE23</f>
        <v>0</v>
      </c>
      <c r="U11" s="63">
        <f>+'24-07-001 Ind. OOII'!AF23</f>
        <v>0</v>
      </c>
      <c r="V11" s="63">
        <f>+'24-07-001 Ind. OOII'!AG23</f>
        <v>0</v>
      </c>
      <c r="W11" s="63">
        <f>+'24-07-001 Ind. OOII'!AH23</f>
        <v>0</v>
      </c>
      <c r="X11" s="86">
        <f>+'24-07-001 Ind. OOII'!AI23</f>
        <v>0</v>
      </c>
      <c r="Y11" s="86">
        <f>+'24-07-001 Ind. OOII'!AJ23</f>
        <v>0</v>
      </c>
    </row>
    <row r="12" spans="1:25" ht="24.75" customHeight="1" x14ac:dyDescent="0.25">
      <c r="A12" s="85" t="s">
        <v>53</v>
      </c>
      <c r="B12" s="63">
        <f>+'24-07-001 Ind. OOII'!J27</f>
        <v>0</v>
      </c>
      <c r="C12" s="63">
        <f>+'24-07-001 Ind. OOII'!K27</f>
        <v>0</v>
      </c>
      <c r="D12" s="63">
        <f>+'24-07-001 Ind. OOII'!M27</f>
        <v>0</v>
      </c>
      <c r="E12" s="63">
        <f>+'24-07-001 Ind. OOII'!N27</f>
        <v>0</v>
      </c>
      <c r="F12" s="63">
        <f>+'24-07-001 Ind. OOII'!O27</f>
        <v>0</v>
      </c>
      <c r="G12" s="63">
        <f>+'24-07-001 Ind. OOII'!R27</f>
        <v>0</v>
      </c>
      <c r="H12" s="63">
        <f>+'24-07-001 Ind. OOII'!S27</f>
        <v>0</v>
      </c>
      <c r="I12" s="63">
        <f>+'24-07-001 Ind. OOII'!T27</f>
        <v>0</v>
      </c>
      <c r="J12" s="63">
        <f>+'24-07-001 Ind. OOII'!U27</f>
        <v>0</v>
      </c>
      <c r="K12" s="63">
        <f>+'24-07-001 Ind. OOII'!V27</f>
        <v>0</v>
      </c>
      <c r="L12" s="63">
        <f>+'24-07-001 Ind. OOII'!W27</f>
        <v>0</v>
      </c>
      <c r="M12" s="63">
        <f>+'24-07-001 Ind. OOII'!X27</f>
        <v>0</v>
      </c>
      <c r="N12" s="63">
        <f>+'24-07-001 Ind. OOII'!Y27</f>
        <v>0</v>
      </c>
      <c r="O12" s="63">
        <f>+'24-07-001 Ind. OOII'!Z27</f>
        <v>0</v>
      </c>
      <c r="P12" s="63">
        <f>+'24-07-001 Ind. OOII'!AA27</f>
        <v>0</v>
      </c>
      <c r="Q12" s="63">
        <f>+'24-07-001 Ind. OOII'!AB27</f>
        <v>0</v>
      </c>
      <c r="R12" s="63">
        <f>+'24-07-001 Ind. OOII'!AC27</f>
        <v>0</v>
      </c>
      <c r="S12" s="63">
        <f>+'24-07-001 Ind. OOII'!AD27</f>
        <v>0</v>
      </c>
      <c r="T12" s="63">
        <f>+'24-07-001 Ind. OOII'!AE27</f>
        <v>0</v>
      </c>
      <c r="U12" s="63">
        <f>+'24-07-001 Ind. OOII'!AF27</f>
        <v>0</v>
      </c>
      <c r="V12" s="63">
        <f>+'24-07-001 Ind. OOII'!AG27</f>
        <v>0</v>
      </c>
      <c r="W12" s="63">
        <f>+'24-07-001 Ind. OOII'!AH27</f>
        <v>0</v>
      </c>
      <c r="X12" s="86">
        <f>+'24-07-001 Ind. OOII'!AI27</f>
        <v>0</v>
      </c>
      <c r="Y12" s="86">
        <f>+'24-07-001 Ind. OOII'!AJ27</f>
        <v>0</v>
      </c>
    </row>
    <row r="13" spans="1:25" ht="24.75" customHeight="1" x14ac:dyDescent="0.25">
      <c r="A13" s="85" t="s">
        <v>55</v>
      </c>
      <c r="B13" s="63">
        <f>+'24-07-001 Ind. OOII'!J31</f>
        <v>0</v>
      </c>
      <c r="C13" s="63">
        <f>+'24-07-001 Ind. OOII'!K31</f>
        <v>0</v>
      </c>
      <c r="D13" s="63">
        <f>+'24-07-001 Ind. OOII'!M31</f>
        <v>0</v>
      </c>
      <c r="E13" s="63">
        <f>+'24-07-001 Ind. OOII'!N31</f>
        <v>0</v>
      </c>
      <c r="F13" s="63">
        <f>+'24-07-001 Ind. OOII'!O31</f>
        <v>0</v>
      </c>
      <c r="G13" s="63">
        <f>+'24-07-001 Ind. OOII'!R31</f>
        <v>0</v>
      </c>
      <c r="H13" s="63">
        <f>+'24-07-001 Ind. OOII'!S31</f>
        <v>0</v>
      </c>
      <c r="I13" s="63">
        <f>+'24-07-001 Ind. OOII'!T31</f>
        <v>0</v>
      </c>
      <c r="J13" s="63">
        <f>+'24-07-001 Ind. OOII'!U31</f>
        <v>0</v>
      </c>
      <c r="K13" s="63">
        <f>+'24-07-001 Ind. OOII'!V31</f>
        <v>0</v>
      </c>
      <c r="L13" s="63">
        <f>+'24-07-001 Ind. OOII'!W31</f>
        <v>0</v>
      </c>
      <c r="M13" s="63">
        <f>+'24-07-001 Ind. OOII'!X31</f>
        <v>0</v>
      </c>
      <c r="N13" s="63">
        <f>+'24-07-001 Ind. OOII'!Y31</f>
        <v>0</v>
      </c>
      <c r="O13" s="63">
        <f>+'24-07-001 Ind. OOII'!Z31</f>
        <v>0</v>
      </c>
      <c r="P13" s="63">
        <f>+'24-07-001 Ind. OOII'!AA31</f>
        <v>0</v>
      </c>
      <c r="Q13" s="63">
        <f>+'24-07-001 Ind. OOII'!AB31</f>
        <v>0</v>
      </c>
      <c r="R13" s="63">
        <f>+'24-07-001 Ind. OOII'!AC31</f>
        <v>0</v>
      </c>
      <c r="S13" s="63">
        <f>+'24-07-001 Ind. OOII'!AD31</f>
        <v>0</v>
      </c>
      <c r="T13" s="63">
        <f>+'24-07-001 Ind. OOII'!AE31</f>
        <v>0</v>
      </c>
      <c r="U13" s="63">
        <f>+'24-07-001 Ind. OOII'!AF31</f>
        <v>0</v>
      </c>
      <c r="V13" s="63">
        <f>+'24-07-001 Ind. OOII'!AG31</f>
        <v>0</v>
      </c>
      <c r="W13" s="63">
        <f>+'24-07-001 Ind. OOII'!AH31</f>
        <v>0</v>
      </c>
      <c r="X13" s="86">
        <f>+'24-07-001 Ind. OOII'!AI31</f>
        <v>0</v>
      </c>
      <c r="Y13" s="86">
        <f>+'24-07-001 Ind. OOII'!AJ31</f>
        <v>0</v>
      </c>
    </row>
    <row r="14" spans="1:25" ht="24.75" customHeight="1" x14ac:dyDescent="0.25">
      <c r="A14" s="85" t="s">
        <v>57</v>
      </c>
      <c r="B14" s="63">
        <f>+'24-07-001 Ind. OOII'!J35</f>
        <v>0</v>
      </c>
      <c r="C14" s="63">
        <f>+'24-07-001 Ind. OOII'!K35</f>
        <v>0</v>
      </c>
      <c r="D14" s="63">
        <f>+'24-07-001 Ind. OOII'!M35</f>
        <v>0</v>
      </c>
      <c r="E14" s="63">
        <f>+'24-07-001 Ind. OOII'!N35</f>
        <v>0</v>
      </c>
      <c r="F14" s="63">
        <f>+'24-07-001 Ind. OOII'!O35</f>
        <v>0</v>
      </c>
      <c r="G14" s="63">
        <f>+'24-07-001 Ind. OOII'!R35</f>
        <v>0</v>
      </c>
      <c r="H14" s="63">
        <f>+'24-07-001 Ind. OOII'!S35</f>
        <v>0</v>
      </c>
      <c r="I14" s="63">
        <f>+'24-07-001 Ind. OOII'!T35</f>
        <v>0</v>
      </c>
      <c r="J14" s="63">
        <f>+'24-07-001 Ind. OOII'!U35</f>
        <v>0</v>
      </c>
      <c r="K14" s="63">
        <f>+'24-07-001 Ind. OOII'!V35</f>
        <v>0</v>
      </c>
      <c r="L14" s="63">
        <f>+'24-07-001 Ind. OOII'!W35</f>
        <v>0</v>
      </c>
      <c r="M14" s="63">
        <f>+'24-07-001 Ind. OOII'!X35</f>
        <v>0</v>
      </c>
      <c r="N14" s="63">
        <f>+'24-07-001 Ind. OOII'!Y35</f>
        <v>0</v>
      </c>
      <c r="O14" s="63">
        <f>+'24-07-001 Ind. OOII'!Z35</f>
        <v>0</v>
      </c>
      <c r="P14" s="63">
        <f>+'24-07-001 Ind. OOII'!AA35</f>
        <v>0</v>
      </c>
      <c r="Q14" s="63">
        <f>+'24-07-001 Ind. OOII'!AB35</f>
        <v>0</v>
      </c>
      <c r="R14" s="63">
        <f>+'24-07-001 Ind. OOII'!AC35</f>
        <v>0</v>
      </c>
      <c r="S14" s="63">
        <f>+'24-07-001 Ind. OOII'!AD35</f>
        <v>0</v>
      </c>
      <c r="T14" s="63">
        <f>+'24-07-001 Ind. OOII'!AE35</f>
        <v>0</v>
      </c>
      <c r="U14" s="63">
        <f>+'24-07-001 Ind. OOII'!AF35</f>
        <v>0</v>
      </c>
      <c r="V14" s="63">
        <f>+'24-07-001 Ind. OOII'!AG35</f>
        <v>0</v>
      </c>
      <c r="W14" s="63">
        <f>+'24-07-001 Ind. OOII'!AH35</f>
        <v>0</v>
      </c>
      <c r="X14" s="86">
        <f>+'24-07-001 Ind. OOII'!AI35</f>
        <v>0</v>
      </c>
      <c r="Y14" s="86">
        <f>+'24-07-001 Ind. OOII'!AJ35</f>
        <v>0</v>
      </c>
    </row>
    <row r="15" spans="1:25" ht="24.75" customHeight="1" x14ac:dyDescent="0.25">
      <c r="A15" s="85" t="s">
        <v>59</v>
      </c>
      <c r="B15" s="63">
        <f>+'24-07-001 Ind. OOII'!J39</f>
        <v>0</v>
      </c>
      <c r="C15" s="63">
        <f>+'24-07-001 Ind. OOII'!K39</f>
        <v>0</v>
      </c>
      <c r="D15" s="63">
        <f>+'24-07-001 Ind. OOII'!M39</f>
        <v>0</v>
      </c>
      <c r="E15" s="63">
        <f>+'24-07-001 Ind. OOII'!N39</f>
        <v>0</v>
      </c>
      <c r="F15" s="63">
        <f>+'24-07-001 Ind. OOII'!O39</f>
        <v>0</v>
      </c>
      <c r="G15" s="63">
        <f>+'24-07-001 Ind. OOII'!R39</f>
        <v>0</v>
      </c>
      <c r="H15" s="63">
        <f>+'24-07-001 Ind. OOII'!S39</f>
        <v>0</v>
      </c>
      <c r="I15" s="63">
        <f>+'24-07-001 Ind. OOII'!T39</f>
        <v>0</v>
      </c>
      <c r="J15" s="63">
        <f>+'24-07-001 Ind. OOII'!U39</f>
        <v>0</v>
      </c>
      <c r="K15" s="63">
        <f>+'24-07-001 Ind. OOII'!V39</f>
        <v>0</v>
      </c>
      <c r="L15" s="63">
        <f>+'24-07-001 Ind. OOII'!W39</f>
        <v>0</v>
      </c>
      <c r="M15" s="63">
        <f>+'24-07-001 Ind. OOII'!X39</f>
        <v>0</v>
      </c>
      <c r="N15" s="63">
        <f>+'24-07-001 Ind. OOII'!Y39</f>
        <v>0</v>
      </c>
      <c r="O15" s="63">
        <f>+'24-07-001 Ind. OOII'!Z39</f>
        <v>0</v>
      </c>
      <c r="P15" s="63">
        <f>+'24-07-001 Ind. OOII'!AA39</f>
        <v>0</v>
      </c>
      <c r="Q15" s="63">
        <f>+'24-07-001 Ind. OOII'!AB39</f>
        <v>0</v>
      </c>
      <c r="R15" s="63">
        <f>+'24-07-001 Ind. OOII'!AC39</f>
        <v>0</v>
      </c>
      <c r="S15" s="63">
        <f>+'24-07-001 Ind. OOII'!AD39</f>
        <v>0</v>
      </c>
      <c r="T15" s="63">
        <f>+'24-07-001 Ind. OOII'!AE39</f>
        <v>0</v>
      </c>
      <c r="U15" s="63">
        <f>+'24-07-001 Ind. OOII'!AF39</f>
        <v>0</v>
      </c>
      <c r="V15" s="63">
        <f>+'24-07-001 Ind. OOII'!AG39</f>
        <v>0</v>
      </c>
      <c r="W15" s="63">
        <f>+'24-07-001 Ind. OOII'!AH39</f>
        <v>0</v>
      </c>
      <c r="X15" s="86">
        <f>+'24-07-001 Ind. OOII'!AI39</f>
        <v>0</v>
      </c>
      <c r="Y15" s="86">
        <f>+'24-07-001 Ind. OOII'!AJ39</f>
        <v>0</v>
      </c>
    </row>
    <row r="16" spans="1:25" ht="24.75" customHeight="1" x14ac:dyDescent="0.25">
      <c r="A16" s="85" t="s">
        <v>61</v>
      </c>
      <c r="B16" s="63">
        <f>+'24-07-001 Ind. OOII'!J43</f>
        <v>0</v>
      </c>
      <c r="C16" s="63">
        <f>+'24-07-001 Ind. OOII'!K43</f>
        <v>0</v>
      </c>
      <c r="D16" s="63">
        <f>+'24-07-001 Ind. OOII'!M43</f>
        <v>0</v>
      </c>
      <c r="E16" s="63">
        <f>+'24-07-001 Ind. OOII'!N43</f>
        <v>0</v>
      </c>
      <c r="F16" s="63">
        <f>+'24-07-001 Ind. OOII'!O43</f>
        <v>0</v>
      </c>
      <c r="G16" s="63">
        <f>+'24-07-001 Ind. OOII'!R43</f>
        <v>0</v>
      </c>
      <c r="H16" s="63">
        <f>+'24-07-001 Ind. OOII'!S43</f>
        <v>0</v>
      </c>
      <c r="I16" s="63">
        <f>+'24-07-001 Ind. OOII'!T43</f>
        <v>0</v>
      </c>
      <c r="J16" s="63">
        <f>+'24-07-001 Ind. OOII'!U43</f>
        <v>0</v>
      </c>
      <c r="K16" s="63">
        <f>+'24-07-001 Ind. OOII'!V43</f>
        <v>0</v>
      </c>
      <c r="L16" s="63">
        <f>+'24-07-001 Ind. OOII'!W43</f>
        <v>0</v>
      </c>
      <c r="M16" s="63">
        <f>+'24-07-001 Ind. OOII'!X43</f>
        <v>0</v>
      </c>
      <c r="N16" s="63">
        <f>+'24-07-001 Ind. OOII'!Y43</f>
        <v>0</v>
      </c>
      <c r="O16" s="63">
        <f>+'24-07-001 Ind. OOII'!Z43</f>
        <v>0</v>
      </c>
      <c r="P16" s="63">
        <f>+'24-07-001 Ind. OOII'!AA43</f>
        <v>0</v>
      </c>
      <c r="Q16" s="63">
        <f>+'24-07-001 Ind. OOII'!AB43</f>
        <v>0</v>
      </c>
      <c r="R16" s="63">
        <f>+'24-07-001 Ind. OOII'!AC43</f>
        <v>0</v>
      </c>
      <c r="S16" s="63">
        <f>+'24-07-001 Ind. OOII'!AD43</f>
        <v>0</v>
      </c>
      <c r="T16" s="63">
        <f>+'24-07-001 Ind. OOII'!AE43</f>
        <v>0</v>
      </c>
      <c r="U16" s="63">
        <f>+'24-07-001 Ind. OOII'!AF43</f>
        <v>0</v>
      </c>
      <c r="V16" s="63">
        <f>+'24-07-001 Ind. OOII'!AG43</f>
        <v>0</v>
      </c>
      <c r="W16" s="63">
        <f>+'24-07-001 Ind. OOII'!AH43</f>
        <v>0</v>
      </c>
      <c r="X16" s="86">
        <f>+'24-07-001 Ind. OOII'!AI43</f>
        <v>0</v>
      </c>
      <c r="Y16" s="86">
        <f>+'24-07-001 Ind. OOII'!AJ43</f>
        <v>0</v>
      </c>
    </row>
    <row r="17" spans="1:25" ht="24.75" customHeight="1" x14ac:dyDescent="0.25">
      <c r="A17" s="85" t="s">
        <v>63</v>
      </c>
      <c r="B17" s="63">
        <f>+'24-07-001 Ind. OOII'!J47</f>
        <v>0</v>
      </c>
      <c r="C17" s="63">
        <f>+'24-07-001 Ind. OOII'!K47</f>
        <v>0</v>
      </c>
      <c r="D17" s="63">
        <f>+'24-07-001 Ind. OOII'!M47</f>
        <v>0</v>
      </c>
      <c r="E17" s="63">
        <f>+'24-07-001 Ind. OOII'!N47</f>
        <v>0</v>
      </c>
      <c r="F17" s="63">
        <f>+'24-07-001 Ind. OOII'!O47</f>
        <v>0</v>
      </c>
      <c r="G17" s="63">
        <f>+'24-07-001 Ind. OOII'!R47</f>
        <v>0</v>
      </c>
      <c r="H17" s="63">
        <f>+'24-07-001 Ind. OOII'!S47</f>
        <v>0</v>
      </c>
      <c r="I17" s="63">
        <f>+'24-07-001 Ind. OOII'!T47</f>
        <v>0</v>
      </c>
      <c r="J17" s="63">
        <f>+'24-07-001 Ind. OOII'!U47</f>
        <v>0</v>
      </c>
      <c r="K17" s="63">
        <f>+'24-07-001 Ind. OOII'!V47</f>
        <v>0</v>
      </c>
      <c r="L17" s="63">
        <f>+'24-07-001 Ind. OOII'!W47</f>
        <v>0</v>
      </c>
      <c r="M17" s="63">
        <f>+'24-07-001 Ind. OOII'!X47</f>
        <v>0</v>
      </c>
      <c r="N17" s="63">
        <f>+'24-07-001 Ind. OOII'!Y47</f>
        <v>0</v>
      </c>
      <c r="O17" s="63">
        <f>+'24-07-001 Ind. OOII'!Z47</f>
        <v>0</v>
      </c>
      <c r="P17" s="63">
        <f>+'24-07-001 Ind. OOII'!AA47</f>
        <v>0</v>
      </c>
      <c r="Q17" s="63">
        <f>+'24-07-001 Ind. OOII'!AB47</f>
        <v>0</v>
      </c>
      <c r="R17" s="63">
        <f>+'24-07-001 Ind. OOII'!AC47</f>
        <v>0</v>
      </c>
      <c r="S17" s="63">
        <f>+'24-07-001 Ind. OOII'!AD47</f>
        <v>0</v>
      </c>
      <c r="T17" s="63">
        <f>+'24-07-001 Ind. OOII'!AE47</f>
        <v>0</v>
      </c>
      <c r="U17" s="63">
        <f>+'24-07-001 Ind. OOII'!AF47</f>
        <v>0</v>
      </c>
      <c r="V17" s="63">
        <f>+'24-07-001 Ind. OOII'!AG47</f>
        <v>0</v>
      </c>
      <c r="W17" s="63">
        <f>+'24-07-001 Ind. OOII'!AH47</f>
        <v>0</v>
      </c>
      <c r="X17" s="86">
        <f>+'24-07-001 Ind. OOII'!AI47</f>
        <v>0</v>
      </c>
      <c r="Y17" s="86">
        <f>+'24-07-001 Ind. OOII'!AJ44</f>
        <v>0</v>
      </c>
    </row>
    <row r="18" spans="1:25" ht="24.75" customHeight="1" x14ac:dyDescent="0.25">
      <c r="A18" s="85" t="s">
        <v>65</v>
      </c>
      <c r="B18" s="63">
        <f>+'24-07-001 Ind. OOII'!J51</f>
        <v>0</v>
      </c>
      <c r="C18" s="63">
        <f>+'24-07-001 Ind. OOII'!K51</f>
        <v>0</v>
      </c>
      <c r="D18" s="63">
        <f>+'24-07-001 Ind. OOII'!M51</f>
        <v>0</v>
      </c>
      <c r="E18" s="63">
        <f>+'24-07-001 Ind. OOII'!N51</f>
        <v>0</v>
      </c>
      <c r="F18" s="63">
        <f>+'24-07-001 Ind. OOII'!O51</f>
        <v>0</v>
      </c>
      <c r="G18" s="63">
        <f>+'24-07-001 Ind. OOII'!R51</f>
        <v>0</v>
      </c>
      <c r="H18" s="63">
        <f>+'24-07-001 Ind. OOII'!S51</f>
        <v>0</v>
      </c>
      <c r="I18" s="63">
        <f>+'24-07-001 Ind. OOII'!T51</f>
        <v>0</v>
      </c>
      <c r="J18" s="63">
        <f>+'24-07-001 Ind. OOII'!U51</f>
        <v>0</v>
      </c>
      <c r="K18" s="63">
        <f>+'24-07-001 Ind. OOII'!V51</f>
        <v>0</v>
      </c>
      <c r="L18" s="63">
        <f>+'24-07-001 Ind. OOII'!W51</f>
        <v>0</v>
      </c>
      <c r="M18" s="63">
        <f>+'24-07-001 Ind. OOII'!X51</f>
        <v>0</v>
      </c>
      <c r="N18" s="63">
        <f>+'24-07-001 Ind. OOII'!Y51</f>
        <v>0</v>
      </c>
      <c r="O18" s="63">
        <f>+'24-07-001 Ind. OOII'!Z51</f>
        <v>0</v>
      </c>
      <c r="P18" s="63">
        <f>+'24-07-001 Ind. OOII'!AA51</f>
        <v>0</v>
      </c>
      <c r="Q18" s="63">
        <f>+'24-07-001 Ind. OOII'!AB51</f>
        <v>0</v>
      </c>
      <c r="R18" s="63">
        <f>+'24-07-001 Ind. OOII'!AC51</f>
        <v>0</v>
      </c>
      <c r="S18" s="63">
        <f>+'24-07-001 Ind. OOII'!AD51</f>
        <v>0</v>
      </c>
      <c r="T18" s="63">
        <f>+'24-07-001 Ind. OOII'!AE51</f>
        <v>0</v>
      </c>
      <c r="U18" s="63">
        <f>+'24-07-001 Ind. OOII'!AF51</f>
        <v>0</v>
      </c>
      <c r="V18" s="63">
        <f>+'24-07-001 Ind. OOII'!AG51</f>
        <v>0</v>
      </c>
      <c r="W18" s="63">
        <f>+'24-07-001 Ind. OOII'!AH51</f>
        <v>0</v>
      </c>
      <c r="X18" s="86">
        <f>+'24-07-001 Ind. OOII'!AI51</f>
        <v>0</v>
      </c>
      <c r="Y18" s="86">
        <f>+'24-07-001 Ind. OOII'!AJ51</f>
        <v>0</v>
      </c>
    </row>
    <row r="19" spans="1:25" ht="24.75" customHeight="1" x14ac:dyDescent="0.25">
      <c r="A19" s="85" t="s">
        <v>67</v>
      </c>
      <c r="B19" s="63">
        <f>+'24-07-001 Ind. OOII'!J55</f>
        <v>0</v>
      </c>
      <c r="C19" s="63">
        <f>+'24-07-001 Ind. OOII'!K55</f>
        <v>0</v>
      </c>
      <c r="D19" s="63">
        <f>+'24-07-001 Ind. OOII'!M55</f>
        <v>0</v>
      </c>
      <c r="E19" s="63">
        <f>+'24-07-001 Ind. OOII'!N55</f>
        <v>0</v>
      </c>
      <c r="F19" s="63">
        <f>+'24-07-001 Ind. OOII'!O55</f>
        <v>0</v>
      </c>
      <c r="G19" s="63">
        <f>+'24-07-001 Ind. OOII'!R55</f>
        <v>0</v>
      </c>
      <c r="H19" s="63">
        <f>+'24-07-001 Ind. OOII'!S55</f>
        <v>0</v>
      </c>
      <c r="I19" s="63">
        <f>+'24-07-001 Ind. OOII'!T55</f>
        <v>0</v>
      </c>
      <c r="J19" s="63">
        <f>+'24-07-001 Ind. OOII'!U55</f>
        <v>0</v>
      </c>
      <c r="K19" s="63">
        <f>+'24-07-001 Ind. OOII'!V55</f>
        <v>0</v>
      </c>
      <c r="L19" s="63">
        <f>+'24-07-001 Ind. OOII'!W55</f>
        <v>0</v>
      </c>
      <c r="M19" s="63">
        <f>+'24-07-001 Ind. OOII'!X55</f>
        <v>0</v>
      </c>
      <c r="N19" s="63">
        <f>+'24-07-001 Ind. OOII'!Y55</f>
        <v>0</v>
      </c>
      <c r="O19" s="63">
        <f>+'24-07-001 Ind. OOII'!Z55</f>
        <v>0</v>
      </c>
      <c r="P19" s="63">
        <f>+'24-07-001 Ind. OOII'!AA55</f>
        <v>0</v>
      </c>
      <c r="Q19" s="63">
        <f>+'24-07-001 Ind. OOII'!AB55</f>
        <v>0</v>
      </c>
      <c r="R19" s="63">
        <f>+'24-07-001 Ind. OOII'!AC55</f>
        <v>0</v>
      </c>
      <c r="S19" s="63">
        <f>+'24-07-001 Ind. OOII'!AD55</f>
        <v>0</v>
      </c>
      <c r="T19" s="63">
        <f>+'24-07-001 Ind. OOII'!AE55</f>
        <v>0</v>
      </c>
      <c r="U19" s="63">
        <f>+'24-07-001 Ind. OOII'!AF55</f>
        <v>0</v>
      </c>
      <c r="V19" s="63">
        <f>+'24-07-001 Ind. OOII'!AG55</f>
        <v>0</v>
      </c>
      <c r="W19" s="63">
        <f>+'24-07-001 Ind. OOII'!AH55</f>
        <v>0</v>
      </c>
      <c r="X19" s="86">
        <f>+'24-07-001 Ind. OOII'!AI55</f>
        <v>0</v>
      </c>
      <c r="Y19" s="86">
        <f>+'24-07-001 Ind. OOII'!AJ55</f>
        <v>0</v>
      </c>
    </row>
    <row r="20" spans="1:25" ht="24.75" customHeight="1" x14ac:dyDescent="0.25">
      <c r="A20" s="87" t="s">
        <v>69</v>
      </c>
      <c r="B20" s="63">
        <f>+'24-07-001 Ind. OOII'!J59</f>
        <v>0</v>
      </c>
      <c r="C20" s="63">
        <f>+'24-07-001 Ind. OOII'!K59</f>
        <v>0</v>
      </c>
      <c r="D20" s="63">
        <f>+'24-07-001 Ind. OOII'!M59</f>
        <v>0</v>
      </c>
      <c r="E20" s="63">
        <f>+'24-07-001 Ind. OOII'!N59</f>
        <v>0</v>
      </c>
      <c r="F20" s="63">
        <f>+'24-07-001 Ind. OOII'!O59</f>
        <v>0</v>
      </c>
      <c r="G20" s="63">
        <f>+'24-07-001 Ind. OOII'!R59</f>
        <v>0</v>
      </c>
      <c r="H20" s="63">
        <f>+'24-07-001 Ind. OOII'!S59</f>
        <v>0</v>
      </c>
      <c r="I20" s="63">
        <f>+'24-07-001 Ind. OOII'!T59</f>
        <v>0</v>
      </c>
      <c r="J20" s="63">
        <f>+'24-07-001 Ind. OOII'!U59</f>
        <v>0</v>
      </c>
      <c r="K20" s="63">
        <f>+'24-07-001 Ind. OOII'!V59</f>
        <v>0</v>
      </c>
      <c r="L20" s="63">
        <f>+'24-07-001 Ind. OOII'!W59</f>
        <v>0</v>
      </c>
      <c r="M20" s="63">
        <f>+'24-07-001 Ind. OOII'!X59</f>
        <v>0</v>
      </c>
      <c r="N20" s="63">
        <f>+'24-07-001 Ind. OOII'!Y59</f>
        <v>0</v>
      </c>
      <c r="O20" s="63">
        <f>+'24-07-001 Ind. OOII'!Z59</f>
        <v>0</v>
      </c>
      <c r="P20" s="63">
        <f>+'24-07-001 Ind. OOII'!AA59</f>
        <v>0</v>
      </c>
      <c r="Q20" s="63">
        <f>+'24-07-001 Ind. OOII'!AB59</f>
        <v>0</v>
      </c>
      <c r="R20" s="63">
        <f>+'24-07-001 Ind. OOII'!AC59</f>
        <v>0</v>
      </c>
      <c r="S20" s="63">
        <f>+'24-07-001 Ind. OOII'!AD59</f>
        <v>0</v>
      </c>
      <c r="T20" s="63">
        <f>+'24-07-001 Ind. OOII'!AE59</f>
        <v>0</v>
      </c>
      <c r="U20" s="63">
        <f>+'24-07-001 Ind. OOII'!AF59</f>
        <v>0</v>
      </c>
      <c r="V20" s="63">
        <f>+'24-07-001 Ind. OOII'!AG59</f>
        <v>0</v>
      </c>
      <c r="W20" s="63">
        <f>+'24-07-001 Ind. OOII'!AH59</f>
        <v>0</v>
      </c>
      <c r="X20" s="86">
        <f>+'24-07-001 Ind. OOII'!AI59</f>
        <v>0</v>
      </c>
      <c r="Y20" s="86">
        <f>+'24-07-001 Ind. OOII'!AJ59</f>
        <v>0</v>
      </c>
    </row>
    <row r="21" spans="1:25" ht="24.75" customHeight="1" x14ac:dyDescent="0.25">
      <c r="A21" s="87" t="s">
        <v>71</v>
      </c>
      <c r="B21" s="63">
        <f>+'24-07-001 Ind. OOII'!J63</f>
        <v>0</v>
      </c>
      <c r="C21" s="63">
        <f>+'24-07-001 Ind. OOII'!K63</f>
        <v>0</v>
      </c>
      <c r="D21" s="63">
        <f>+'24-07-001 Ind. OOII'!M63</f>
        <v>0</v>
      </c>
      <c r="E21" s="63">
        <f>+'24-07-001 Ind. OOII'!N63</f>
        <v>0</v>
      </c>
      <c r="F21" s="63">
        <f>+'24-07-001 Ind. OOII'!O63</f>
        <v>0</v>
      </c>
      <c r="G21" s="63">
        <f>+'24-07-001 Ind. OOII'!R63</f>
        <v>0</v>
      </c>
      <c r="H21" s="63">
        <f>+'24-07-001 Ind. OOII'!S63</f>
        <v>0</v>
      </c>
      <c r="I21" s="63">
        <f>+'24-07-001 Ind. OOII'!T63</f>
        <v>0</v>
      </c>
      <c r="J21" s="63">
        <f>+'24-07-001 Ind. OOII'!U63</f>
        <v>0</v>
      </c>
      <c r="K21" s="63">
        <f>+'24-07-001 Ind. OOII'!V63</f>
        <v>0</v>
      </c>
      <c r="L21" s="63">
        <f>+'24-07-001 Ind. OOII'!W63</f>
        <v>0</v>
      </c>
      <c r="M21" s="63">
        <f>+'24-07-001 Ind. OOII'!X63</f>
        <v>0</v>
      </c>
      <c r="N21" s="63">
        <f>+'24-07-001 Ind. OOII'!Y63</f>
        <v>0</v>
      </c>
      <c r="O21" s="63">
        <f>+'24-07-001 Ind. OOII'!Z63</f>
        <v>0</v>
      </c>
      <c r="P21" s="63">
        <f>+'24-07-001 Ind. OOII'!AA63</f>
        <v>0</v>
      </c>
      <c r="Q21" s="63">
        <f>+'24-07-001 Ind. OOII'!AB63</f>
        <v>0</v>
      </c>
      <c r="R21" s="63">
        <f>+'24-07-001 Ind. OOII'!AC63</f>
        <v>0</v>
      </c>
      <c r="S21" s="63">
        <f>+'24-07-001 Ind. OOII'!AD63</f>
        <v>0</v>
      </c>
      <c r="T21" s="63">
        <f>+'24-07-001 Ind. OOII'!AE63</f>
        <v>0</v>
      </c>
      <c r="U21" s="63">
        <f>+'24-07-001 Ind. OOII'!AF63</f>
        <v>0</v>
      </c>
      <c r="V21" s="63">
        <f>+'24-07-001 Ind. OOII'!AG63</f>
        <v>0</v>
      </c>
      <c r="W21" s="63">
        <f>+'24-07-001 Ind. OOII'!AH63</f>
        <v>0</v>
      </c>
      <c r="X21" s="86">
        <f>+'24-07-001 Ind. OOII'!AI63</f>
        <v>0</v>
      </c>
      <c r="Y21" s="86">
        <f>+'24-07-001 Ind. OOII'!AJ63</f>
        <v>0</v>
      </c>
    </row>
    <row r="22" spans="1:25" ht="24.75" customHeight="1" x14ac:dyDescent="0.25">
      <c r="A22" s="87" t="s">
        <v>73</v>
      </c>
      <c r="B22" s="63">
        <f>+'24-07-001 Ind. OOII'!J67</f>
        <v>0</v>
      </c>
      <c r="C22" s="63">
        <f>+'24-07-001 Ind. OOII'!K67</f>
        <v>0</v>
      </c>
      <c r="D22" s="63">
        <f>+'24-07-001 Ind. OOII'!M67</f>
        <v>0</v>
      </c>
      <c r="E22" s="63">
        <f>+'24-07-001 Ind. OOII'!N67</f>
        <v>0</v>
      </c>
      <c r="F22" s="63">
        <f>+'24-07-001 Ind. OOII'!O67</f>
        <v>0</v>
      </c>
      <c r="G22" s="63">
        <f>+'24-07-001 Ind. OOII'!R67</f>
        <v>0</v>
      </c>
      <c r="H22" s="63">
        <f>+'24-07-001 Ind. OOII'!S67</f>
        <v>0</v>
      </c>
      <c r="I22" s="63">
        <f>+'24-07-001 Ind. OOII'!T67</f>
        <v>0</v>
      </c>
      <c r="J22" s="63">
        <f>+'24-07-001 Ind. OOII'!U67</f>
        <v>0</v>
      </c>
      <c r="K22" s="63">
        <f>+'24-07-001 Ind. OOII'!V67</f>
        <v>0</v>
      </c>
      <c r="L22" s="63">
        <f>+'24-07-001 Ind. OOII'!W67</f>
        <v>0</v>
      </c>
      <c r="M22" s="63">
        <f>+'24-07-001 Ind. OOII'!X67</f>
        <v>0</v>
      </c>
      <c r="N22" s="63">
        <f>+'24-07-001 Ind. OOII'!Y67</f>
        <v>0</v>
      </c>
      <c r="O22" s="63">
        <f>+'24-07-001 Ind. OOII'!Z67</f>
        <v>0</v>
      </c>
      <c r="P22" s="63">
        <f>+'24-07-001 Ind. OOII'!AA67</f>
        <v>0</v>
      </c>
      <c r="Q22" s="63">
        <f>+'24-07-001 Ind. OOII'!AB67</f>
        <v>0</v>
      </c>
      <c r="R22" s="63">
        <f>+'24-07-001 Ind. OOII'!AC67</f>
        <v>0</v>
      </c>
      <c r="S22" s="63">
        <f>+'24-07-001 Ind. OOII'!AD67</f>
        <v>0</v>
      </c>
      <c r="T22" s="63">
        <f>+'24-07-001 Ind. OOII'!AE67</f>
        <v>0</v>
      </c>
      <c r="U22" s="63">
        <f>+'24-07-001 Ind. OOII'!AF67</f>
        <v>0</v>
      </c>
      <c r="V22" s="63">
        <f>+'24-07-001 Ind. OOII'!AG67</f>
        <v>0</v>
      </c>
      <c r="W22" s="63">
        <f>+'24-07-001 Ind. OOII'!AH67</f>
        <v>0</v>
      </c>
      <c r="X22" s="86">
        <f>+'24-07-001 Ind. OOII'!AI67</f>
        <v>0</v>
      </c>
      <c r="Y22" s="86">
        <f>+'24-07-001 Ind. OOII'!AJ67</f>
        <v>0</v>
      </c>
    </row>
    <row r="23" spans="1:25" ht="24.75" customHeight="1" x14ac:dyDescent="0.25">
      <c r="A23" s="88" t="s">
        <v>75</v>
      </c>
      <c r="B23" s="63">
        <f>+'24-07-001 Ind. OOII'!J72</f>
        <v>58500000</v>
      </c>
      <c r="C23" s="63">
        <f>+'24-07-001 Ind. OOII'!K72</f>
        <v>58500000</v>
      </c>
      <c r="D23" s="63">
        <f>+'24-07-001 Ind. OOII'!M72</f>
        <v>0</v>
      </c>
      <c r="E23" s="63">
        <f>+'24-07-001 Ind. OOII'!N72</f>
        <v>0</v>
      </c>
      <c r="F23" s="63">
        <f>+'24-07-001 Ind. OOII'!O72</f>
        <v>0</v>
      </c>
      <c r="G23" s="63">
        <f>+'24-07-001 Ind. OOII'!R72</f>
        <v>0</v>
      </c>
      <c r="H23" s="63">
        <f>+'24-07-001 Ind. OOII'!S72</f>
        <v>0</v>
      </c>
      <c r="I23" s="63">
        <f>+'24-07-001 Ind. OOII'!T72</f>
        <v>0</v>
      </c>
      <c r="J23" s="63">
        <f>+'24-07-001 Ind. OOII'!U72</f>
        <v>0</v>
      </c>
      <c r="K23" s="63">
        <f>+'24-07-001 Ind. OOII'!V72</f>
        <v>0</v>
      </c>
      <c r="L23" s="63">
        <f>+'24-07-001 Ind. OOII'!W72</f>
        <v>0</v>
      </c>
      <c r="M23" s="63">
        <f>+'24-07-001 Ind. OOII'!X72</f>
        <v>0</v>
      </c>
      <c r="N23" s="63">
        <f>+'24-07-001 Ind. OOII'!Y72</f>
        <v>0</v>
      </c>
      <c r="O23" s="63">
        <f>+'24-07-001 Ind. OOII'!Z72</f>
        <v>0</v>
      </c>
      <c r="P23" s="63">
        <f>+'24-07-001 Ind. OOII'!AA72</f>
        <v>0</v>
      </c>
      <c r="Q23" s="63">
        <f>+'24-07-001 Ind. OOII'!AB72</f>
        <v>0</v>
      </c>
      <c r="R23" s="63">
        <f>+'24-07-001 Ind. OOII'!AC72</f>
        <v>0</v>
      </c>
      <c r="S23" s="63">
        <f>+'24-07-001 Ind. OOII'!AD72</f>
        <v>0</v>
      </c>
      <c r="T23" s="63">
        <f>+'24-07-001 Ind. OOII'!AE72</f>
        <v>0</v>
      </c>
      <c r="U23" s="63">
        <f>+'24-07-001 Ind. OOII'!AF72</f>
        <v>56662921</v>
      </c>
      <c r="V23" s="63">
        <f>+'24-07-001 Ind. OOII'!AG72</f>
        <v>56662921</v>
      </c>
      <c r="W23" s="63">
        <f>+'24-07-001 Ind. OOII'!AH72</f>
        <v>56662921</v>
      </c>
      <c r="X23" s="86">
        <f>+'24-07-001 Ind. OOII'!AI72</f>
        <v>0.96859694017094022</v>
      </c>
      <c r="Y23" s="86">
        <f>+'24-07-001 Ind. OOII'!AJ72</f>
        <v>1</v>
      </c>
    </row>
    <row r="24" spans="1:25" ht="25.5" x14ac:dyDescent="0.25">
      <c r="A24" s="8" t="str">
        <f>"TOTAL ASIG."&amp;" "&amp;$A$5</f>
        <v>TOTAL ASIG. 24-07-001 "Cuotas a Organismos Internacionales"</v>
      </c>
      <c r="B24" s="74">
        <f>SUM(B8:B23)</f>
        <v>58500000</v>
      </c>
      <c r="C24" s="74">
        <f t="shared" ref="C24:V24" si="0">SUM(C8:C23)</f>
        <v>58500000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56662921</v>
      </c>
      <c r="V24" s="74">
        <f t="shared" si="0"/>
        <v>56662921</v>
      </c>
      <c r="W24" s="74">
        <f>SUM(W8:W23)</f>
        <v>56662921</v>
      </c>
      <c r="X24" s="89">
        <f>+'24-07-001 Ind. OOII'!AI73</f>
        <v>0.96859694017094022</v>
      </c>
      <c r="Y24" s="89">
        <f>'24-07-001 Ind. OOII'!AJ73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10616-E595-4B76-A991-EFECFC037DF8}">
  <dimension ref="A1"/>
  <sheetViews>
    <sheetView workbookViewId="0">
      <selection activeCell="S32" sqref="S32"/>
    </sheetView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1"/>
  <sheetViews>
    <sheetView zoomScaleNormal="100" workbookViewId="0">
      <selection activeCell="A4" sqref="A4:AJ4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4" t="s">
        <v>83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6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42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73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9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96" t="s">
        <v>74</v>
      </c>
      <c r="B67" s="197"/>
      <c r="C67" s="197"/>
      <c r="D67" s="197"/>
      <c r="E67" s="197"/>
      <c r="F67" s="197"/>
      <c r="G67" s="197"/>
      <c r="H67" s="197"/>
      <c r="I67" s="198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75</v>
      </c>
      <c r="B68" s="192"/>
      <c r="C68" s="192"/>
      <c r="D68" s="192"/>
      <c r="E68" s="193"/>
      <c r="F68" s="9"/>
      <c r="G68" s="10"/>
      <c r="H68" s="11"/>
      <c r="I68" s="11"/>
      <c r="J68" s="194">
        <v>3454416000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5.5" outlineLevel="1" x14ac:dyDescent="0.25">
      <c r="A69" s="19">
        <v>1</v>
      </c>
      <c r="B69" s="19"/>
      <c r="C69" s="50"/>
      <c r="D69" s="51"/>
      <c r="E69" s="68"/>
      <c r="F69" s="69" t="s">
        <v>887</v>
      </c>
      <c r="G69" s="69" t="s">
        <v>885</v>
      </c>
      <c r="H69" s="53"/>
      <c r="I69" s="55"/>
      <c r="J69" s="199"/>
      <c r="K69" s="71">
        <v>3454400000</v>
      </c>
      <c r="L69" s="59" t="s">
        <v>886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>
        <v>3454400000</v>
      </c>
      <c r="W69" s="24"/>
      <c r="X69" s="24"/>
      <c r="Y69" s="25">
        <f>SUM(V69:X69)</f>
        <v>3454400000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3454400000</v>
      </c>
      <c r="AI69" s="26">
        <f>IF(ISERROR(AH69/J68),0,AH69/J68)</f>
        <v>0.99999536824748381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95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91" t="s">
        <v>78</v>
      </c>
      <c r="B71" s="192"/>
      <c r="C71" s="192"/>
      <c r="D71" s="192"/>
      <c r="E71" s="193"/>
      <c r="F71" s="191"/>
      <c r="G71" s="192"/>
      <c r="H71" s="192"/>
      <c r="I71" s="192"/>
      <c r="J71" s="74">
        <f>J68</f>
        <v>3454416000</v>
      </c>
      <c r="K71" s="74">
        <f>SUM(K69:K69)</f>
        <v>3454400000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3454400000</v>
      </c>
      <c r="W71" s="74">
        <f t="shared" si="15"/>
        <v>0</v>
      </c>
      <c r="X71" s="74">
        <f t="shared" si="15"/>
        <v>0</v>
      </c>
      <c r="Y71" s="74">
        <f t="shared" si="15"/>
        <v>3454400000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3454400000</v>
      </c>
      <c r="AI71" s="77">
        <f>IF(ISERROR(AH71/J71),0,AH71/J71)</f>
        <v>0.99999536824748381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88" t="str">
        <f>"TOTAL ASIG."&amp;" "&amp;$A$5</f>
        <v>TOTAL ASIG. 24-01-322 "Subsidio a la Calefacción"</v>
      </c>
      <c r="B72" s="189"/>
      <c r="C72" s="189"/>
      <c r="D72" s="189"/>
      <c r="E72" s="189"/>
      <c r="F72" s="189"/>
      <c r="G72" s="189"/>
      <c r="H72" s="189"/>
      <c r="I72" s="190"/>
      <c r="J72" s="33">
        <f>SUM(J11,J15,J19,J23,J27,J31,J35,J39,J43,J47,J51,J55,J59,J63,J67,J71)</f>
        <v>3454416000</v>
      </c>
      <c r="K72" s="33">
        <f>+K11+K15+K19+K23+K27+K31+K35+K39+K43+K47+K51+K55+K67+K59+K63+K71</f>
        <v>3454400000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3454400000</v>
      </c>
      <c r="W72" s="33">
        <f t="shared" si="16"/>
        <v>0</v>
      </c>
      <c r="X72" s="33">
        <f t="shared" si="16"/>
        <v>0</v>
      </c>
      <c r="Y72" s="33">
        <f t="shared" si="16"/>
        <v>3454400000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3454400000</v>
      </c>
      <c r="AI72" s="36">
        <f>IF(ISERROR(AH72/J72),0,AH72/J72)</f>
        <v>0.99999536824748381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'24-01-322 Ind. Sub.Calefac'!A5:U5</f>
        <v>24-01-322 "Subsidio a la Calefacción"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85" t="s">
        <v>45</v>
      </c>
      <c r="B8" s="63">
        <f>+'24-01-322 Ind. Sub.Calefac'!J11</f>
        <v>0</v>
      </c>
      <c r="C8" s="63">
        <f>+'24-01-322 Ind. Sub.Calefac'!K11</f>
        <v>0</v>
      </c>
      <c r="D8" s="63">
        <f>+'24-01-322 Ind. Sub.Calefac'!M11</f>
        <v>0</v>
      </c>
      <c r="E8" s="63">
        <f>+'24-01-322 Ind. Sub.Calefac'!N11</f>
        <v>0</v>
      </c>
      <c r="F8" s="63">
        <f>+'24-01-322 Ind. Sub.Calefac'!O11</f>
        <v>0</v>
      </c>
      <c r="G8" s="63">
        <f>+'24-01-322 Ind. Sub.Calefac'!R11</f>
        <v>0</v>
      </c>
      <c r="H8" s="63">
        <f>+'24-01-322 Ind. Sub.Calefac'!S11</f>
        <v>0</v>
      </c>
      <c r="I8" s="63">
        <f>+'24-01-322 Ind. Sub.Calefac'!T11</f>
        <v>0</v>
      </c>
      <c r="J8" s="63">
        <f>+'24-01-322 Ind. Sub.Calefac'!U11</f>
        <v>0</v>
      </c>
      <c r="K8" s="63">
        <f>+'24-01-322 Ind. Sub.Calefac'!V11</f>
        <v>0</v>
      </c>
      <c r="L8" s="63">
        <f>+'24-01-322 Ind. Sub.Calefac'!W11</f>
        <v>0</v>
      </c>
      <c r="M8" s="63">
        <f>+'24-01-322 Ind. Sub.Calefac'!X11</f>
        <v>0</v>
      </c>
      <c r="N8" s="63">
        <f>+'24-01-322 Ind. Sub.Calefac'!Y11</f>
        <v>0</v>
      </c>
      <c r="O8" s="63">
        <f>+'24-01-322 Ind. Sub.Calefac'!Z11</f>
        <v>0</v>
      </c>
      <c r="P8" s="63">
        <f>+'24-01-322 Ind. Sub.Calefac'!AA11</f>
        <v>0</v>
      </c>
      <c r="Q8" s="63">
        <f>+'24-01-322 Ind. Sub.Calefac'!AB11</f>
        <v>0</v>
      </c>
      <c r="R8" s="63">
        <f>+'24-01-322 Ind. Sub.Calefac'!AC11</f>
        <v>0</v>
      </c>
      <c r="S8" s="63">
        <f>+'24-01-322 Ind. Sub.Calefac'!AD11</f>
        <v>0</v>
      </c>
      <c r="T8" s="63">
        <f>+'24-01-322 Ind. Sub.Calefac'!AE11</f>
        <v>0</v>
      </c>
      <c r="U8" s="63">
        <f>+'24-01-322 Ind. Sub.Calefac'!AF11</f>
        <v>0</v>
      </c>
      <c r="V8" s="63">
        <f>+'24-01-322 Ind. Sub.Calefac'!AG11</f>
        <v>0</v>
      </c>
      <c r="W8" s="63">
        <f>+'24-01-322 Ind. Sub.Calefac'!AH11</f>
        <v>0</v>
      </c>
      <c r="X8" s="86">
        <f>+'24-01-322 Ind. Sub.Calefac'!AI11</f>
        <v>0</v>
      </c>
      <c r="Y8" s="86">
        <f>+'24-01-322 Ind. Sub.Calefac'!AJ11</f>
        <v>0</v>
      </c>
    </row>
    <row r="9" spans="1:25" ht="24.75" customHeight="1" x14ac:dyDescent="0.25">
      <c r="A9" s="85" t="s">
        <v>47</v>
      </c>
      <c r="B9" s="63">
        <f>+'24-01-322 Ind. Sub.Calefac'!J15</f>
        <v>0</v>
      </c>
      <c r="C9" s="63">
        <f>+'24-01-322 Ind. Sub.Calefac'!K15</f>
        <v>0</v>
      </c>
      <c r="D9" s="63">
        <f>+'24-01-322 Ind. Sub.Calefac'!M15</f>
        <v>0</v>
      </c>
      <c r="E9" s="63">
        <f>+'24-01-322 Ind. Sub.Calefac'!N15</f>
        <v>0</v>
      </c>
      <c r="F9" s="63">
        <f>+'24-01-322 Ind. Sub.Calefac'!O15</f>
        <v>0</v>
      </c>
      <c r="G9" s="63">
        <f>+'24-01-322 Ind. Sub.Calefac'!R15</f>
        <v>0</v>
      </c>
      <c r="H9" s="63">
        <f>+'24-01-322 Ind. Sub.Calefac'!S15</f>
        <v>0</v>
      </c>
      <c r="I9" s="63">
        <f>+'24-01-322 Ind. Sub.Calefac'!T15</f>
        <v>0</v>
      </c>
      <c r="J9" s="63">
        <f>+'24-01-322 Ind. Sub.Calefac'!U15</f>
        <v>0</v>
      </c>
      <c r="K9" s="63">
        <f>+'24-01-322 Ind. Sub.Calefac'!V15</f>
        <v>0</v>
      </c>
      <c r="L9" s="63">
        <f>+'24-01-322 Ind. Sub.Calefac'!W15</f>
        <v>0</v>
      </c>
      <c r="M9" s="63">
        <f>+'24-01-322 Ind. Sub.Calefac'!X15</f>
        <v>0</v>
      </c>
      <c r="N9" s="63">
        <f>+'24-01-322 Ind. Sub.Calefac'!Y15</f>
        <v>0</v>
      </c>
      <c r="O9" s="63">
        <f>+'24-01-322 Ind. Sub.Calefac'!Z15</f>
        <v>0</v>
      </c>
      <c r="P9" s="63">
        <f>+'24-01-322 Ind. Sub.Calefac'!AA15</f>
        <v>0</v>
      </c>
      <c r="Q9" s="63">
        <f>+'24-01-322 Ind. Sub.Calefac'!AB15</f>
        <v>0</v>
      </c>
      <c r="R9" s="63">
        <f>+'24-01-322 Ind. Sub.Calefac'!AC15</f>
        <v>0</v>
      </c>
      <c r="S9" s="63">
        <f>+'24-01-322 Ind. Sub.Calefac'!AD15</f>
        <v>0</v>
      </c>
      <c r="T9" s="63">
        <f>+'24-01-322 Ind. Sub.Calefac'!AE15</f>
        <v>0</v>
      </c>
      <c r="U9" s="63">
        <f>+'24-01-322 Ind. Sub.Calefac'!AF15</f>
        <v>0</v>
      </c>
      <c r="V9" s="63">
        <f>+'24-01-322 Ind. Sub.Calefac'!AG15</f>
        <v>0</v>
      </c>
      <c r="W9" s="63">
        <f>+'24-01-322 Ind. Sub.Calefac'!AH15</f>
        <v>0</v>
      </c>
      <c r="X9" s="86">
        <f>+'24-01-322 Ind. Sub.Calefac'!AI15</f>
        <v>0</v>
      </c>
      <c r="Y9" s="86">
        <f>+'24-01-322 Ind. Sub.Calefac'!AJ15</f>
        <v>0</v>
      </c>
    </row>
    <row r="10" spans="1:25" ht="24.75" customHeight="1" x14ac:dyDescent="0.25">
      <c r="A10" s="85" t="s">
        <v>49</v>
      </c>
      <c r="B10" s="63">
        <f>+'24-01-322 Ind. Sub.Calefac'!J19</f>
        <v>0</v>
      </c>
      <c r="C10" s="63">
        <f>+'24-01-322 Ind. Sub.Calefac'!K19</f>
        <v>0</v>
      </c>
      <c r="D10" s="63">
        <f>+'24-01-322 Ind. Sub.Calefac'!M19</f>
        <v>0</v>
      </c>
      <c r="E10" s="63">
        <f>+'24-01-322 Ind. Sub.Calefac'!N19</f>
        <v>0</v>
      </c>
      <c r="F10" s="63">
        <f>+'24-01-322 Ind. Sub.Calefac'!O19</f>
        <v>0</v>
      </c>
      <c r="G10" s="63">
        <f>+'24-01-322 Ind. Sub.Calefac'!R19</f>
        <v>0</v>
      </c>
      <c r="H10" s="63">
        <f>+'24-01-322 Ind. Sub.Calefac'!S19</f>
        <v>0</v>
      </c>
      <c r="I10" s="63">
        <f>+'24-01-322 Ind. Sub.Calefac'!T19</f>
        <v>0</v>
      </c>
      <c r="J10" s="63">
        <f>+'24-01-322 Ind. Sub.Calefac'!U19</f>
        <v>0</v>
      </c>
      <c r="K10" s="63">
        <f>+'24-01-322 Ind. Sub.Calefac'!V19</f>
        <v>0</v>
      </c>
      <c r="L10" s="63">
        <f>+'24-01-322 Ind. Sub.Calefac'!W19</f>
        <v>0</v>
      </c>
      <c r="M10" s="63">
        <f>+'24-01-322 Ind. Sub.Calefac'!X19</f>
        <v>0</v>
      </c>
      <c r="N10" s="63">
        <f>+'24-01-322 Ind. Sub.Calefac'!Y19</f>
        <v>0</v>
      </c>
      <c r="O10" s="63">
        <f>+'24-01-322 Ind. Sub.Calefac'!Z19</f>
        <v>0</v>
      </c>
      <c r="P10" s="63">
        <f>+'24-01-322 Ind. Sub.Calefac'!AA19</f>
        <v>0</v>
      </c>
      <c r="Q10" s="63">
        <f>+'24-01-322 Ind. Sub.Calefac'!AB19</f>
        <v>0</v>
      </c>
      <c r="R10" s="63">
        <f>+'24-01-322 Ind. Sub.Calefac'!AC19</f>
        <v>0</v>
      </c>
      <c r="S10" s="63">
        <f>+'24-01-322 Ind. Sub.Calefac'!AD19</f>
        <v>0</v>
      </c>
      <c r="T10" s="63">
        <f>+'24-01-322 Ind. Sub.Calefac'!AE19</f>
        <v>0</v>
      </c>
      <c r="U10" s="63">
        <f>+'24-01-322 Ind. Sub.Calefac'!AF19</f>
        <v>0</v>
      </c>
      <c r="V10" s="63">
        <f>+'24-01-322 Ind. Sub.Calefac'!AG19</f>
        <v>0</v>
      </c>
      <c r="W10" s="63">
        <f>+'24-01-322 Ind. Sub.Calefac'!AH19</f>
        <v>0</v>
      </c>
      <c r="X10" s="86">
        <f>+'24-01-322 Ind. Sub.Calefac'!AI19</f>
        <v>0</v>
      </c>
      <c r="Y10" s="86">
        <f>+'24-01-322 Ind. Sub.Calefac'!AJ19</f>
        <v>0</v>
      </c>
    </row>
    <row r="11" spans="1:25" ht="24.75" customHeight="1" x14ac:dyDescent="0.25">
      <c r="A11" s="85" t="s">
        <v>51</v>
      </c>
      <c r="B11" s="63">
        <f>+'24-01-322 Ind. Sub.Calefac'!J23</f>
        <v>0</v>
      </c>
      <c r="C11" s="63">
        <f>+'24-01-322 Ind. Sub.Calefac'!K23</f>
        <v>0</v>
      </c>
      <c r="D11" s="63">
        <f>+'24-01-322 Ind. Sub.Calefac'!M23</f>
        <v>0</v>
      </c>
      <c r="E11" s="63">
        <f>+'24-01-322 Ind. Sub.Calefac'!N23</f>
        <v>0</v>
      </c>
      <c r="F11" s="63">
        <f>+'24-01-322 Ind. Sub.Calefac'!O23</f>
        <v>0</v>
      </c>
      <c r="G11" s="63">
        <f>+'24-01-322 Ind. Sub.Calefac'!R23</f>
        <v>0</v>
      </c>
      <c r="H11" s="63">
        <f>+'24-01-322 Ind. Sub.Calefac'!S23</f>
        <v>0</v>
      </c>
      <c r="I11" s="63">
        <f>+'24-01-322 Ind. Sub.Calefac'!T23</f>
        <v>0</v>
      </c>
      <c r="J11" s="63">
        <f>+'24-01-322 Ind. Sub.Calefac'!U23</f>
        <v>0</v>
      </c>
      <c r="K11" s="63">
        <f>+'24-01-322 Ind. Sub.Calefac'!V23</f>
        <v>0</v>
      </c>
      <c r="L11" s="63">
        <f>+'24-01-322 Ind. Sub.Calefac'!W23</f>
        <v>0</v>
      </c>
      <c r="M11" s="63">
        <f>+'24-01-322 Ind. Sub.Calefac'!X23</f>
        <v>0</v>
      </c>
      <c r="N11" s="63">
        <f>+'24-01-322 Ind. Sub.Calefac'!Y23</f>
        <v>0</v>
      </c>
      <c r="O11" s="63">
        <f>+'24-01-322 Ind. Sub.Calefac'!Z23</f>
        <v>0</v>
      </c>
      <c r="P11" s="63">
        <f>+'24-01-322 Ind. Sub.Calefac'!AA23</f>
        <v>0</v>
      </c>
      <c r="Q11" s="63">
        <f>+'24-01-322 Ind. Sub.Calefac'!AB23</f>
        <v>0</v>
      </c>
      <c r="R11" s="63">
        <f>+'24-01-322 Ind. Sub.Calefac'!AC23</f>
        <v>0</v>
      </c>
      <c r="S11" s="63">
        <f>+'24-01-322 Ind. Sub.Calefac'!AD23</f>
        <v>0</v>
      </c>
      <c r="T11" s="63">
        <f>+'24-01-322 Ind. Sub.Calefac'!AE23</f>
        <v>0</v>
      </c>
      <c r="U11" s="63">
        <f>+'24-01-322 Ind. Sub.Calefac'!AF23</f>
        <v>0</v>
      </c>
      <c r="V11" s="63">
        <f>+'24-01-322 Ind. Sub.Calefac'!AG23</f>
        <v>0</v>
      </c>
      <c r="W11" s="63">
        <f>+'24-01-322 Ind. Sub.Calefac'!AH23</f>
        <v>0</v>
      </c>
      <c r="X11" s="86">
        <f>+'24-01-322 Ind. Sub.Calefac'!AI23</f>
        <v>0</v>
      </c>
      <c r="Y11" s="86">
        <f>+'24-01-322 Ind. Sub.Calefac'!AJ23</f>
        <v>0</v>
      </c>
    </row>
    <row r="12" spans="1:25" ht="24.75" customHeight="1" x14ac:dyDescent="0.25">
      <c r="A12" s="85" t="s">
        <v>53</v>
      </c>
      <c r="B12" s="63">
        <f>+'24-01-322 Ind. Sub.Calefac'!J27</f>
        <v>0</v>
      </c>
      <c r="C12" s="63">
        <f>+'24-01-322 Ind. Sub.Calefac'!K27</f>
        <v>0</v>
      </c>
      <c r="D12" s="63">
        <f>+'24-01-322 Ind. Sub.Calefac'!M27</f>
        <v>0</v>
      </c>
      <c r="E12" s="63">
        <f>+'24-01-322 Ind. Sub.Calefac'!N27</f>
        <v>0</v>
      </c>
      <c r="F12" s="63">
        <f>+'24-01-322 Ind. Sub.Calefac'!O27</f>
        <v>0</v>
      </c>
      <c r="G12" s="63">
        <f>+'24-01-322 Ind. Sub.Calefac'!R27</f>
        <v>0</v>
      </c>
      <c r="H12" s="63">
        <f>+'24-01-322 Ind. Sub.Calefac'!S27</f>
        <v>0</v>
      </c>
      <c r="I12" s="63">
        <f>+'24-01-322 Ind. Sub.Calefac'!T27</f>
        <v>0</v>
      </c>
      <c r="J12" s="63">
        <f>+'24-01-322 Ind. Sub.Calefac'!U27</f>
        <v>0</v>
      </c>
      <c r="K12" s="63">
        <f>+'24-01-322 Ind. Sub.Calefac'!V27</f>
        <v>0</v>
      </c>
      <c r="L12" s="63">
        <f>+'24-01-322 Ind. Sub.Calefac'!W27</f>
        <v>0</v>
      </c>
      <c r="M12" s="63">
        <f>+'24-01-322 Ind. Sub.Calefac'!X27</f>
        <v>0</v>
      </c>
      <c r="N12" s="63">
        <f>+'24-01-322 Ind. Sub.Calefac'!Y27</f>
        <v>0</v>
      </c>
      <c r="O12" s="63">
        <f>+'24-01-322 Ind. Sub.Calefac'!Z27</f>
        <v>0</v>
      </c>
      <c r="P12" s="63">
        <f>+'24-01-322 Ind. Sub.Calefac'!AA27</f>
        <v>0</v>
      </c>
      <c r="Q12" s="63">
        <f>+'24-01-322 Ind. Sub.Calefac'!AB27</f>
        <v>0</v>
      </c>
      <c r="R12" s="63">
        <f>+'24-01-322 Ind. Sub.Calefac'!AC27</f>
        <v>0</v>
      </c>
      <c r="S12" s="63">
        <f>+'24-01-322 Ind. Sub.Calefac'!AD27</f>
        <v>0</v>
      </c>
      <c r="T12" s="63">
        <f>+'24-01-322 Ind. Sub.Calefac'!AE27</f>
        <v>0</v>
      </c>
      <c r="U12" s="63">
        <f>+'24-01-322 Ind. Sub.Calefac'!AF27</f>
        <v>0</v>
      </c>
      <c r="V12" s="63">
        <f>+'24-01-322 Ind. Sub.Calefac'!AG27</f>
        <v>0</v>
      </c>
      <c r="W12" s="63">
        <f>+'24-01-322 Ind. Sub.Calefac'!AH27</f>
        <v>0</v>
      </c>
      <c r="X12" s="86">
        <f>+'24-01-322 Ind. Sub.Calefac'!AI27</f>
        <v>0</v>
      </c>
      <c r="Y12" s="86">
        <f>+'24-01-322 Ind. Sub.Calefac'!AJ27</f>
        <v>0</v>
      </c>
    </row>
    <row r="13" spans="1:25" ht="24.75" customHeight="1" x14ac:dyDescent="0.25">
      <c r="A13" s="85" t="s">
        <v>55</v>
      </c>
      <c r="B13" s="63">
        <f>+'24-01-322 Ind. Sub.Calefac'!J31</f>
        <v>0</v>
      </c>
      <c r="C13" s="63">
        <f>+'24-01-322 Ind. Sub.Calefac'!K31</f>
        <v>0</v>
      </c>
      <c r="D13" s="63">
        <f>+'24-01-322 Ind. Sub.Calefac'!M31</f>
        <v>0</v>
      </c>
      <c r="E13" s="63">
        <f>+'24-01-322 Ind. Sub.Calefac'!N31</f>
        <v>0</v>
      </c>
      <c r="F13" s="63">
        <f>+'24-01-322 Ind. Sub.Calefac'!O31</f>
        <v>0</v>
      </c>
      <c r="G13" s="63">
        <f>+'24-01-322 Ind. Sub.Calefac'!R31</f>
        <v>0</v>
      </c>
      <c r="H13" s="63">
        <f>+'24-01-322 Ind. Sub.Calefac'!S31</f>
        <v>0</v>
      </c>
      <c r="I13" s="63">
        <f>+'24-01-322 Ind. Sub.Calefac'!T31</f>
        <v>0</v>
      </c>
      <c r="J13" s="63">
        <f>+'24-01-322 Ind. Sub.Calefac'!U31</f>
        <v>0</v>
      </c>
      <c r="K13" s="63">
        <f>+'24-01-322 Ind. Sub.Calefac'!V31</f>
        <v>0</v>
      </c>
      <c r="L13" s="63">
        <f>+'24-01-322 Ind. Sub.Calefac'!W31</f>
        <v>0</v>
      </c>
      <c r="M13" s="63">
        <f>+'24-01-322 Ind. Sub.Calefac'!X31</f>
        <v>0</v>
      </c>
      <c r="N13" s="63">
        <f>+'24-01-322 Ind. Sub.Calefac'!Y31</f>
        <v>0</v>
      </c>
      <c r="O13" s="63">
        <f>+'24-01-322 Ind. Sub.Calefac'!Z31</f>
        <v>0</v>
      </c>
      <c r="P13" s="63">
        <f>+'24-01-322 Ind. Sub.Calefac'!AA31</f>
        <v>0</v>
      </c>
      <c r="Q13" s="63">
        <f>+'24-01-322 Ind. Sub.Calefac'!AB31</f>
        <v>0</v>
      </c>
      <c r="R13" s="63">
        <f>+'24-01-322 Ind. Sub.Calefac'!AC31</f>
        <v>0</v>
      </c>
      <c r="S13" s="63">
        <f>+'24-01-322 Ind. Sub.Calefac'!AD31</f>
        <v>0</v>
      </c>
      <c r="T13" s="63">
        <f>+'24-01-322 Ind. Sub.Calefac'!AE31</f>
        <v>0</v>
      </c>
      <c r="U13" s="63">
        <f>+'24-01-322 Ind. Sub.Calefac'!AF31</f>
        <v>0</v>
      </c>
      <c r="V13" s="63">
        <f>+'24-01-322 Ind. Sub.Calefac'!AG31</f>
        <v>0</v>
      </c>
      <c r="W13" s="63">
        <f>+'24-01-322 Ind. Sub.Calefac'!AH31</f>
        <v>0</v>
      </c>
      <c r="X13" s="86">
        <f>+'24-01-322 Ind. Sub.Calefac'!AI31</f>
        <v>0</v>
      </c>
      <c r="Y13" s="86">
        <f>+'24-01-322 Ind. Sub.Calefac'!AJ31</f>
        <v>0</v>
      </c>
    </row>
    <row r="14" spans="1:25" ht="24.75" customHeight="1" x14ac:dyDescent="0.25">
      <c r="A14" s="85" t="s">
        <v>57</v>
      </c>
      <c r="B14" s="63">
        <f>+'24-01-322 Ind. Sub.Calefac'!J35</f>
        <v>0</v>
      </c>
      <c r="C14" s="63">
        <f>+'24-01-322 Ind. Sub.Calefac'!K35</f>
        <v>0</v>
      </c>
      <c r="D14" s="63">
        <f>+'24-01-322 Ind. Sub.Calefac'!M35</f>
        <v>0</v>
      </c>
      <c r="E14" s="63">
        <f>+'24-01-322 Ind. Sub.Calefac'!N35</f>
        <v>0</v>
      </c>
      <c r="F14" s="63">
        <f>+'24-01-322 Ind. Sub.Calefac'!O35</f>
        <v>0</v>
      </c>
      <c r="G14" s="63">
        <f>+'24-01-322 Ind. Sub.Calefac'!R35</f>
        <v>0</v>
      </c>
      <c r="H14" s="63">
        <f>+'24-01-322 Ind. Sub.Calefac'!S35</f>
        <v>0</v>
      </c>
      <c r="I14" s="63">
        <f>+'24-01-322 Ind. Sub.Calefac'!T35</f>
        <v>0</v>
      </c>
      <c r="J14" s="63">
        <f>+'24-01-322 Ind. Sub.Calefac'!U35</f>
        <v>0</v>
      </c>
      <c r="K14" s="63">
        <f>+'24-01-322 Ind. Sub.Calefac'!V35</f>
        <v>0</v>
      </c>
      <c r="L14" s="63">
        <f>+'24-01-322 Ind. Sub.Calefac'!W35</f>
        <v>0</v>
      </c>
      <c r="M14" s="63">
        <f>+'24-01-322 Ind. Sub.Calefac'!X35</f>
        <v>0</v>
      </c>
      <c r="N14" s="63">
        <f>+'24-01-322 Ind. Sub.Calefac'!Y35</f>
        <v>0</v>
      </c>
      <c r="O14" s="63">
        <f>+'24-01-322 Ind. Sub.Calefac'!Z35</f>
        <v>0</v>
      </c>
      <c r="P14" s="63">
        <f>+'24-01-322 Ind. Sub.Calefac'!AA35</f>
        <v>0</v>
      </c>
      <c r="Q14" s="63">
        <f>+'24-01-322 Ind. Sub.Calefac'!AB35</f>
        <v>0</v>
      </c>
      <c r="R14" s="63">
        <f>+'24-01-322 Ind. Sub.Calefac'!AC35</f>
        <v>0</v>
      </c>
      <c r="S14" s="63">
        <f>+'24-01-322 Ind. Sub.Calefac'!AD35</f>
        <v>0</v>
      </c>
      <c r="T14" s="63">
        <f>+'24-01-322 Ind. Sub.Calefac'!AE35</f>
        <v>0</v>
      </c>
      <c r="U14" s="63">
        <f>+'24-01-322 Ind. Sub.Calefac'!AF35</f>
        <v>0</v>
      </c>
      <c r="V14" s="63">
        <f>+'24-01-322 Ind. Sub.Calefac'!AG35</f>
        <v>0</v>
      </c>
      <c r="W14" s="63">
        <f>+'24-01-322 Ind. Sub.Calefac'!AH35</f>
        <v>0</v>
      </c>
      <c r="X14" s="86">
        <f>+'24-01-322 Ind. Sub.Calefac'!AI35</f>
        <v>0</v>
      </c>
      <c r="Y14" s="86">
        <f>+'24-01-322 Ind. Sub.Calefac'!AJ35</f>
        <v>0</v>
      </c>
    </row>
    <row r="15" spans="1:25" ht="24.75" customHeight="1" x14ac:dyDescent="0.25">
      <c r="A15" s="85" t="s">
        <v>59</v>
      </c>
      <c r="B15" s="63">
        <f>+'24-01-322 Ind. Sub.Calefac'!J39</f>
        <v>0</v>
      </c>
      <c r="C15" s="63">
        <f>+'24-01-322 Ind. Sub.Calefac'!K39</f>
        <v>0</v>
      </c>
      <c r="D15" s="63">
        <f>+'24-01-322 Ind. Sub.Calefac'!M39</f>
        <v>0</v>
      </c>
      <c r="E15" s="63">
        <f>+'24-01-322 Ind. Sub.Calefac'!N39</f>
        <v>0</v>
      </c>
      <c r="F15" s="63">
        <f>+'24-01-322 Ind. Sub.Calefac'!O39</f>
        <v>0</v>
      </c>
      <c r="G15" s="63">
        <f>+'24-01-322 Ind. Sub.Calefac'!R39</f>
        <v>0</v>
      </c>
      <c r="H15" s="63">
        <f>+'24-01-322 Ind. Sub.Calefac'!S39</f>
        <v>0</v>
      </c>
      <c r="I15" s="63">
        <f>+'24-01-322 Ind. Sub.Calefac'!T39</f>
        <v>0</v>
      </c>
      <c r="J15" s="63">
        <f>+'24-01-322 Ind. Sub.Calefac'!U39</f>
        <v>0</v>
      </c>
      <c r="K15" s="63">
        <f>+'24-01-322 Ind. Sub.Calefac'!V39</f>
        <v>0</v>
      </c>
      <c r="L15" s="63">
        <f>+'24-01-322 Ind. Sub.Calefac'!W39</f>
        <v>0</v>
      </c>
      <c r="M15" s="63">
        <f>+'24-01-322 Ind. Sub.Calefac'!X39</f>
        <v>0</v>
      </c>
      <c r="N15" s="63">
        <f>+'24-01-322 Ind. Sub.Calefac'!Y39</f>
        <v>0</v>
      </c>
      <c r="O15" s="63">
        <f>+'24-01-322 Ind. Sub.Calefac'!Z39</f>
        <v>0</v>
      </c>
      <c r="P15" s="63">
        <f>+'24-01-322 Ind. Sub.Calefac'!AA39</f>
        <v>0</v>
      </c>
      <c r="Q15" s="63">
        <f>+'24-01-322 Ind. Sub.Calefac'!AB39</f>
        <v>0</v>
      </c>
      <c r="R15" s="63">
        <f>+'24-01-322 Ind. Sub.Calefac'!AC39</f>
        <v>0</v>
      </c>
      <c r="S15" s="63">
        <f>+'24-01-322 Ind. Sub.Calefac'!AD39</f>
        <v>0</v>
      </c>
      <c r="T15" s="63">
        <f>+'24-01-322 Ind. Sub.Calefac'!AE39</f>
        <v>0</v>
      </c>
      <c r="U15" s="63">
        <f>+'24-01-322 Ind. Sub.Calefac'!AF39</f>
        <v>0</v>
      </c>
      <c r="V15" s="63">
        <f>+'24-01-322 Ind. Sub.Calefac'!AG39</f>
        <v>0</v>
      </c>
      <c r="W15" s="63">
        <f>+'24-01-322 Ind. Sub.Calefac'!AH39</f>
        <v>0</v>
      </c>
      <c r="X15" s="86">
        <f>+'24-01-322 Ind. Sub.Calefac'!AI39</f>
        <v>0</v>
      </c>
      <c r="Y15" s="86">
        <f>+'24-01-322 Ind. Sub.Calefac'!AJ39</f>
        <v>0</v>
      </c>
    </row>
    <row r="16" spans="1:25" ht="24.75" customHeight="1" x14ac:dyDescent="0.25">
      <c r="A16" s="85" t="s">
        <v>61</v>
      </c>
      <c r="B16" s="63">
        <f>+'24-01-322 Ind. Sub.Calefac'!J43</f>
        <v>0</v>
      </c>
      <c r="C16" s="63">
        <f>+'24-01-322 Ind. Sub.Calefac'!K43</f>
        <v>0</v>
      </c>
      <c r="D16" s="63">
        <f>+'24-01-322 Ind. Sub.Calefac'!M43</f>
        <v>0</v>
      </c>
      <c r="E16" s="63">
        <f>+'24-01-322 Ind. Sub.Calefac'!N43</f>
        <v>0</v>
      </c>
      <c r="F16" s="63">
        <f>+'24-01-322 Ind. Sub.Calefac'!O43</f>
        <v>0</v>
      </c>
      <c r="G16" s="63">
        <f>+'24-01-322 Ind. Sub.Calefac'!R43</f>
        <v>0</v>
      </c>
      <c r="H16" s="63">
        <f>+'24-01-322 Ind. Sub.Calefac'!S43</f>
        <v>0</v>
      </c>
      <c r="I16" s="63">
        <f>+'24-01-322 Ind. Sub.Calefac'!T43</f>
        <v>0</v>
      </c>
      <c r="J16" s="63">
        <f>+'24-01-322 Ind. Sub.Calefac'!U43</f>
        <v>0</v>
      </c>
      <c r="K16" s="63">
        <f>+'24-01-322 Ind. Sub.Calefac'!V43</f>
        <v>0</v>
      </c>
      <c r="L16" s="63">
        <f>+'24-01-322 Ind. Sub.Calefac'!W43</f>
        <v>0</v>
      </c>
      <c r="M16" s="63">
        <f>+'24-01-322 Ind. Sub.Calefac'!X43</f>
        <v>0</v>
      </c>
      <c r="N16" s="63">
        <f>+'24-01-322 Ind. Sub.Calefac'!Y43</f>
        <v>0</v>
      </c>
      <c r="O16" s="63">
        <f>+'24-01-322 Ind. Sub.Calefac'!Z43</f>
        <v>0</v>
      </c>
      <c r="P16" s="63">
        <f>+'24-01-322 Ind. Sub.Calefac'!AA43</f>
        <v>0</v>
      </c>
      <c r="Q16" s="63">
        <f>+'24-01-322 Ind. Sub.Calefac'!AB43</f>
        <v>0</v>
      </c>
      <c r="R16" s="63">
        <f>+'24-01-322 Ind. Sub.Calefac'!AC43</f>
        <v>0</v>
      </c>
      <c r="S16" s="63">
        <f>+'24-01-322 Ind. Sub.Calefac'!AD43</f>
        <v>0</v>
      </c>
      <c r="T16" s="63">
        <f>+'24-01-322 Ind. Sub.Calefac'!AE43</f>
        <v>0</v>
      </c>
      <c r="U16" s="63">
        <f>+'24-01-322 Ind. Sub.Calefac'!AF43</f>
        <v>0</v>
      </c>
      <c r="V16" s="63">
        <f>+'24-01-322 Ind. Sub.Calefac'!AG43</f>
        <v>0</v>
      </c>
      <c r="W16" s="63">
        <f>+'24-01-322 Ind. Sub.Calefac'!AH43</f>
        <v>0</v>
      </c>
      <c r="X16" s="86">
        <f>+'24-01-322 Ind. Sub.Calefac'!AI43</f>
        <v>0</v>
      </c>
      <c r="Y16" s="86">
        <f>+'24-01-322 Ind. Sub.Calefac'!AJ43</f>
        <v>0</v>
      </c>
    </row>
    <row r="17" spans="1:25" ht="24.75" customHeight="1" x14ac:dyDescent="0.25">
      <c r="A17" s="85" t="s">
        <v>63</v>
      </c>
      <c r="B17" s="63">
        <f>+'24-01-322 Ind. Sub.Calefac'!J47</f>
        <v>0</v>
      </c>
      <c r="C17" s="63">
        <f>+'24-01-322 Ind. Sub.Calefac'!K47</f>
        <v>0</v>
      </c>
      <c r="D17" s="63">
        <f>+'24-01-322 Ind. Sub.Calefac'!M47</f>
        <v>0</v>
      </c>
      <c r="E17" s="63">
        <f>+'24-01-322 Ind. Sub.Calefac'!N47</f>
        <v>0</v>
      </c>
      <c r="F17" s="63">
        <f>+'24-01-322 Ind. Sub.Calefac'!O47</f>
        <v>0</v>
      </c>
      <c r="G17" s="63">
        <f>+'24-01-322 Ind. Sub.Calefac'!R47</f>
        <v>0</v>
      </c>
      <c r="H17" s="63">
        <f>+'24-01-322 Ind. Sub.Calefac'!S47</f>
        <v>0</v>
      </c>
      <c r="I17" s="63">
        <f>+'24-01-322 Ind. Sub.Calefac'!T47</f>
        <v>0</v>
      </c>
      <c r="J17" s="63">
        <f>+'24-01-322 Ind. Sub.Calefac'!U47</f>
        <v>0</v>
      </c>
      <c r="K17" s="63">
        <f>+'24-01-322 Ind. Sub.Calefac'!V47</f>
        <v>0</v>
      </c>
      <c r="L17" s="63">
        <f>+'24-01-322 Ind. Sub.Calefac'!W47</f>
        <v>0</v>
      </c>
      <c r="M17" s="63">
        <f>+'24-01-322 Ind. Sub.Calefac'!X47</f>
        <v>0</v>
      </c>
      <c r="N17" s="63">
        <f>+'24-01-322 Ind. Sub.Calefac'!Y47</f>
        <v>0</v>
      </c>
      <c r="O17" s="63">
        <f>+'24-01-322 Ind. Sub.Calefac'!Z47</f>
        <v>0</v>
      </c>
      <c r="P17" s="63">
        <f>+'24-01-322 Ind. Sub.Calefac'!AA47</f>
        <v>0</v>
      </c>
      <c r="Q17" s="63">
        <f>+'24-01-322 Ind. Sub.Calefac'!AB47</f>
        <v>0</v>
      </c>
      <c r="R17" s="63">
        <f>+'24-01-322 Ind. Sub.Calefac'!AC47</f>
        <v>0</v>
      </c>
      <c r="S17" s="63">
        <f>+'24-01-322 Ind. Sub.Calefac'!AD47</f>
        <v>0</v>
      </c>
      <c r="T17" s="63">
        <f>+'24-01-322 Ind. Sub.Calefac'!AE47</f>
        <v>0</v>
      </c>
      <c r="U17" s="63">
        <f>+'24-01-322 Ind. Sub.Calefac'!AF47</f>
        <v>0</v>
      </c>
      <c r="V17" s="63">
        <f>+'24-01-322 Ind. Sub.Calefac'!AG47</f>
        <v>0</v>
      </c>
      <c r="W17" s="63">
        <f>+'24-01-322 Ind. Sub.Calefac'!AH47</f>
        <v>0</v>
      </c>
      <c r="X17" s="86">
        <f>+'24-01-322 Ind. Sub.Calefac'!AI47</f>
        <v>0</v>
      </c>
      <c r="Y17" s="86">
        <f>+'24-01-322 Ind. Sub.Calefac'!AJ44</f>
        <v>0</v>
      </c>
    </row>
    <row r="18" spans="1:25" ht="24.75" customHeight="1" x14ac:dyDescent="0.25">
      <c r="A18" s="85" t="s">
        <v>65</v>
      </c>
      <c r="B18" s="63">
        <f>+'24-01-322 Ind. Sub.Calefac'!J51</f>
        <v>0</v>
      </c>
      <c r="C18" s="63">
        <f>+'24-01-322 Ind. Sub.Calefac'!K51</f>
        <v>0</v>
      </c>
      <c r="D18" s="63">
        <f>+'24-01-322 Ind. Sub.Calefac'!M51</f>
        <v>0</v>
      </c>
      <c r="E18" s="63">
        <f>+'24-01-322 Ind. Sub.Calefac'!N51</f>
        <v>0</v>
      </c>
      <c r="F18" s="63">
        <f>+'24-01-322 Ind. Sub.Calefac'!O51</f>
        <v>0</v>
      </c>
      <c r="G18" s="63">
        <f>+'24-01-322 Ind. Sub.Calefac'!R51</f>
        <v>0</v>
      </c>
      <c r="H18" s="63">
        <f>+'24-01-322 Ind. Sub.Calefac'!S51</f>
        <v>0</v>
      </c>
      <c r="I18" s="63">
        <f>+'24-01-322 Ind. Sub.Calefac'!T51</f>
        <v>0</v>
      </c>
      <c r="J18" s="63">
        <f>+'24-01-322 Ind. Sub.Calefac'!U51</f>
        <v>0</v>
      </c>
      <c r="K18" s="63">
        <f>+'24-01-322 Ind. Sub.Calefac'!V51</f>
        <v>0</v>
      </c>
      <c r="L18" s="63">
        <f>+'24-01-322 Ind. Sub.Calefac'!W51</f>
        <v>0</v>
      </c>
      <c r="M18" s="63">
        <f>+'24-01-322 Ind. Sub.Calefac'!X51</f>
        <v>0</v>
      </c>
      <c r="N18" s="63">
        <f>+'24-01-322 Ind. Sub.Calefac'!Y51</f>
        <v>0</v>
      </c>
      <c r="O18" s="63">
        <f>+'24-01-322 Ind. Sub.Calefac'!Z51</f>
        <v>0</v>
      </c>
      <c r="P18" s="63">
        <f>+'24-01-322 Ind. Sub.Calefac'!AA51</f>
        <v>0</v>
      </c>
      <c r="Q18" s="63">
        <f>+'24-01-322 Ind. Sub.Calefac'!AB51</f>
        <v>0</v>
      </c>
      <c r="R18" s="63">
        <f>+'24-01-322 Ind. Sub.Calefac'!AC51</f>
        <v>0</v>
      </c>
      <c r="S18" s="63">
        <f>+'24-01-322 Ind. Sub.Calefac'!AD51</f>
        <v>0</v>
      </c>
      <c r="T18" s="63">
        <f>+'24-01-322 Ind. Sub.Calefac'!AE51</f>
        <v>0</v>
      </c>
      <c r="U18" s="63">
        <f>+'24-01-322 Ind. Sub.Calefac'!AF51</f>
        <v>0</v>
      </c>
      <c r="V18" s="63">
        <f>+'24-01-322 Ind. Sub.Calefac'!AG51</f>
        <v>0</v>
      </c>
      <c r="W18" s="63">
        <f>+'24-01-322 Ind. Sub.Calefac'!AH51</f>
        <v>0</v>
      </c>
      <c r="X18" s="86">
        <f>+'24-01-322 Ind. Sub.Calefac'!AI51</f>
        <v>0</v>
      </c>
      <c r="Y18" s="86">
        <f>+'24-01-322 Ind. Sub.Calefac'!AJ51</f>
        <v>0</v>
      </c>
    </row>
    <row r="19" spans="1:25" ht="24.75" customHeight="1" x14ac:dyDescent="0.25">
      <c r="A19" s="85" t="s">
        <v>67</v>
      </c>
      <c r="B19" s="63">
        <f>+'24-01-322 Ind. Sub.Calefac'!J55</f>
        <v>0</v>
      </c>
      <c r="C19" s="63">
        <f>+'24-01-322 Ind. Sub.Calefac'!K55</f>
        <v>0</v>
      </c>
      <c r="D19" s="63">
        <f>+'24-01-322 Ind. Sub.Calefac'!M55</f>
        <v>0</v>
      </c>
      <c r="E19" s="63">
        <f>+'24-01-322 Ind. Sub.Calefac'!N55</f>
        <v>0</v>
      </c>
      <c r="F19" s="63">
        <f>+'24-01-322 Ind. Sub.Calefac'!O55</f>
        <v>0</v>
      </c>
      <c r="G19" s="63">
        <f>+'24-01-322 Ind. Sub.Calefac'!R55</f>
        <v>0</v>
      </c>
      <c r="H19" s="63">
        <f>+'24-01-322 Ind. Sub.Calefac'!S55</f>
        <v>0</v>
      </c>
      <c r="I19" s="63">
        <f>+'24-01-322 Ind. Sub.Calefac'!T55</f>
        <v>0</v>
      </c>
      <c r="J19" s="63">
        <f>+'24-01-322 Ind. Sub.Calefac'!U55</f>
        <v>0</v>
      </c>
      <c r="K19" s="63">
        <f>+'24-01-322 Ind. Sub.Calefac'!V55</f>
        <v>0</v>
      </c>
      <c r="L19" s="63">
        <f>+'24-01-322 Ind. Sub.Calefac'!W55</f>
        <v>0</v>
      </c>
      <c r="M19" s="63">
        <f>+'24-01-322 Ind. Sub.Calefac'!X55</f>
        <v>0</v>
      </c>
      <c r="N19" s="63">
        <f>+'24-01-322 Ind. Sub.Calefac'!Y55</f>
        <v>0</v>
      </c>
      <c r="O19" s="63">
        <f>+'24-01-322 Ind. Sub.Calefac'!Z55</f>
        <v>0</v>
      </c>
      <c r="P19" s="63">
        <f>+'24-01-322 Ind. Sub.Calefac'!AA55</f>
        <v>0</v>
      </c>
      <c r="Q19" s="63">
        <f>+'24-01-322 Ind. Sub.Calefac'!AB55</f>
        <v>0</v>
      </c>
      <c r="R19" s="63">
        <f>+'24-01-322 Ind. Sub.Calefac'!AC55</f>
        <v>0</v>
      </c>
      <c r="S19" s="63">
        <f>+'24-01-322 Ind. Sub.Calefac'!AD55</f>
        <v>0</v>
      </c>
      <c r="T19" s="63">
        <f>+'24-01-322 Ind. Sub.Calefac'!AE55</f>
        <v>0</v>
      </c>
      <c r="U19" s="63">
        <f>+'24-01-322 Ind. Sub.Calefac'!AF55</f>
        <v>0</v>
      </c>
      <c r="V19" s="63">
        <f>+'24-01-322 Ind. Sub.Calefac'!AG55</f>
        <v>0</v>
      </c>
      <c r="W19" s="63">
        <f>+'24-01-322 Ind. Sub.Calefac'!AH55</f>
        <v>0</v>
      </c>
      <c r="X19" s="86">
        <f>+'24-01-322 Ind. Sub.Calefac'!AI55</f>
        <v>0</v>
      </c>
      <c r="Y19" s="86">
        <f>+'24-01-322 Ind. Sub.Calefac'!AJ55</f>
        <v>0</v>
      </c>
    </row>
    <row r="20" spans="1:25" ht="24.75" customHeight="1" x14ac:dyDescent="0.25">
      <c r="A20" s="87" t="s">
        <v>69</v>
      </c>
      <c r="B20" s="63">
        <f>+'24-01-322 Ind. Sub.Calefac'!J59</f>
        <v>0</v>
      </c>
      <c r="C20" s="63">
        <f>+'24-01-322 Ind. Sub.Calefac'!K59</f>
        <v>0</v>
      </c>
      <c r="D20" s="63">
        <f>+'24-01-322 Ind. Sub.Calefac'!M59</f>
        <v>0</v>
      </c>
      <c r="E20" s="63">
        <f>+'24-01-322 Ind. Sub.Calefac'!N59</f>
        <v>0</v>
      </c>
      <c r="F20" s="63">
        <f>+'24-01-322 Ind. Sub.Calefac'!O59</f>
        <v>0</v>
      </c>
      <c r="G20" s="63">
        <f>+'24-01-322 Ind. Sub.Calefac'!R59</f>
        <v>0</v>
      </c>
      <c r="H20" s="63">
        <f>+'24-01-322 Ind. Sub.Calefac'!S59</f>
        <v>0</v>
      </c>
      <c r="I20" s="63">
        <f>+'24-01-322 Ind. Sub.Calefac'!T59</f>
        <v>0</v>
      </c>
      <c r="J20" s="63">
        <f>+'24-01-322 Ind. Sub.Calefac'!U59</f>
        <v>0</v>
      </c>
      <c r="K20" s="63">
        <f>+'24-01-322 Ind. Sub.Calefac'!V59</f>
        <v>0</v>
      </c>
      <c r="L20" s="63">
        <f>+'24-01-322 Ind. Sub.Calefac'!W59</f>
        <v>0</v>
      </c>
      <c r="M20" s="63">
        <f>+'24-01-322 Ind. Sub.Calefac'!X59</f>
        <v>0</v>
      </c>
      <c r="N20" s="63">
        <f>+'24-01-322 Ind. Sub.Calefac'!Y59</f>
        <v>0</v>
      </c>
      <c r="O20" s="63">
        <f>+'24-01-322 Ind. Sub.Calefac'!Z59</f>
        <v>0</v>
      </c>
      <c r="P20" s="63">
        <f>+'24-01-322 Ind. Sub.Calefac'!AA59</f>
        <v>0</v>
      </c>
      <c r="Q20" s="63">
        <f>+'24-01-322 Ind. Sub.Calefac'!AB59</f>
        <v>0</v>
      </c>
      <c r="R20" s="63">
        <f>+'24-01-322 Ind. Sub.Calefac'!AC59</f>
        <v>0</v>
      </c>
      <c r="S20" s="63">
        <f>+'24-01-322 Ind. Sub.Calefac'!AD59</f>
        <v>0</v>
      </c>
      <c r="T20" s="63">
        <f>+'24-01-322 Ind. Sub.Calefac'!AE59</f>
        <v>0</v>
      </c>
      <c r="U20" s="63">
        <f>+'24-01-322 Ind. Sub.Calefac'!AF59</f>
        <v>0</v>
      </c>
      <c r="V20" s="63">
        <f>+'24-01-322 Ind. Sub.Calefac'!AG59</f>
        <v>0</v>
      </c>
      <c r="W20" s="63">
        <f>+'24-01-322 Ind. Sub.Calefac'!AH59</f>
        <v>0</v>
      </c>
      <c r="X20" s="86">
        <f>+'24-01-322 Ind. Sub.Calefac'!AI59</f>
        <v>0</v>
      </c>
      <c r="Y20" s="86">
        <f>+'24-01-322 Ind. Sub.Calefac'!AJ59</f>
        <v>0</v>
      </c>
    </row>
    <row r="21" spans="1:25" ht="24.75" customHeight="1" x14ac:dyDescent="0.25">
      <c r="A21" s="87" t="s">
        <v>71</v>
      </c>
      <c r="B21" s="63">
        <f>+'24-01-322 Ind. Sub.Calefac'!J63</f>
        <v>0</v>
      </c>
      <c r="C21" s="63">
        <f>+'24-01-322 Ind. Sub.Calefac'!K63</f>
        <v>0</v>
      </c>
      <c r="D21" s="63">
        <f>+'24-01-322 Ind. Sub.Calefac'!M63</f>
        <v>0</v>
      </c>
      <c r="E21" s="63">
        <f>+'24-01-322 Ind. Sub.Calefac'!N63</f>
        <v>0</v>
      </c>
      <c r="F21" s="63">
        <f>+'24-01-322 Ind. Sub.Calefac'!O63</f>
        <v>0</v>
      </c>
      <c r="G21" s="63">
        <f>+'24-01-322 Ind. Sub.Calefac'!R63</f>
        <v>0</v>
      </c>
      <c r="H21" s="63">
        <f>+'24-01-322 Ind. Sub.Calefac'!S63</f>
        <v>0</v>
      </c>
      <c r="I21" s="63">
        <f>+'24-01-322 Ind. Sub.Calefac'!T63</f>
        <v>0</v>
      </c>
      <c r="J21" s="63">
        <f>+'24-01-322 Ind. Sub.Calefac'!U63</f>
        <v>0</v>
      </c>
      <c r="K21" s="63">
        <f>+'24-01-322 Ind. Sub.Calefac'!V63</f>
        <v>0</v>
      </c>
      <c r="L21" s="63">
        <f>+'24-01-322 Ind. Sub.Calefac'!W63</f>
        <v>0</v>
      </c>
      <c r="M21" s="63">
        <f>+'24-01-322 Ind. Sub.Calefac'!X63</f>
        <v>0</v>
      </c>
      <c r="N21" s="63">
        <f>+'24-01-322 Ind. Sub.Calefac'!Y63</f>
        <v>0</v>
      </c>
      <c r="O21" s="63">
        <f>+'24-01-322 Ind. Sub.Calefac'!Z63</f>
        <v>0</v>
      </c>
      <c r="P21" s="63">
        <f>+'24-01-322 Ind. Sub.Calefac'!AA63</f>
        <v>0</v>
      </c>
      <c r="Q21" s="63">
        <f>+'24-01-322 Ind. Sub.Calefac'!AB63</f>
        <v>0</v>
      </c>
      <c r="R21" s="63">
        <f>+'24-01-322 Ind. Sub.Calefac'!AC63</f>
        <v>0</v>
      </c>
      <c r="S21" s="63">
        <f>+'24-01-322 Ind. Sub.Calefac'!AD63</f>
        <v>0</v>
      </c>
      <c r="T21" s="63">
        <f>+'24-01-322 Ind. Sub.Calefac'!AE63</f>
        <v>0</v>
      </c>
      <c r="U21" s="63">
        <f>+'24-01-322 Ind. Sub.Calefac'!AF63</f>
        <v>0</v>
      </c>
      <c r="V21" s="63">
        <f>+'24-01-322 Ind. Sub.Calefac'!AG63</f>
        <v>0</v>
      </c>
      <c r="W21" s="63">
        <f>+'24-01-322 Ind. Sub.Calefac'!AH63</f>
        <v>0</v>
      </c>
      <c r="X21" s="86">
        <f>+'24-01-322 Ind. Sub.Calefac'!AI63</f>
        <v>0</v>
      </c>
      <c r="Y21" s="86">
        <f>+'24-01-322 Ind. Sub.Calefac'!AJ63</f>
        <v>0</v>
      </c>
    </row>
    <row r="22" spans="1:25" ht="24.75" customHeight="1" x14ac:dyDescent="0.25">
      <c r="A22" s="87" t="s">
        <v>73</v>
      </c>
      <c r="B22" s="63">
        <f>+'24-01-322 Ind. Sub.Calefac'!J67</f>
        <v>0</v>
      </c>
      <c r="C22" s="63">
        <f>+'24-01-322 Ind. Sub.Calefac'!K67</f>
        <v>0</v>
      </c>
      <c r="D22" s="63">
        <f>+'24-01-322 Ind. Sub.Calefac'!M67</f>
        <v>0</v>
      </c>
      <c r="E22" s="63">
        <f>+'24-01-322 Ind. Sub.Calefac'!N67</f>
        <v>0</v>
      </c>
      <c r="F22" s="63">
        <f>+'24-01-322 Ind. Sub.Calefac'!O67</f>
        <v>0</v>
      </c>
      <c r="G22" s="63">
        <f>+'24-01-322 Ind. Sub.Calefac'!R67</f>
        <v>0</v>
      </c>
      <c r="H22" s="63">
        <f>+'24-01-322 Ind. Sub.Calefac'!S67</f>
        <v>0</v>
      </c>
      <c r="I22" s="63">
        <f>+'24-01-322 Ind. Sub.Calefac'!T67</f>
        <v>0</v>
      </c>
      <c r="J22" s="63">
        <f>+'24-01-322 Ind. Sub.Calefac'!U67</f>
        <v>0</v>
      </c>
      <c r="K22" s="63">
        <f>+'24-01-322 Ind. Sub.Calefac'!V67</f>
        <v>0</v>
      </c>
      <c r="L22" s="63">
        <f>+'24-01-322 Ind. Sub.Calefac'!W67</f>
        <v>0</v>
      </c>
      <c r="M22" s="63">
        <f>+'24-01-322 Ind. Sub.Calefac'!X67</f>
        <v>0</v>
      </c>
      <c r="N22" s="63">
        <f>+'24-01-322 Ind. Sub.Calefac'!Y67</f>
        <v>0</v>
      </c>
      <c r="O22" s="63">
        <f>+'24-01-322 Ind. Sub.Calefac'!Z67</f>
        <v>0</v>
      </c>
      <c r="P22" s="63">
        <f>+'24-01-322 Ind. Sub.Calefac'!AA67</f>
        <v>0</v>
      </c>
      <c r="Q22" s="63">
        <f>+'24-01-322 Ind. Sub.Calefac'!AB67</f>
        <v>0</v>
      </c>
      <c r="R22" s="63">
        <f>+'24-01-322 Ind. Sub.Calefac'!AC67</f>
        <v>0</v>
      </c>
      <c r="S22" s="63">
        <f>+'24-01-322 Ind. Sub.Calefac'!AD67</f>
        <v>0</v>
      </c>
      <c r="T22" s="63">
        <f>+'24-01-322 Ind. Sub.Calefac'!AE67</f>
        <v>0</v>
      </c>
      <c r="U22" s="63">
        <f>+'24-01-322 Ind. Sub.Calefac'!AF67</f>
        <v>0</v>
      </c>
      <c r="V22" s="63">
        <f>+'24-01-322 Ind. Sub.Calefac'!AG67</f>
        <v>0</v>
      </c>
      <c r="W22" s="63">
        <f>+'24-01-322 Ind. Sub.Calefac'!AH67</f>
        <v>0</v>
      </c>
      <c r="X22" s="86">
        <f>+'24-01-322 Ind. Sub.Calefac'!AI67</f>
        <v>0</v>
      </c>
      <c r="Y22" s="86">
        <f>+'24-01-322 Ind. Sub.Calefac'!AJ67</f>
        <v>0</v>
      </c>
    </row>
    <row r="23" spans="1:25" ht="24.75" customHeight="1" x14ac:dyDescent="0.25">
      <c r="A23" s="88" t="s">
        <v>75</v>
      </c>
      <c r="B23" s="63">
        <f>+'24-01-322 Ind. Sub.Calefac'!J71</f>
        <v>3454416000</v>
      </c>
      <c r="C23" s="63">
        <f>+'24-01-322 Ind. Sub.Calefac'!K71</f>
        <v>3454400000</v>
      </c>
      <c r="D23" s="63">
        <f>+'24-01-322 Ind. Sub.Calefac'!M71</f>
        <v>0</v>
      </c>
      <c r="E23" s="63">
        <f>+'24-01-322 Ind. Sub.Calefac'!N71</f>
        <v>0</v>
      </c>
      <c r="F23" s="63">
        <f>+'24-01-322 Ind. Sub.Calefac'!O71</f>
        <v>0</v>
      </c>
      <c r="G23" s="63">
        <f>+'24-01-322 Ind. Sub.Calefac'!R71</f>
        <v>0</v>
      </c>
      <c r="H23" s="63">
        <f>+'24-01-322 Ind. Sub.Calefac'!S71</f>
        <v>0</v>
      </c>
      <c r="I23" s="63">
        <f>+'24-01-322 Ind. Sub.Calefac'!T71</f>
        <v>0</v>
      </c>
      <c r="J23" s="63">
        <f>+'24-01-322 Ind. Sub.Calefac'!U71</f>
        <v>0</v>
      </c>
      <c r="K23" s="63">
        <f>+'24-01-322 Ind. Sub.Calefac'!V71</f>
        <v>3454400000</v>
      </c>
      <c r="L23" s="63">
        <f>+'24-01-322 Ind. Sub.Calefac'!W71</f>
        <v>0</v>
      </c>
      <c r="M23" s="63">
        <f>+'24-01-322 Ind. Sub.Calefac'!X71</f>
        <v>0</v>
      </c>
      <c r="N23" s="63">
        <f>+'24-01-322 Ind. Sub.Calefac'!Y71</f>
        <v>3454400000</v>
      </c>
      <c r="O23" s="63">
        <f>+'24-01-322 Ind. Sub.Calefac'!Z71</f>
        <v>0</v>
      </c>
      <c r="P23" s="63">
        <f>+'24-01-322 Ind. Sub.Calefac'!AA71</f>
        <v>0</v>
      </c>
      <c r="Q23" s="63">
        <f>+'24-01-322 Ind. Sub.Calefac'!AB71</f>
        <v>0</v>
      </c>
      <c r="R23" s="63">
        <f>+'24-01-322 Ind. Sub.Calefac'!AC71</f>
        <v>0</v>
      </c>
      <c r="S23" s="63">
        <f>+'24-01-322 Ind. Sub.Calefac'!AD71</f>
        <v>0</v>
      </c>
      <c r="T23" s="63">
        <f>+'24-01-322 Ind. Sub.Calefac'!AE71</f>
        <v>0</v>
      </c>
      <c r="U23" s="63">
        <f>+'24-01-322 Ind. Sub.Calefac'!AF71</f>
        <v>0</v>
      </c>
      <c r="V23" s="63">
        <f>+'24-01-322 Ind. Sub.Calefac'!AG71</f>
        <v>0</v>
      </c>
      <c r="W23" s="63">
        <f>+'24-01-322 Ind. Sub.Calefac'!AH71</f>
        <v>3454400000</v>
      </c>
      <c r="X23" s="86">
        <f>+'24-01-322 Ind. Sub.Calefac'!AI71</f>
        <v>0.99999536824748381</v>
      </c>
      <c r="Y23" s="86">
        <f>+'24-01-322 Ind. Sub.Calefac'!AJ71</f>
        <v>1</v>
      </c>
    </row>
    <row r="24" spans="1:25" ht="25.5" x14ac:dyDescent="0.25">
      <c r="A24" s="8" t="str">
        <f>"TOTAL ASIG."&amp;" "&amp;$A$5</f>
        <v>TOTAL ASIG. 24-01-322 "Subsidio a la Calefacción"</v>
      </c>
      <c r="B24" s="74">
        <f>SUM(B8:B23)</f>
        <v>3454416000</v>
      </c>
      <c r="C24" s="74">
        <f t="shared" ref="C24:V24" si="0">SUM(C8:C23)</f>
        <v>3454400000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3454400000</v>
      </c>
      <c r="L24" s="74">
        <f t="shared" si="0"/>
        <v>0</v>
      </c>
      <c r="M24" s="74">
        <f t="shared" si="0"/>
        <v>0</v>
      </c>
      <c r="N24" s="74">
        <f t="shared" si="0"/>
        <v>3454400000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3454400000</v>
      </c>
      <c r="X24" s="89">
        <f>+'24-01-322 Ind. Sub.Calefac'!AI72</f>
        <v>0.99999536824748381</v>
      </c>
      <c r="Y24" s="89">
        <f>'24-01-322 Ind. Sub.Calefac'!AJ72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121"/>
  <sheetViews>
    <sheetView zoomScaleNormal="100" workbookViewId="0">
      <pane ySplit="7" topLeftCell="A93" activePane="bottomLeft" state="frozen"/>
      <selection pane="bottomLeft" activeCell="AG102" sqref="AG10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9" t="s">
        <v>84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81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IF(ISERROR(AH9/$AH$102),"-",AH9/$AH$102)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IF(ISERROR(AH10/$AH$102),"-",AH10/$AH$102)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IF(ISERROR(AH11/$AH$102),0,AH11/$AH$102)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IF(ISERROR(AH13/$AH$102),"-",AH13/$AH$102)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IF(ISERROR(AH14/$AH$102),"-",AH14/$AH$102)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IF(ISERROR(AH15/$AH$102),0,AH15/$AH$102)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IF(ISERROR(AH17/$AH$102),"-",AH17/$AH$102)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IF(ISERROR(AH18/$AH$102),"-",AH18/$AH$102)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IF(ISERROR(AH19/$AH$102),0,AH19/$AH$102)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IF(ISERROR(AH21/$AH$102),"-",AH21/$AH$102)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IF(ISERROR(AH22/$AH$102),"-",AH22/$AH$102)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IF(ISERROR(AH23/$AH$102),0,AH23/$AH$102)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IF(ISERROR(AH25/$AH$102),"-",AH25/$AH$102)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IF(ISERROR(AH26/$AH$102),"-",AH26/$AH$102)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IF(ISERROR(AH27/$AH$102),0,AH27/$AH$102)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IF(ISERROR(AH29/$AH$102),"-",AH29/$AH$102)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IF(ISERROR(AH30/$AH$102),"-",AH30/$AH$102)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IF(ISERROR(AH31/$AH$102),0,AH31/$AH$102)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IF(ISERROR(AH33/$AH$102),"-",AH33/$AH$102)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IF(ISERROR(AH34/$AH$102),"-",AH34/$AH$102)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IF(ISERROR(AH35/$AH$102),0,AH35/$AH$102)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IF(ISERROR(AH37/$AH$102),"-",AH37/$AH$102)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IF(ISERROR(AH38/$AH$102),"-",AH38/$AH$102)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IF(ISERROR(AH39/$AH$102),0,AH39/$AH$102)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IF(ISERROR(AH41/$AH$102),"-",AH41/$AH$102)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IF(ISERROR(AH42/$AH$102),"-",AH42/$AH$102)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IF(ISERROR(AH43/$AH$102),0,AH43/$AH$102)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IF(ISERROR(AH45/$AH$102),"-",AH45/$AH$102)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IF(ISERROR(AH46/$AH$102),"-",AH46/$AH$102)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IF(ISERROR(AH47/$AH$102),0,AH47/$AH$102)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IF(ISERROR(AH49/$AH$102),"-",AH49/$AH$102)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IF(ISERROR(AH50/$AH$102),"-",AH50/$AH$102)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IF(ISERROR(AH51/$AH$102),0,AH51/$AH$102)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IF(ISERROR(AH53/$AH$102),"-",AH53/$AH$102)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IF(ISERROR(AH54/$AH$102),"-",AH54/$AH$102)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IF(ISERROR(AH55/$AH$102),0,AH55/$AH$102)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IF(ISERROR(AH57/$AH$102),"-",AH57/$AH$102)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IF(ISERROR(AH58/$AH$102),"-",AH58/$AH$102)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IF(ISERROR(AH59/$AH$102),0,AH59/$AH$102)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IF(ISERROR(AH61/$AH$102),"-",AH61/$AH$102)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IF(ISERROR(AH62/$AH$102),"-",AH62/$AH$102)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IF(ISERROR(AH63/$AH$102),0,AH63/$AH$102)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73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94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IF(ISERROR(AH65/$AH$102),"-",AH65/$AH$102)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IF(ISERROR(AH66/$AH$102),"-",AH66/$AH$102)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96" t="s">
        <v>74</v>
      </c>
      <c r="B67" s="197"/>
      <c r="C67" s="197"/>
      <c r="D67" s="197"/>
      <c r="E67" s="197"/>
      <c r="F67" s="197"/>
      <c r="G67" s="197"/>
      <c r="H67" s="197"/>
      <c r="I67" s="198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IF(ISERROR(AH67/$AH$102),0,AH67/$AH$102)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75</v>
      </c>
      <c r="B68" s="192"/>
      <c r="C68" s="192"/>
      <c r="D68" s="192"/>
      <c r="E68" s="193"/>
      <c r="F68" s="9"/>
      <c r="G68" s="10"/>
      <c r="H68" s="11"/>
      <c r="I68" s="11"/>
      <c r="J68" s="194">
        <v>6355585000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38.25" outlineLevel="1" x14ac:dyDescent="0.25">
      <c r="A69" s="19">
        <v>1</v>
      </c>
      <c r="B69" s="19"/>
      <c r="C69" s="50" t="s">
        <v>945</v>
      </c>
      <c r="D69" s="51">
        <v>44921</v>
      </c>
      <c r="E69" s="68" t="s">
        <v>131</v>
      </c>
      <c r="F69" s="69" t="s">
        <v>946</v>
      </c>
      <c r="G69" s="69" t="s">
        <v>947</v>
      </c>
      <c r="H69" s="53"/>
      <c r="I69" s="55"/>
      <c r="J69" s="199"/>
      <c r="K69" s="71">
        <v>252000000</v>
      </c>
      <c r="L69" s="69" t="s">
        <v>948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71">
        <v>252000000</v>
      </c>
      <c r="AB69" s="24"/>
      <c r="AC69" s="25">
        <f>SUM(Z69:AB69)</f>
        <v>252000000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252000000</v>
      </c>
      <c r="AI69" s="26">
        <f>IF(ISERROR(AH69/J68),0,AH69/J68)</f>
        <v>3.9650165956398975E-2</v>
      </c>
      <c r="AJ69" s="27">
        <f t="shared" ref="AJ69:AJ81" si="15">IF(ISERROR(AH69/$AH$102),"-",AH69/$AH$102)</f>
        <v>3.9656287000732066E-2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38.25" outlineLevel="1" x14ac:dyDescent="0.25">
      <c r="A70" s="19">
        <v>2</v>
      </c>
      <c r="B70" s="19"/>
      <c r="C70" s="50" t="s">
        <v>945</v>
      </c>
      <c r="D70" s="51">
        <v>44921</v>
      </c>
      <c r="E70" s="68" t="s">
        <v>943</v>
      </c>
      <c r="F70" s="69" t="s">
        <v>946</v>
      </c>
      <c r="G70" s="69" t="s">
        <v>947</v>
      </c>
      <c r="H70" s="53"/>
      <c r="I70" s="55"/>
      <c r="J70" s="199"/>
      <c r="K70" s="71">
        <v>250000000</v>
      </c>
      <c r="L70" s="69" t="s">
        <v>948</v>
      </c>
      <c r="M70" s="47"/>
      <c r="N70" s="72"/>
      <c r="O70" s="47"/>
      <c r="P70" s="73"/>
      <c r="Q70" s="73"/>
      <c r="R70" s="24"/>
      <c r="S70" s="24"/>
      <c r="T70" s="24"/>
      <c r="U70" s="25">
        <f t="shared" ref="U70:U80" si="16">SUM(R70:T70)</f>
        <v>0</v>
      </c>
      <c r="V70" s="24"/>
      <c r="W70" s="24"/>
      <c r="X70" s="24"/>
      <c r="Y70" s="25">
        <f t="shared" ref="Y70:Y80" si="17">SUM(V70:X70)</f>
        <v>0</v>
      </c>
      <c r="Z70" s="24"/>
      <c r="AA70" s="71">
        <v>250000000</v>
      </c>
      <c r="AB70" s="24"/>
      <c r="AC70" s="25">
        <f t="shared" ref="AC70:AC80" si="18">SUM(Z70:AB70)</f>
        <v>250000000</v>
      </c>
      <c r="AD70" s="24"/>
      <c r="AE70" s="24">
        <v>0</v>
      </c>
      <c r="AF70" s="24">
        <v>0</v>
      </c>
      <c r="AG70" s="25">
        <f t="shared" ref="AG70:AG80" si="19">SUM(AD70:AF70)</f>
        <v>0</v>
      </c>
      <c r="AH70" s="25">
        <f t="shared" ref="AH70:AH80" si="20">SUM(U70,Y70,AC70,AG70)</f>
        <v>250000000</v>
      </c>
      <c r="AI70" s="26">
        <f t="shared" ref="AI70:AI72" si="21">IF(ISERROR(AH70/J58),0,AH70/J58)</f>
        <v>0</v>
      </c>
      <c r="AJ70" s="27">
        <f t="shared" si="15"/>
        <v>3.9341554564218319E-2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38.25" outlineLevel="1" x14ac:dyDescent="0.25">
      <c r="A71" s="19">
        <v>3</v>
      </c>
      <c r="B71" s="19"/>
      <c r="C71" s="50" t="s">
        <v>945</v>
      </c>
      <c r="D71" s="51">
        <v>44921</v>
      </c>
      <c r="E71" s="68" t="s">
        <v>944</v>
      </c>
      <c r="F71" s="69" t="s">
        <v>946</v>
      </c>
      <c r="G71" s="69" t="s">
        <v>947</v>
      </c>
      <c r="H71" s="53"/>
      <c r="I71" s="55"/>
      <c r="J71" s="199"/>
      <c r="K71" s="71">
        <v>240000000</v>
      </c>
      <c r="L71" s="69" t="s">
        <v>948</v>
      </c>
      <c r="M71" s="47"/>
      <c r="N71" s="72"/>
      <c r="O71" s="47"/>
      <c r="P71" s="73"/>
      <c r="Q71" s="73"/>
      <c r="R71" s="24"/>
      <c r="S71" s="24"/>
      <c r="T71" s="24"/>
      <c r="U71" s="25">
        <f t="shared" si="16"/>
        <v>0</v>
      </c>
      <c r="V71" s="24"/>
      <c r="W71" s="24"/>
      <c r="X71" s="24"/>
      <c r="Y71" s="25">
        <f t="shared" si="17"/>
        <v>0</v>
      </c>
      <c r="Z71" s="24"/>
      <c r="AA71" s="71">
        <v>240000000</v>
      </c>
      <c r="AB71" s="24"/>
      <c r="AC71" s="25">
        <f t="shared" si="18"/>
        <v>240000000</v>
      </c>
      <c r="AD71" s="24"/>
      <c r="AE71" s="24">
        <v>0</v>
      </c>
      <c r="AF71" s="24">
        <v>0</v>
      </c>
      <c r="AG71" s="25">
        <f t="shared" si="19"/>
        <v>0</v>
      </c>
      <c r="AH71" s="25">
        <f t="shared" si="20"/>
        <v>240000000</v>
      </c>
      <c r="AI71" s="26">
        <f t="shared" si="21"/>
        <v>0</v>
      </c>
      <c r="AJ71" s="27">
        <f t="shared" si="15"/>
        <v>3.7767892381649591E-2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38.25" outlineLevel="1" x14ac:dyDescent="0.25">
      <c r="A72" s="19">
        <v>4</v>
      </c>
      <c r="B72" s="19"/>
      <c r="C72" s="50" t="s">
        <v>945</v>
      </c>
      <c r="D72" s="51">
        <v>44921</v>
      </c>
      <c r="E72" s="68" t="s">
        <v>136</v>
      </c>
      <c r="F72" s="69" t="s">
        <v>946</v>
      </c>
      <c r="G72" s="69" t="s">
        <v>947</v>
      </c>
      <c r="H72" s="53"/>
      <c r="I72" s="55"/>
      <c r="J72" s="199"/>
      <c r="K72" s="71">
        <v>240000000</v>
      </c>
      <c r="L72" s="69" t="s">
        <v>948</v>
      </c>
      <c r="M72" s="47"/>
      <c r="N72" s="72"/>
      <c r="O72" s="47"/>
      <c r="P72" s="73"/>
      <c r="Q72" s="73"/>
      <c r="R72" s="24"/>
      <c r="S72" s="24"/>
      <c r="T72" s="24"/>
      <c r="U72" s="25">
        <f t="shared" si="16"/>
        <v>0</v>
      </c>
      <c r="V72" s="24"/>
      <c r="W72" s="24"/>
      <c r="X72" s="24"/>
      <c r="Y72" s="25">
        <f t="shared" si="17"/>
        <v>0</v>
      </c>
      <c r="Z72" s="24"/>
      <c r="AA72" s="71">
        <v>240000000</v>
      </c>
      <c r="AB72" s="24"/>
      <c r="AC72" s="25">
        <f t="shared" si="18"/>
        <v>240000000</v>
      </c>
      <c r="AD72" s="24"/>
      <c r="AE72" s="24">
        <v>0</v>
      </c>
      <c r="AF72" s="24">
        <v>0</v>
      </c>
      <c r="AG72" s="25">
        <f t="shared" si="19"/>
        <v>0</v>
      </c>
      <c r="AH72" s="25">
        <f t="shared" si="20"/>
        <v>240000000</v>
      </c>
      <c r="AI72" s="26">
        <f t="shared" si="21"/>
        <v>0</v>
      </c>
      <c r="AJ72" s="27">
        <f t="shared" si="15"/>
        <v>3.7767892381649591E-2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44.25" customHeight="1" outlineLevel="1" x14ac:dyDescent="0.25">
      <c r="A73" s="19">
        <v>5</v>
      </c>
      <c r="B73" s="19"/>
      <c r="C73" s="50" t="s">
        <v>1034</v>
      </c>
      <c r="D73" s="51">
        <v>45289</v>
      </c>
      <c r="E73" s="68" t="s">
        <v>1033</v>
      </c>
      <c r="F73" s="69" t="s">
        <v>946</v>
      </c>
      <c r="G73" s="69" t="s">
        <v>947</v>
      </c>
      <c r="H73" s="53"/>
      <c r="I73" s="55"/>
      <c r="J73" s="199"/>
      <c r="K73" s="71">
        <v>168000000</v>
      </c>
      <c r="L73" s="69" t="s">
        <v>948</v>
      </c>
      <c r="M73" s="47"/>
      <c r="N73" s="72"/>
      <c r="O73" s="47"/>
      <c r="P73" s="73"/>
      <c r="Q73" s="73"/>
      <c r="R73" s="24"/>
      <c r="S73" s="24"/>
      <c r="T73" s="24"/>
      <c r="U73" s="25">
        <f t="shared" si="16"/>
        <v>0</v>
      </c>
      <c r="V73" s="24"/>
      <c r="W73" s="24"/>
      <c r="X73" s="24"/>
      <c r="Y73" s="25">
        <f t="shared" si="17"/>
        <v>0</v>
      </c>
      <c r="Z73" s="24"/>
      <c r="AA73" s="24"/>
      <c r="AB73" s="24"/>
      <c r="AC73" s="25">
        <f t="shared" si="18"/>
        <v>0</v>
      </c>
      <c r="AD73" s="24"/>
      <c r="AE73" s="24">
        <v>0</v>
      </c>
      <c r="AF73" s="71">
        <v>168000000</v>
      </c>
      <c r="AG73" s="25">
        <f t="shared" si="19"/>
        <v>168000000</v>
      </c>
      <c r="AH73" s="25">
        <f t="shared" si="20"/>
        <v>168000000</v>
      </c>
      <c r="AI73" s="26">
        <f t="shared" ref="AI73:AI81" si="22">IF(ISERROR(AH73/J61),0,AH73/J61)</f>
        <v>0</v>
      </c>
      <c r="AJ73" s="27">
        <f t="shared" si="15"/>
        <v>2.643752466715471E-2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43.5" customHeight="1" outlineLevel="1" x14ac:dyDescent="0.25">
      <c r="A74" s="19">
        <v>6</v>
      </c>
      <c r="B74" s="19"/>
      <c r="C74" s="50" t="s">
        <v>1034</v>
      </c>
      <c r="D74" s="51">
        <v>45289</v>
      </c>
      <c r="E74" s="68" t="s">
        <v>1036</v>
      </c>
      <c r="F74" s="69" t="s">
        <v>946</v>
      </c>
      <c r="G74" s="69" t="s">
        <v>947</v>
      </c>
      <c r="H74" s="53"/>
      <c r="I74" s="55"/>
      <c r="J74" s="199"/>
      <c r="K74" s="71">
        <v>280000000</v>
      </c>
      <c r="L74" s="69" t="s">
        <v>948</v>
      </c>
      <c r="M74" s="47"/>
      <c r="N74" s="72"/>
      <c r="O74" s="47"/>
      <c r="P74" s="73"/>
      <c r="Q74" s="73"/>
      <c r="R74" s="24"/>
      <c r="S74" s="24"/>
      <c r="T74" s="24"/>
      <c r="U74" s="25">
        <f t="shared" si="16"/>
        <v>0</v>
      </c>
      <c r="V74" s="24"/>
      <c r="W74" s="24"/>
      <c r="X74" s="24"/>
      <c r="Y74" s="25">
        <f t="shared" si="17"/>
        <v>0</v>
      </c>
      <c r="Z74" s="24"/>
      <c r="AA74" s="24"/>
      <c r="AB74" s="24"/>
      <c r="AC74" s="25">
        <f t="shared" si="18"/>
        <v>0</v>
      </c>
      <c r="AD74" s="24"/>
      <c r="AE74" s="24">
        <v>0</v>
      </c>
      <c r="AF74" s="71">
        <v>280000000</v>
      </c>
      <c r="AG74" s="25">
        <f t="shared" si="19"/>
        <v>280000000</v>
      </c>
      <c r="AH74" s="25">
        <f t="shared" si="20"/>
        <v>280000000</v>
      </c>
      <c r="AI74" s="26">
        <f t="shared" si="22"/>
        <v>0</v>
      </c>
      <c r="AJ74" s="27">
        <f t="shared" si="15"/>
        <v>4.4062541111924522E-2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41.25" customHeight="1" outlineLevel="1" x14ac:dyDescent="0.25">
      <c r="A75" s="19">
        <v>7</v>
      </c>
      <c r="B75" s="19"/>
      <c r="C75" s="50" t="s">
        <v>1038</v>
      </c>
      <c r="D75" s="51">
        <v>45275</v>
      </c>
      <c r="E75" s="68" t="s">
        <v>1037</v>
      </c>
      <c r="F75" s="69" t="s">
        <v>946</v>
      </c>
      <c r="G75" s="69" t="s">
        <v>947</v>
      </c>
      <c r="H75" s="53"/>
      <c r="I75" s="55"/>
      <c r="J75" s="199"/>
      <c r="K75" s="71">
        <v>140000000</v>
      </c>
      <c r="L75" s="69" t="s">
        <v>948</v>
      </c>
      <c r="M75" s="47"/>
      <c r="N75" s="72"/>
      <c r="O75" s="47"/>
      <c r="P75" s="73"/>
      <c r="Q75" s="73"/>
      <c r="R75" s="24"/>
      <c r="S75" s="24"/>
      <c r="T75" s="24"/>
      <c r="U75" s="25">
        <f t="shared" si="16"/>
        <v>0</v>
      </c>
      <c r="V75" s="24"/>
      <c r="W75" s="24"/>
      <c r="X75" s="24"/>
      <c r="Y75" s="25">
        <f t="shared" si="17"/>
        <v>0</v>
      </c>
      <c r="Z75" s="24"/>
      <c r="AA75" s="24"/>
      <c r="AB75" s="24"/>
      <c r="AC75" s="25">
        <f t="shared" si="18"/>
        <v>0</v>
      </c>
      <c r="AD75" s="24"/>
      <c r="AE75" s="24">
        <v>0</v>
      </c>
      <c r="AF75" s="71">
        <v>140000000</v>
      </c>
      <c r="AG75" s="25">
        <f t="shared" si="19"/>
        <v>140000000</v>
      </c>
      <c r="AH75" s="25">
        <f t="shared" si="20"/>
        <v>140000000</v>
      </c>
      <c r="AI75" s="26">
        <f t="shared" si="22"/>
        <v>0</v>
      </c>
      <c r="AJ75" s="27">
        <f t="shared" si="15"/>
        <v>2.2031270555962261E-2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39.75" customHeight="1" outlineLevel="1" x14ac:dyDescent="0.25">
      <c r="A76" s="19">
        <v>8</v>
      </c>
      <c r="B76" s="19"/>
      <c r="C76" s="50" t="s">
        <v>1038</v>
      </c>
      <c r="D76" s="51">
        <v>45275</v>
      </c>
      <c r="E76" s="68" t="s">
        <v>1039</v>
      </c>
      <c r="F76" s="69" t="s">
        <v>946</v>
      </c>
      <c r="G76" s="69" t="s">
        <v>947</v>
      </c>
      <c r="H76" s="53"/>
      <c r="I76" s="55"/>
      <c r="J76" s="199"/>
      <c r="K76" s="71">
        <v>173800000</v>
      </c>
      <c r="L76" s="69" t="s">
        <v>948</v>
      </c>
      <c r="M76" s="47"/>
      <c r="N76" s="72"/>
      <c r="O76" s="47"/>
      <c r="P76" s="73"/>
      <c r="Q76" s="73"/>
      <c r="R76" s="24"/>
      <c r="S76" s="24"/>
      <c r="T76" s="24"/>
      <c r="U76" s="25">
        <f t="shared" si="16"/>
        <v>0</v>
      </c>
      <c r="V76" s="24"/>
      <c r="W76" s="24"/>
      <c r="X76" s="24"/>
      <c r="Y76" s="25">
        <f t="shared" si="17"/>
        <v>0</v>
      </c>
      <c r="Z76" s="24"/>
      <c r="AA76" s="24"/>
      <c r="AB76" s="24"/>
      <c r="AC76" s="25">
        <f t="shared" si="18"/>
        <v>0</v>
      </c>
      <c r="AD76" s="24"/>
      <c r="AE76" s="24">
        <v>0</v>
      </c>
      <c r="AF76" s="71">
        <v>173800000</v>
      </c>
      <c r="AG76" s="25">
        <f t="shared" si="19"/>
        <v>173800000</v>
      </c>
      <c r="AH76" s="25">
        <f t="shared" si="20"/>
        <v>173800000</v>
      </c>
      <c r="AI76" s="26">
        <f t="shared" si="22"/>
        <v>0</v>
      </c>
      <c r="AJ76" s="27">
        <f t="shared" si="15"/>
        <v>2.7350248733044577E-2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31.5" customHeight="1" outlineLevel="1" x14ac:dyDescent="0.25">
      <c r="A77" s="19">
        <v>9</v>
      </c>
      <c r="B77" s="19"/>
      <c r="C77" s="50" t="s">
        <v>1035</v>
      </c>
      <c r="D77" s="51">
        <v>45289</v>
      </c>
      <c r="E77" s="68" t="s">
        <v>1040</v>
      </c>
      <c r="F77" s="69" t="s">
        <v>946</v>
      </c>
      <c r="G77" s="69" t="s">
        <v>947</v>
      </c>
      <c r="H77" s="53"/>
      <c r="I77" s="55"/>
      <c r="J77" s="199"/>
      <c r="K77" s="71">
        <v>140000000</v>
      </c>
      <c r="L77" s="69" t="s">
        <v>948</v>
      </c>
      <c r="M77" s="47"/>
      <c r="N77" s="72"/>
      <c r="O77" s="47"/>
      <c r="P77" s="73"/>
      <c r="Q77" s="73"/>
      <c r="R77" s="24"/>
      <c r="S77" s="24"/>
      <c r="T77" s="24"/>
      <c r="U77" s="25">
        <f t="shared" si="16"/>
        <v>0</v>
      </c>
      <c r="V77" s="24"/>
      <c r="W77" s="24"/>
      <c r="X77" s="24"/>
      <c r="Y77" s="25">
        <f t="shared" si="17"/>
        <v>0</v>
      </c>
      <c r="Z77" s="24"/>
      <c r="AA77" s="24"/>
      <c r="AB77" s="24"/>
      <c r="AC77" s="25">
        <f t="shared" si="18"/>
        <v>0</v>
      </c>
      <c r="AD77" s="24"/>
      <c r="AE77" s="24">
        <v>0</v>
      </c>
      <c r="AF77" s="71">
        <v>140000000</v>
      </c>
      <c r="AG77" s="25">
        <f t="shared" si="19"/>
        <v>140000000</v>
      </c>
      <c r="AH77" s="25">
        <f t="shared" si="20"/>
        <v>140000000</v>
      </c>
      <c r="AI77" s="26">
        <f t="shared" si="22"/>
        <v>0</v>
      </c>
      <c r="AJ77" s="27">
        <f t="shared" si="15"/>
        <v>2.2031270555962261E-2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33.75" customHeight="1" outlineLevel="1" x14ac:dyDescent="0.25">
      <c r="A78" s="19">
        <v>10</v>
      </c>
      <c r="B78" s="19"/>
      <c r="C78" s="50" t="s">
        <v>1042</v>
      </c>
      <c r="D78" s="51">
        <v>45289</v>
      </c>
      <c r="E78" s="68" t="s">
        <v>1041</v>
      </c>
      <c r="F78" s="69" t="s">
        <v>946</v>
      </c>
      <c r="G78" s="69" t="s">
        <v>947</v>
      </c>
      <c r="H78" s="53"/>
      <c r="I78" s="55"/>
      <c r="J78" s="199"/>
      <c r="K78" s="71">
        <v>347600000</v>
      </c>
      <c r="L78" s="69" t="s">
        <v>948</v>
      </c>
      <c r="M78" s="47"/>
      <c r="N78" s="72"/>
      <c r="O78" s="47"/>
      <c r="P78" s="73"/>
      <c r="Q78" s="73"/>
      <c r="R78" s="24"/>
      <c r="S78" s="24"/>
      <c r="T78" s="24"/>
      <c r="U78" s="25">
        <f t="shared" si="16"/>
        <v>0</v>
      </c>
      <c r="V78" s="24"/>
      <c r="W78" s="24"/>
      <c r="X78" s="24"/>
      <c r="Y78" s="25">
        <f t="shared" si="17"/>
        <v>0</v>
      </c>
      <c r="Z78" s="24"/>
      <c r="AA78" s="24"/>
      <c r="AB78" s="24"/>
      <c r="AC78" s="25">
        <f t="shared" si="18"/>
        <v>0</v>
      </c>
      <c r="AD78" s="24"/>
      <c r="AE78" s="24">
        <v>0</v>
      </c>
      <c r="AF78" s="71">
        <v>347600000</v>
      </c>
      <c r="AG78" s="25">
        <f t="shared" si="19"/>
        <v>347600000</v>
      </c>
      <c r="AH78" s="25">
        <f t="shared" si="20"/>
        <v>347600000</v>
      </c>
      <c r="AI78" s="26">
        <f t="shared" si="22"/>
        <v>0</v>
      </c>
      <c r="AJ78" s="27">
        <f t="shared" si="15"/>
        <v>5.4700497466089154E-2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31.5" customHeight="1" outlineLevel="1" x14ac:dyDescent="0.25">
      <c r="A79" s="19">
        <v>11</v>
      </c>
      <c r="B79" s="19"/>
      <c r="C79" s="50" t="s">
        <v>1038</v>
      </c>
      <c r="D79" s="51">
        <v>45275</v>
      </c>
      <c r="E79" s="68" t="s">
        <v>927</v>
      </c>
      <c r="F79" s="69" t="s">
        <v>946</v>
      </c>
      <c r="G79" s="69" t="s">
        <v>947</v>
      </c>
      <c r="H79" s="53"/>
      <c r="I79" s="55"/>
      <c r="J79" s="199"/>
      <c r="K79" s="71">
        <v>347600000</v>
      </c>
      <c r="L79" s="69" t="s">
        <v>948</v>
      </c>
      <c r="M79" s="47"/>
      <c r="N79" s="72"/>
      <c r="O79" s="47"/>
      <c r="P79" s="73"/>
      <c r="Q79" s="73"/>
      <c r="R79" s="24"/>
      <c r="S79" s="24"/>
      <c r="T79" s="24"/>
      <c r="U79" s="25">
        <f t="shared" si="16"/>
        <v>0</v>
      </c>
      <c r="V79" s="24"/>
      <c r="W79" s="24"/>
      <c r="X79" s="24"/>
      <c r="Y79" s="25">
        <f t="shared" si="17"/>
        <v>0</v>
      </c>
      <c r="Z79" s="24"/>
      <c r="AA79" s="24"/>
      <c r="AB79" s="24"/>
      <c r="AC79" s="25">
        <f t="shared" si="18"/>
        <v>0</v>
      </c>
      <c r="AD79" s="24"/>
      <c r="AE79" s="24">
        <v>0</v>
      </c>
      <c r="AF79" s="71">
        <v>347600000</v>
      </c>
      <c r="AG79" s="25">
        <f t="shared" si="19"/>
        <v>347600000</v>
      </c>
      <c r="AH79" s="25">
        <f t="shared" si="20"/>
        <v>347600000</v>
      </c>
      <c r="AI79" s="26">
        <f t="shared" si="22"/>
        <v>0</v>
      </c>
      <c r="AJ79" s="27">
        <f t="shared" si="15"/>
        <v>5.4700497466089154E-2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33" customHeight="1" outlineLevel="1" x14ac:dyDescent="0.25">
      <c r="A80" s="19">
        <v>12</v>
      </c>
      <c r="B80" s="19"/>
      <c r="C80" s="50" t="s">
        <v>1038</v>
      </c>
      <c r="D80" s="51">
        <v>45275</v>
      </c>
      <c r="E80" s="68" t="s">
        <v>1037</v>
      </c>
      <c r="F80" s="69" t="s">
        <v>946</v>
      </c>
      <c r="G80" s="69" t="s">
        <v>947</v>
      </c>
      <c r="H80" s="53"/>
      <c r="I80" s="55"/>
      <c r="J80" s="199"/>
      <c r="K80" s="71">
        <v>347600000</v>
      </c>
      <c r="L80" s="69" t="s">
        <v>948</v>
      </c>
      <c r="M80" s="47"/>
      <c r="N80" s="72"/>
      <c r="O80" s="47"/>
      <c r="P80" s="73"/>
      <c r="Q80" s="73"/>
      <c r="R80" s="24"/>
      <c r="S80" s="24"/>
      <c r="T80" s="24"/>
      <c r="U80" s="25">
        <f t="shared" si="16"/>
        <v>0</v>
      </c>
      <c r="V80" s="24"/>
      <c r="W80" s="24"/>
      <c r="X80" s="24"/>
      <c r="Y80" s="25">
        <f t="shared" si="17"/>
        <v>0</v>
      </c>
      <c r="Z80" s="24"/>
      <c r="AA80" s="24"/>
      <c r="AB80" s="24"/>
      <c r="AC80" s="25">
        <f t="shared" si="18"/>
        <v>0</v>
      </c>
      <c r="AD80" s="24"/>
      <c r="AE80" s="24">
        <v>0</v>
      </c>
      <c r="AF80" s="71">
        <v>347600000</v>
      </c>
      <c r="AG80" s="25">
        <f t="shared" si="19"/>
        <v>347600000</v>
      </c>
      <c r="AH80" s="25">
        <f t="shared" si="20"/>
        <v>347600000</v>
      </c>
      <c r="AI80" s="26">
        <f t="shared" si="22"/>
        <v>5.4692054311286847E-2</v>
      </c>
      <c r="AJ80" s="27">
        <f t="shared" si="15"/>
        <v>5.4700497466089154E-2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33" customHeight="1" outlineLevel="1" x14ac:dyDescent="0.25">
      <c r="A81" s="111">
        <v>13</v>
      </c>
      <c r="B81" s="111"/>
      <c r="C81" s="50" t="s">
        <v>1067</v>
      </c>
      <c r="D81" s="113">
        <v>45282</v>
      </c>
      <c r="E81" s="114" t="s">
        <v>1044</v>
      </c>
      <c r="F81" s="69" t="s">
        <v>946</v>
      </c>
      <c r="G81" s="69" t="s">
        <v>947</v>
      </c>
      <c r="H81" s="115"/>
      <c r="I81" s="116"/>
      <c r="J81" s="199"/>
      <c r="K81" s="71">
        <v>304000000</v>
      </c>
      <c r="L81" s="69" t="s">
        <v>948</v>
      </c>
      <c r="M81" s="118"/>
      <c r="N81" s="119"/>
      <c r="O81" s="118"/>
      <c r="P81" s="120"/>
      <c r="Q81" s="120"/>
      <c r="R81" s="95"/>
      <c r="S81" s="95"/>
      <c r="T81" s="95"/>
      <c r="U81" s="121">
        <f>SUM(R81:T81)</f>
        <v>0</v>
      </c>
      <c r="V81" s="24"/>
      <c r="W81" s="24"/>
      <c r="X81" s="24"/>
      <c r="Y81" s="25">
        <f>SUM(V81:X81)</f>
        <v>0</v>
      </c>
      <c r="Z81" s="24"/>
      <c r="AA81" s="24"/>
      <c r="AB81" s="24"/>
      <c r="AC81" s="25">
        <f>SUM(Z81:AB81)</f>
        <v>0</v>
      </c>
      <c r="AD81" s="24"/>
      <c r="AE81" s="24">
        <v>0</v>
      </c>
      <c r="AF81" s="71">
        <v>304000000</v>
      </c>
      <c r="AG81" s="25">
        <f>SUM(AD81:AF81)</f>
        <v>304000000</v>
      </c>
      <c r="AH81" s="25">
        <f>SUM(U81,Y81,AC81,AG81)</f>
        <v>304000000</v>
      </c>
      <c r="AI81" s="26">
        <f t="shared" si="22"/>
        <v>0</v>
      </c>
      <c r="AJ81" s="27">
        <f t="shared" si="15"/>
        <v>4.7839330350089478E-2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42" customHeight="1" outlineLevel="1" x14ac:dyDescent="0.25">
      <c r="A82" s="19">
        <v>14</v>
      </c>
      <c r="B82" s="19"/>
      <c r="C82" s="50" t="s">
        <v>1043</v>
      </c>
      <c r="D82" s="51">
        <v>45282</v>
      </c>
      <c r="E82" s="69" t="s">
        <v>1045</v>
      </c>
      <c r="F82" s="69" t="s">
        <v>946</v>
      </c>
      <c r="G82" s="69" t="s">
        <v>947</v>
      </c>
      <c r="H82" s="53"/>
      <c r="I82" s="55"/>
      <c r="J82" s="199"/>
      <c r="K82" s="71">
        <v>173800000</v>
      </c>
      <c r="L82" s="69" t="s">
        <v>948</v>
      </c>
      <c r="M82" s="123"/>
      <c r="N82" s="72"/>
      <c r="O82" s="123"/>
      <c r="P82" s="124"/>
      <c r="Q82" s="124"/>
      <c r="R82" s="96"/>
      <c r="S82" s="96"/>
      <c r="T82" s="96"/>
      <c r="U82" s="121">
        <f t="shared" ref="U82:U100" si="23">SUM(R82:T82)</f>
        <v>0</v>
      </c>
      <c r="V82" s="24"/>
      <c r="W82" s="24"/>
      <c r="X82" s="24"/>
      <c r="Y82" s="25">
        <f t="shared" ref="Y82:Y100" si="24">SUM(V82:X82)</f>
        <v>0</v>
      </c>
      <c r="Z82" s="24"/>
      <c r="AA82" s="24"/>
      <c r="AB82" s="24"/>
      <c r="AC82" s="25">
        <f t="shared" ref="AC82:AC100" si="25">SUM(Z82:AB82)</f>
        <v>0</v>
      </c>
      <c r="AD82" s="24"/>
      <c r="AE82" s="24">
        <v>0</v>
      </c>
      <c r="AF82" s="71">
        <v>173800000</v>
      </c>
      <c r="AG82" s="25">
        <f t="shared" ref="AG82:AG100" si="26">SUM(AD82:AF82)</f>
        <v>173800000</v>
      </c>
      <c r="AH82" s="25">
        <f t="shared" ref="AH82:AH100" si="27">SUM(U82,Y82,AC82,AG82)</f>
        <v>173800000</v>
      </c>
      <c r="AI82" s="26">
        <f t="shared" ref="AI82:AI100" si="28">IF(ISERROR(AH82/J70),0,AH82/J70)</f>
        <v>0</v>
      </c>
      <c r="AJ82" s="27">
        <f t="shared" ref="AJ82:AJ100" si="29">IF(ISERROR(AH82/$AH$102),"-",AH82/$AH$102)</f>
        <v>2.7350248733044577E-2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33.75" customHeight="1" outlineLevel="1" x14ac:dyDescent="0.25">
      <c r="A83" s="19">
        <v>15</v>
      </c>
      <c r="B83" s="19"/>
      <c r="C83" s="50" t="s">
        <v>1047</v>
      </c>
      <c r="D83" s="51">
        <v>45282</v>
      </c>
      <c r="E83" s="69" t="s">
        <v>1046</v>
      </c>
      <c r="F83" s="69" t="s">
        <v>946</v>
      </c>
      <c r="G83" s="69" t="s">
        <v>947</v>
      </c>
      <c r="H83" s="53"/>
      <c r="I83" s="55"/>
      <c r="J83" s="199"/>
      <c r="K83" s="71">
        <v>167200000</v>
      </c>
      <c r="L83" s="69" t="s">
        <v>948</v>
      </c>
      <c r="M83" s="123"/>
      <c r="N83" s="72"/>
      <c r="O83" s="123"/>
      <c r="P83" s="124"/>
      <c r="Q83" s="124"/>
      <c r="R83" s="96"/>
      <c r="S83" s="96"/>
      <c r="T83" s="96"/>
      <c r="U83" s="121">
        <f t="shared" si="23"/>
        <v>0</v>
      </c>
      <c r="V83" s="24"/>
      <c r="W83" s="24"/>
      <c r="X83" s="24"/>
      <c r="Y83" s="25">
        <f t="shared" si="24"/>
        <v>0</v>
      </c>
      <c r="Z83" s="24"/>
      <c r="AA83" s="24"/>
      <c r="AB83" s="24"/>
      <c r="AC83" s="25">
        <f t="shared" si="25"/>
        <v>0</v>
      </c>
      <c r="AD83" s="24"/>
      <c r="AE83" s="24">
        <v>0</v>
      </c>
      <c r="AF83" s="71">
        <v>167200000</v>
      </c>
      <c r="AG83" s="25">
        <f t="shared" si="26"/>
        <v>167200000</v>
      </c>
      <c r="AH83" s="25">
        <f t="shared" si="27"/>
        <v>167200000</v>
      </c>
      <c r="AI83" s="26">
        <f t="shared" si="28"/>
        <v>0</v>
      </c>
      <c r="AJ83" s="27">
        <f t="shared" si="29"/>
        <v>2.6311631692549214E-2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31.5" customHeight="1" outlineLevel="1" x14ac:dyDescent="0.25">
      <c r="A84" s="111">
        <v>16</v>
      </c>
      <c r="B84" s="19"/>
      <c r="C84" s="50" t="s">
        <v>1048</v>
      </c>
      <c r="D84" s="51">
        <v>45653</v>
      </c>
      <c r="E84" s="69" t="s">
        <v>1025</v>
      </c>
      <c r="F84" s="69" t="s">
        <v>946</v>
      </c>
      <c r="G84" s="69" t="s">
        <v>947</v>
      </c>
      <c r="H84" s="53"/>
      <c r="I84" s="55"/>
      <c r="J84" s="199"/>
      <c r="K84" s="71">
        <v>150000000</v>
      </c>
      <c r="L84" s="69" t="s">
        <v>948</v>
      </c>
      <c r="M84" s="123"/>
      <c r="N84" s="72"/>
      <c r="O84" s="123"/>
      <c r="P84" s="124"/>
      <c r="Q84" s="124"/>
      <c r="R84" s="96"/>
      <c r="S84" s="96"/>
      <c r="T84" s="96"/>
      <c r="U84" s="121">
        <f t="shared" si="23"/>
        <v>0</v>
      </c>
      <c r="V84" s="24"/>
      <c r="W84" s="24"/>
      <c r="X84" s="24"/>
      <c r="Y84" s="25">
        <f t="shared" si="24"/>
        <v>0</v>
      </c>
      <c r="Z84" s="24"/>
      <c r="AA84" s="24"/>
      <c r="AB84" s="24"/>
      <c r="AC84" s="25">
        <f t="shared" si="25"/>
        <v>0</v>
      </c>
      <c r="AD84" s="24"/>
      <c r="AE84" s="24">
        <v>0</v>
      </c>
      <c r="AF84" s="71">
        <v>150000000</v>
      </c>
      <c r="AG84" s="25">
        <f t="shared" si="26"/>
        <v>150000000</v>
      </c>
      <c r="AH84" s="25">
        <f t="shared" si="27"/>
        <v>150000000</v>
      </c>
      <c r="AI84" s="26">
        <f t="shared" si="28"/>
        <v>0</v>
      </c>
      <c r="AJ84" s="27">
        <f t="shared" si="29"/>
        <v>2.3604932738530992E-2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33" customHeight="1" outlineLevel="1" x14ac:dyDescent="0.25">
      <c r="A85" s="19">
        <v>17</v>
      </c>
      <c r="B85" s="19"/>
      <c r="C85" s="50" t="s">
        <v>1049</v>
      </c>
      <c r="D85" s="51">
        <v>45656</v>
      </c>
      <c r="E85" s="69" t="s">
        <v>1036</v>
      </c>
      <c r="F85" s="69" t="s">
        <v>946</v>
      </c>
      <c r="G85" s="69" t="s">
        <v>947</v>
      </c>
      <c r="H85" s="53"/>
      <c r="I85" s="55"/>
      <c r="J85" s="199"/>
      <c r="K85" s="71">
        <v>151074000</v>
      </c>
      <c r="L85" s="69" t="s">
        <v>948</v>
      </c>
      <c r="M85" s="123"/>
      <c r="N85" s="72"/>
      <c r="O85" s="123"/>
      <c r="P85" s="124"/>
      <c r="Q85" s="124"/>
      <c r="R85" s="96"/>
      <c r="S85" s="96"/>
      <c r="T85" s="96"/>
      <c r="U85" s="121">
        <f t="shared" si="23"/>
        <v>0</v>
      </c>
      <c r="V85" s="24"/>
      <c r="W85" s="24"/>
      <c r="X85" s="24"/>
      <c r="Y85" s="25">
        <f t="shared" si="24"/>
        <v>0</v>
      </c>
      <c r="Z85" s="24"/>
      <c r="AA85" s="24"/>
      <c r="AB85" s="24"/>
      <c r="AC85" s="25">
        <f t="shared" si="25"/>
        <v>0</v>
      </c>
      <c r="AD85" s="24"/>
      <c r="AE85" s="24">
        <v>0</v>
      </c>
      <c r="AF85" s="71">
        <v>151074000</v>
      </c>
      <c r="AG85" s="25">
        <f t="shared" si="26"/>
        <v>151074000</v>
      </c>
      <c r="AH85" s="25">
        <f t="shared" si="27"/>
        <v>151074000</v>
      </c>
      <c r="AI85" s="26">
        <f t="shared" si="28"/>
        <v>0</v>
      </c>
      <c r="AJ85" s="27">
        <f t="shared" si="29"/>
        <v>2.3773944056938875E-2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39.75" customHeight="1" outlineLevel="1" x14ac:dyDescent="0.25">
      <c r="A86" s="19">
        <v>18</v>
      </c>
      <c r="B86" s="19"/>
      <c r="C86" s="50" t="s">
        <v>1050</v>
      </c>
      <c r="D86" s="51">
        <v>45656</v>
      </c>
      <c r="E86" s="69" t="s">
        <v>1036</v>
      </c>
      <c r="F86" s="69" t="s">
        <v>946</v>
      </c>
      <c r="G86" s="69" t="s">
        <v>947</v>
      </c>
      <c r="H86" s="53"/>
      <c r="I86" s="55"/>
      <c r="J86" s="199"/>
      <c r="K86" s="71">
        <v>247212000</v>
      </c>
      <c r="L86" s="69" t="s">
        <v>948</v>
      </c>
      <c r="M86" s="123"/>
      <c r="N86" s="72"/>
      <c r="O86" s="123"/>
      <c r="P86" s="124"/>
      <c r="Q86" s="124"/>
      <c r="R86" s="96"/>
      <c r="S86" s="96"/>
      <c r="T86" s="96"/>
      <c r="U86" s="121">
        <f t="shared" si="23"/>
        <v>0</v>
      </c>
      <c r="V86" s="24"/>
      <c r="W86" s="24"/>
      <c r="X86" s="24"/>
      <c r="Y86" s="25">
        <f t="shared" si="24"/>
        <v>0</v>
      </c>
      <c r="Z86" s="24"/>
      <c r="AA86" s="24"/>
      <c r="AB86" s="24"/>
      <c r="AC86" s="25">
        <f t="shared" si="25"/>
        <v>0</v>
      </c>
      <c r="AD86" s="24"/>
      <c r="AE86" s="24">
        <v>0</v>
      </c>
      <c r="AF86" s="71">
        <v>247212000</v>
      </c>
      <c r="AG86" s="25">
        <f t="shared" si="26"/>
        <v>247212000</v>
      </c>
      <c r="AH86" s="25">
        <f t="shared" si="27"/>
        <v>247212000</v>
      </c>
      <c r="AI86" s="26">
        <f t="shared" si="28"/>
        <v>0</v>
      </c>
      <c r="AJ86" s="27">
        <f t="shared" si="29"/>
        <v>3.8902817547718162E-2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39" customHeight="1" outlineLevel="1" x14ac:dyDescent="0.25">
      <c r="A87" s="111">
        <v>19</v>
      </c>
      <c r="B87" s="19"/>
      <c r="C87" s="50" t="s">
        <v>1052</v>
      </c>
      <c r="D87" s="51">
        <v>45653</v>
      </c>
      <c r="E87" s="69" t="s">
        <v>1051</v>
      </c>
      <c r="F87" s="69" t="s">
        <v>946</v>
      </c>
      <c r="G87" s="69" t="s">
        <v>947</v>
      </c>
      <c r="H87" s="53"/>
      <c r="I87" s="55"/>
      <c r="J87" s="199"/>
      <c r="K87" s="71">
        <v>135000000</v>
      </c>
      <c r="L87" s="69" t="s">
        <v>948</v>
      </c>
      <c r="M87" s="123"/>
      <c r="N87" s="72"/>
      <c r="O87" s="123"/>
      <c r="P87" s="124"/>
      <c r="Q87" s="124"/>
      <c r="R87" s="96"/>
      <c r="S87" s="96"/>
      <c r="T87" s="96"/>
      <c r="U87" s="121">
        <f t="shared" si="23"/>
        <v>0</v>
      </c>
      <c r="V87" s="24"/>
      <c r="W87" s="24"/>
      <c r="X87" s="24"/>
      <c r="Y87" s="25">
        <f t="shared" si="24"/>
        <v>0</v>
      </c>
      <c r="Z87" s="24"/>
      <c r="AA87" s="24"/>
      <c r="AB87" s="24"/>
      <c r="AC87" s="25">
        <f t="shared" si="25"/>
        <v>0</v>
      </c>
      <c r="AD87" s="24"/>
      <c r="AE87" s="24">
        <v>0</v>
      </c>
      <c r="AF87" s="71">
        <v>135000000</v>
      </c>
      <c r="AG87" s="25">
        <f t="shared" si="26"/>
        <v>135000000</v>
      </c>
      <c r="AH87" s="25">
        <f t="shared" si="27"/>
        <v>135000000</v>
      </c>
      <c r="AI87" s="26">
        <f t="shared" si="28"/>
        <v>0</v>
      </c>
      <c r="AJ87" s="27">
        <f t="shared" si="29"/>
        <v>2.1244439464677894E-2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39" customHeight="1" outlineLevel="1" x14ac:dyDescent="0.25">
      <c r="A88" s="19">
        <v>20</v>
      </c>
      <c r="B88" s="19"/>
      <c r="C88" s="50" t="s">
        <v>1053</v>
      </c>
      <c r="D88" s="51">
        <v>45653</v>
      </c>
      <c r="E88" s="69" t="s">
        <v>131</v>
      </c>
      <c r="F88" s="69" t="s">
        <v>946</v>
      </c>
      <c r="G88" s="69" t="s">
        <v>947</v>
      </c>
      <c r="H88" s="53"/>
      <c r="I88" s="55"/>
      <c r="J88" s="199"/>
      <c r="K88" s="71">
        <v>247212000</v>
      </c>
      <c r="L88" s="69" t="s">
        <v>948</v>
      </c>
      <c r="M88" s="123"/>
      <c r="N88" s="72"/>
      <c r="O88" s="123"/>
      <c r="P88" s="124"/>
      <c r="Q88" s="124"/>
      <c r="R88" s="96"/>
      <c r="S88" s="96"/>
      <c r="T88" s="96"/>
      <c r="U88" s="121">
        <f t="shared" si="23"/>
        <v>0</v>
      </c>
      <c r="V88" s="24"/>
      <c r="W88" s="24"/>
      <c r="X88" s="24"/>
      <c r="Y88" s="25">
        <f t="shared" si="24"/>
        <v>0</v>
      </c>
      <c r="Z88" s="24"/>
      <c r="AA88" s="24"/>
      <c r="AB88" s="24"/>
      <c r="AC88" s="25">
        <f t="shared" si="25"/>
        <v>0</v>
      </c>
      <c r="AD88" s="24"/>
      <c r="AE88" s="24">
        <v>0</v>
      </c>
      <c r="AF88" s="71">
        <v>247212000</v>
      </c>
      <c r="AG88" s="25">
        <f t="shared" si="26"/>
        <v>247212000</v>
      </c>
      <c r="AH88" s="25">
        <f t="shared" si="27"/>
        <v>247212000</v>
      </c>
      <c r="AI88" s="26">
        <f t="shared" si="28"/>
        <v>0</v>
      </c>
      <c r="AJ88" s="27">
        <f t="shared" si="29"/>
        <v>3.8902817547718162E-2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33.75" customHeight="1" outlineLevel="1" x14ac:dyDescent="0.25">
      <c r="A89" s="19">
        <v>21</v>
      </c>
      <c r="B89" s="19"/>
      <c r="C89" s="50" t="s">
        <v>1055</v>
      </c>
      <c r="D89" s="51">
        <v>45653</v>
      </c>
      <c r="E89" s="69" t="s">
        <v>1054</v>
      </c>
      <c r="F89" s="69" t="s">
        <v>946</v>
      </c>
      <c r="G89" s="69" t="s">
        <v>947</v>
      </c>
      <c r="H89" s="53"/>
      <c r="I89" s="55"/>
      <c r="J89" s="199"/>
      <c r="K89" s="71">
        <v>164808000</v>
      </c>
      <c r="L89" s="69" t="s">
        <v>948</v>
      </c>
      <c r="M89" s="123"/>
      <c r="N89" s="72"/>
      <c r="O89" s="123"/>
      <c r="P89" s="124"/>
      <c r="Q89" s="124"/>
      <c r="R89" s="96"/>
      <c r="S89" s="96"/>
      <c r="T89" s="96"/>
      <c r="U89" s="121">
        <f t="shared" si="23"/>
        <v>0</v>
      </c>
      <c r="V89" s="24"/>
      <c r="W89" s="24"/>
      <c r="X89" s="24"/>
      <c r="Y89" s="25">
        <f t="shared" si="24"/>
        <v>0</v>
      </c>
      <c r="Z89" s="24"/>
      <c r="AA89" s="24"/>
      <c r="AB89" s="24"/>
      <c r="AC89" s="25">
        <f t="shared" si="25"/>
        <v>0</v>
      </c>
      <c r="AD89" s="24"/>
      <c r="AE89" s="24">
        <v>0</v>
      </c>
      <c r="AF89" s="71">
        <v>164808000</v>
      </c>
      <c r="AG89" s="25">
        <f t="shared" si="26"/>
        <v>164808000</v>
      </c>
      <c r="AH89" s="25">
        <f t="shared" si="27"/>
        <v>164808000</v>
      </c>
      <c r="AI89" s="26">
        <f t="shared" si="28"/>
        <v>0</v>
      </c>
      <c r="AJ89" s="27">
        <f t="shared" si="29"/>
        <v>2.5935211698478771E-2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36.75" customHeight="1" outlineLevel="1" x14ac:dyDescent="0.25">
      <c r="A90" s="111">
        <v>22</v>
      </c>
      <c r="B90" s="19"/>
      <c r="C90" s="50" t="s">
        <v>1056</v>
      </c>
      <c r="D90" s="51">
        <v>45653</v>
      </c>
      <c r="E90" s="69" t="s">
        <v>1040</v>
      </c>
      <c r="F90" s="69" t="s">
        <v>946</v>
      </c>
      <c r="G90" s="69" t="s">
        <v>947</v>
      </c>
      <c r="H90" s="53"/>
      <c r="I90" s="55"/>
      <c r="J90" s="199"/>
      <c r="K90" s="71">
        <v>137340000</v>
      </c>
      <c r="L90" s="69" t="s">
        <v>948</v>
      </c>
      <c r="M90" s="123"/>
      <c r="N90" s="72"/>
      <c r="O90" s="123"/>
      <c r="P90" s="124"/>
      <c r="Q90" s="124"/>
      <c r="R90" s="96"/>
      <c r="S90" s="96"/>
      <c r="T90" s="96"/>
      <c r="U90" s="121">
        <f t="shared" si="23"/>
        <v>0</v>
      </c>
      <c r="V90" s="24"/>
      <c r="W90" s="24"/>
      <c r="X90" s="24"/>
      <c r="Y90" s="25">
        <f t="shared" si="24"/>
        <v>0</v>
      </c>
      <c r="Z90" s="24"/>
      <c r="AA90" s="24"/>
      <c r="AB90" s="24"/>
      <c r="AC90" s="25">
        <f t="shared" si="25"/>
        <v>0</v>
      </c>
      <c r="AD90" s="24"/>
      <c r="AE90" s="24">
        <v>0</v>
      </c>
      <c r="AF90" s="71">
        <v>137340000</v>
      </c>
      <c r="AG90" s="25">
        <f t="shared" si="26"/>
        <v>137340000</v>
      </c>
      <c r="AH90" s="25">
        <f t="shared" si="27"/>
        <v>137340000</v>
      </c>
      <c r="AI90" s="26">
        <f t="shared" si="28"/>
        <v>0</v>
      </c>
      <c r="AJ90" s="27">
        <f t="shared" si="29"/>
        <v>2.1612676415398976E-2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33" customHeight="1" outlineLevel="1" x14ac:dyDescent="0.25">
      <c r="A91" s="19">
        <v>23</v>
      </c>
      <c r="B91" s="19"/>
      <c r="C91" s="50" t="s">
        <v>1057</v>
      </c>
      <c r="D91" s="51">
        <v>45657</v>
      </c>
      <c r="E91" s="69" t="s">
        <v>1037</v>
      </c>
      <c r="F91" s="69" t="s">
        <v>946</v>
      </c>
      <c r="G91" s="69" t="s">
        <v>947</v>
      </c>
      <c r="H91" s="53"/>
      <c r="I91" s="55"/>
      <c r="J91" s="199"/>
      <c r="K91" s="71">
        <v>272340000</v>
      </c>
      <c r="L91" s="69" t="s">
        <v>948</v>
      </c>
      <c r="M91" s="123"/>
      <c r="N91" s="72"/>
      <c r="O91" s="123"/>
      <c r="P91" s="124"/>
      <c r="Q91" s="124"/>
      <c r="R91" s="96"/>
      <c r="S91" s="96"/>
      <c r="T91" s="96"/>
      <c r="U91" s="121">
        <f t="shared" si="23"/>
        <v>0</v>
      </c>
      <c r="V91" s="24"/>
      <c r="W91" s="24"/>
      <c r="X91" s="24"/>
      <c r="Y91" s="25">
        <f t="shared" si="24"/>
        <v>0</v>
      </c>
      <c r="Z91" s="24"/>
      <c r="AA91" s="24"/>
      <c r="AB91" s="24"/>
      <c r="AC91" s="25">
        <f t="shared" si="25"/>
        <v>0</v>
      </c>
      <c r="AD91" s="24"/>
      <c r="AE91" s="24">
        <v>0</v>
      </c>
      <c r="AF91" s="71">
        <v>272340000</v>
      </c>
      <c r="AG91" s="25">
        <f t="shared" si="26"/>
        <v>272340000</v>
      </c>
      <c r="AH91" s="25">
        <f t="shared" si="27"/>
        <v>272340000</v>
      </c>
      <c r="AI91" s="26">
        <f t="shared" si="28"/>
        <v>0</v>
      </c>
      <c r="AJ91" s="27">
        <f t="shared" si="29"/>
        <v>4.2857115880076874E-2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36" customHeight="1" outlineLevel="1" x14ac:dyDescent="0.25">
      <c r="A92" s="19">
        <v>24</v>
      </c>
      <c r="B92" s="19"/>
      <c r="C92" s="50" t="s">
        <v>1059</v>
      </c>
      <c r="D92" s="51">
        <v>45656</v>
      </c>
      <c r="E92" s="69" t="s">
        <v>1058</v>
      </c>
      <c r="F92" s="69" t="s">
        <v>946</v>
      </c>
      <c r="G92" s="69" t="s">
        <v>947</v>
      </c>
      <c r="H92" s="53"/>
      <c r="I92" s="55"/>
      <c r="J92" s="199"/>
      <c r="K92" s="71">
        <v>123606000</v>
      </c>
      <c r="L92" s="69" t="s">
        <v>948</v>
      </c>
      <c r="M92" s="123"/>
      <c r="N92" s="72"/>
      <c r="O92" s="123"/>
      <c r="P92" s="124"/>
      <c r="Q92" s="124"/>
      <c r="R92" s="96"/>
      <c r="S92" s="96"/>
      <c r="T92" s="96"/>
      <c r="U92" s="121">
        <f t="shared" si="23"/>
        <v>0</v>
      </c>
      <c r="V92" s="24"/>
      <c r="W92" s="24"/>
      <c r="X92" s="24"/>
      <c r="Y92" s="25">
        <f t="shared" si="24"/>
        <v>0</v>
      </c>
      <c r="Z92" s="24"/>
      <c r="AA92" s="24"/>
      <c r="AB92" s="24"/>
      <c r="AC92" s="25">
        <f t="shared" si="25"/>
        <v>0</v>
      </c>
      <c r="AD92" s="24"/>
      <c r="AE92" s="24">
        <v>0</v>
      </c>
      <c r="AF92" s="71">
        <v>123606000</v>
      </c>
      <c r="AG92" s="25">
        <f t="shared" si="26"/>
        <v>123606000</v>
      </c>
      <c r="AH92" s="25">
        <f t="shared" si="27"/>
        <v>123606000</v>
      </c>
      <c r="AI92" s="26">
        <f t="shared" si="28"/>
        <v>0</v>
      </c>
      <c r="AJ92" s="27">
        <f t="shared" si="29"/>
        <v>1.9451408773859081E-2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37.5" customHeight="1" outlineLevel="1" x14ac:dyDescent="0.25">
      <c r="A93" s="111">
        <v>25</v>
      </c>
      <c r="B93" s="19"/>
      <c r="C93" s="50" t="s">
        <v>1060</v>
      </c>
      <c r="D93" s="51">
        <v>45657</v>
      </c>
      <c r="E93" s="69" t="s">
        <v>1045</v>
      </c>
      <c r="F93" s="69" t="s">
        <v>946</v>
      </c>
      <c r="G93" s="69" t="s">
        <v>947</v>
      </c>
      <c r="H93" s="53"/>
      <c r="I93" s="55"/>
      <c r="J93" s="199"/>
      <c r="K93" s="71">
        <v>135000000</v>
      </c>
      <c r="L93" s="69" t="s">
        <v>948</v>
      </c>
      <c r="M93" s="123"/>
      <c r="N93" s="72"/>
      <c r="O93" s="123"/>
      <c r="P93" s="124"/>
      <c r="Q93" s="124"/>
      <c r="R93" s="96"/>
      <c r="S93" s="96"/>
      <c r="T93" s="96"/>
      <c r="U93" s="121">
        <f t="shared" si="23"/>
        <v>0</v>
      </c>
      <c r="V93" s="24"/>
      <c r="W93" s="24"/>
      <c r="X93" s="24"/>
      <c r="Y93" s="25">
        <f t="shared" si="24"/>
        <v>0</v>
      </c>
      <c r="Z93" s="24"/>
      <c r="AA93" s="24"/>
      <c r="AB93" s="24"/>
      <c r="AC93" s="25">
        <f t="shared" si="25"/>
        <v>0</v>
      </c>
      <c r="AD93" s="24"/>
      <c r="AE93" s="24">
        <v>0</v>
      </c>
      <c r="AF93" s="71">
        <v>135000000</v>
      </c>
      <c r="AG93" s="25">
        <f t="shared" si="26"/>
        <v>135000000</v>
      </c>
      <c r="AH93" s="25">
        <f t="shared" si="27"/>
        <v>135000000</v>
      </c>
      <c r="AI93" s="26">
        <f t="shared" si="28"/>
        <v>0</v>
      </c>
      <c r="AJ93" s="27">
        <f t="shared" si="29"/>
        <v>2.1244439464677894E-2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42" customHeight="1" outlineLevel="1" x14ac:dyDescent="0.25">
      <c r="A94" s="19">
        <v>26</v>
      </c>
      <c r="B94" s="19"/>
      <c r="C94" s="50" t="s">
        <v>1061</v>
      </c>
      <c r="D94" s="51">
        <v>45656</v>
      </c>
      <c r="E94" s="69" t="s">
        <v>1036</v>
      </c>
      <c r="F94" s="69" t="s">
        <v>946</v>
      </c>
      <c r="G94" s="69" t="s">
        <v>947</v>
      </c>
      <c r="H94" s="53"/>
      <c r="I94" s="55"/>
      <c r="J94" s="199"/>
      <c r="K94" s="71">
        <v>150000000</v>
      </c>
      <c r="L94" s="69" t="s">
        <v>948</v>
      </c>
      <c r="M94" s="123"/>
      <c r="N94" s="72"/>
      <c r="O94" s="123"/>
      <c r="P94" s="124"/>
      <c r="Q94" s="124"/>
      <c r="R94" s="96"/>
      <c r="S94" s="96"/>
      <c r="T94" s="96"/>
      <c r="U94" s="121">
        <f t="shared" si="23"/>
        <v>0</v>
      </c>
      <c r="V94" s="24"/>
      <c r="W94" s="24"/>
      <c r="X94" s="24"/>
      <c r="Y94" s="25">
        <f t="shared" si="24"/>
        <v>0</v>
      </c>
      <c r="Z94" s="24"/>
      <c r="AA94" s="24"/>
      <c r="AB94" s="24"/>
      <c r="AC94" s="25">
        <f t="shared" si="25"/>
        <v>0</v>
      </c>
      <c r="AD94" s="24"/>
      <c r="AE94" s="24">
        <v>0</v>
      </c>
      <c r="AF94" s="71">
        <v>150000000</v>
      </c>
      <c r="AG94" s="25">
        <f t="shared" si="26"/>
        <v>150000000</v>
      </c>
      <c r="AH94" s="25">
        <f t="shared" si="27"/>
        <v>150000000</v>
      </c>
      <c r="AI94" s="26">
        <f t="shared" si="28"/>
        <v>0</v>
      </c>
      <c r="AJ94" s="27">
        <f t="shared" si="29"/>
        <v>2.3604932738530992E-2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37.5" customHeight="1" outlineLevel="1" x14ac:dyDescent="0.25">
      <c r="A95" s="19">
        <v>27</v>
      </c>
      <c r="B95" s="19"/>
      <c r="C95" s="50" t="s">
        <v>1062</v>
      </c>
      <c r="D95" s="51">
        <v>45657</v>
      </c>
      <c r="E95" s="69" t="s">
        <v>1044</v>
      </c>
      <c r="F95" s="69" t="s">
        <v>946</v>
      </c>
      <c r="G95" s="69" t="s">
        <v>947</v>
      </c>
      <c r="H95" s="53"/>
      <c r="I95" s="55"/>
      <c r="J95" s="199"/>
      <c r="K95" s="71">
        <v>123606000</v>
      </c>
      <c r="L95" s="69" t="s">
        <v>948</v>
      </c>
      <c r="M95" s="123"/>
      <c r="N95" s="72"/>
      <c r="O95" s="123"/>
      <c r="P95" s="124"/>
      <c r="Q95" s="124"/>
      <c r="R95" s="96"/>
      <c r="S95" s="96"/>
      <c r="T95" s="96"/>
      <c r="U95" s="121">
        <f t="shared" si="23"/>
        <v>0</v>
      </c>
      <c r="V95" s="24"/>
      <c r="W95" s="24"/>
      <c r="X95" s="24"/>
      <c r="Y95" s="25">
        <f t="shared" si="24"/>
        <v>0</v>
      </c>
      <c r="Z95" s="24"/>
      <c r="AA95" s="24"/>
      <c r="AB95" s="24"/>
      <c r="AC95" s="25">
        <f t="shared" si="25"/>
        <v>0</v>
      </c>
      <c r="AD95" s="24"/>
      <c r="AE95" s="24">
        <v>0</v>
      </c>
      <c r="AF95" s="71">
        <v>123606000</v>
      </c>
      <c r="AG95" s="25">
        <f t="shared" si="26"/>
        <v>123606000</v>
      </c>
      <c r="AH95" s="25">
        <f t="shared" si="27"/>
        <v>123606000</v>
      </c>
      <c r="AI95" s="26">
        <f t="shared" si="28"/>
        <v>0</v>
      </c>
      <c r="AJ95" s="27">
        <f t="shared" si="29"/>
        <v>1.9451408773859081E-2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33" customHeight="1" outlineLevel="1" x14ac:dyDescent="0.25">
      <c r="A96" s="111">
        <v>28</v>
      </c>
      <c r="B96" s="19"/>
      <c r="C96" s="50" t="s">
        <v>1034</v>
      </c>
      <c r="D96" s="51">
        <v>45282</v>
      </c>
      <c r="E96" s="69" t="s">
        <v>1036</v>
      </c>
      <c r="F96" s="69" t="s">
        <v>946</v>
      </c>
      <c r="G96" s="69" t="s">
        <v>947</v>
      </c>
      <c r="H96" s="53"/>
      <c r="I96" s="55"/>
      <c r="J96" s="199"/>
      <c r="K96" s="71">
        <v>140000000</v>
      </c>
      <c r="L96" s="69" t="s">
        <v>948</v>
      </c>
      <c r="M96" s="123"/>
      <c r="N96" s="72"/>
      <c r="O96" s="123"/>
      <c r="P96" s="124"/>
      <c r="Q96" s="124"/>
      <c r="R96" s="96"/>
      <c r="S96" s="96"/>
      <c r="T96" s="96"/>
      <c r="U96" s="121">
        <f t="shared" si="23"/>
        <v>0</v>
      </c>
      <c r="V96" s="24"/>
      <c r="W96" s="24"/>
      <c r="X96" s="24"/>
      <c r="Y96" s="25">
        <f t="shared" si="24"/>
        <v>0</v>
      </c>
      <c r="Z96" s="24"/>
      <c r="AA96" s="24"/>
      <c r="AB96" s="24"/>
      <c r="AC96" s="25">
        <f t="shared" si="25"/>
        <v>0</v>
      </c>
      <c r="AD96" s="24"/>
      <c r="AE96" s="24">
        <v>0</v>
      </c>
      <c r="AF96" s="71">
        <v>140000000</v>
      </c>
      <c r="AG96" s="25">
        <f t="shared" si="26"/>
        <v>140000000</v>
      </c>
      <c r="AH96" s="25">
        <f t="shared" si="27"/>
        <v>140000000</v>
      </c>
      <c r="AI96" s="26">
        <f t="shared" si="28"/>
        <v>0</v>
      </c>
      <c r="AJ96" s="27">
        <f t="shared" si="29"/>
        <v>2.2031270555962261E-2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39" customHeight="1" outlineLevel="1" x14ac:dyDescent="0.25">
      <c r="A97" s="19">
        <v>29</v>
      </c>
      <c r="B97" s="19"/>
      <c r="C97" s="50" t="s">
        <v>1063</v>
      </c>
      <c r="D97" s="51">
        <v>45289</v>
      </c>
      <c r="E97" s="69" t="s">
        <v>1054</v>
      </c>
      <c r="F97" s="69" t="s">
        <v>946</v>
      </c>
      <c r="G97" s="69" t="s">
        <v>947</v>
      </c>
      <c r="H97" s="53"/>
      <c r="I97" s="55"/>
      <c r="J97" s="199"/>
      <c r="K97" s="71">
        <v>167200000</v>
      </c>
      <c r="L97" s="69" t="s">
        <v>948</v>
      </c>
      <c r="M97" s="123"/>
      <c r="N97" s="72"/>
      <c r="O97" s="123"/>
      <c r="P97" s="124"/>
      <c r="Q97" s="124"/>
      <c r="R97" s="96"/>
      <c r="S97" s="96"/>
      <c r="T97" s="96"/>
      <c r="U97" s="121">
        <f t="shared" si="23"/>
        <v>0</v>
      </c>
      <c r="V97" s="24"/>
      <c r="W97" s="24"/>
      <c r="X97" s="24"/>
      <c r="Y97" s="25">
        <f t="shared" si="24"/>
        <v>0</v>
      </c>
      <c r="Z97" s="24"/>
      <c r="AA97" s="24"/>
      <c r="AB97" s="24"/>
      <c r="AC97" s="25">
        <f t="shared" si="25"/>
        <v>0</v>
      </c>
      <c r="AD97" s="24"/>
      <c r="AE97" s="24">
        <v>0</v>
      </c>
      <c r="AF97" s="71">
        <v>167200000</v>
      </c>
      <c r="AG97" s="25">
        <f t="shared" si="26"/>
        <v>167200000</v>
      </c>
      <c r="AH97" s="25">
        <f t="shared" si="27"/>
        <v>167200000</v>
      </c>
      <c r="AI97" s="26">
        <f t="shared" si="28"/>
        <v>0</v>
      </c>
      <c r="AJ97" s="27">
        <f t="shared" si="29"/>
        <v>2.6311631692549214E-2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39.75" customHeight="1" outlineLevel="1" x14ac:dyDescent="0.25">
      <c r="A98" s="19">
        <v>30</v>
      </c>
      <c r="B98" s="19"/>
      <c r="C98" s="50" t="s">
        <v>1065</v>
      </c>
      <c r="D98" s="51">
        <v>45652</v>
      </c>
      <c r="E98" s="69" t="s">
        <v>1064</v>
      </c>
      <c r="F98" s="69" t="s">
        <v>946</v>
      </c>
      <c r="G98" s="69" t="s">
        <v>947</v>
      </c>
      <c r="H98" s="53"/>
      <c r="I98" s="55"/>
      <c r="J98" s="199"/>
      <c r="K98" s="71">
        <v>150000000</v>
      </c>
      <c r="L98" s="69" t="s">
        <v>948</v>
      </c>
      <c r="M98" s="123"/>
      <c r="N98" s="72"/>
      <c r="O98" s="123"/>
      <c r="P98" s="124"/>
      <c r="Q98" s="124"/>
      <c r="R98" s="96"/>
      <c r="S98" s="96"/>
      <c r="T98" s="96"/>
      <c r="U98" s="121">
        <f t="shared" si="23"/>
        <v>0</v>
      </c>
      <c r="V98" s="24"/>
      <c r="W98" s="24"/>
      <c r="X98" s="24"/>
      <c r="Y98" s="25">
        <f t="shared" si="24"/>
        <v>0</v>
      </c>
      <c r="Z98" s="24"/>
      <c r="AA98" s="24"/>
      <c r="AB98" s="24"/>
      <c r="AC98" s="25">
        <f t="shared" si="25"/>
        <v>0</v>
      </c>
      <c r="AD98" s="24"/>
      <c r="AE98" s="24">
        <v>0</v>
      </c>
      <c r="AF98" s="71">
        <v>150000000</v>
      </c>
      <c r="AG98" s="25">
        <f t="shared" si="26"/>
        <v>150000000</v>
      </c>
      <c r="AH98" s="25">
        <f t="shared" si="27"/>
        <v>150000000</v>
      </c>
      <c r="AI98" s="26">
        <f t="shared" si="28"/>
        <v>0</v>
      </c>
      <c r="AJ98" s="27">
        <f t="shared" si="29"/>
        <v>2.3604932738530992E-2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36.75" customHeight="1" outlineLevel="1" x14ac:dyDescent="0.25">
      <c r="A99" s="111">
        <v>31</v>
      </c>
      <c r="B99" s="19"/>
      <c r="C99" s="50" t="s">
        <v>1066</v>
      </c>
      <c r="D99" s="51">
        <v>45652</v>
      </c>
      <c r="E99" s="69" t="s">
        <v>1039</v>
      </c>
      <c r="F99" s="69" t="s">
        <v>946</v>
      </c>
      <c r="G99" s="69" t="s">
        <v>947</v>
      </c>
      <c r="H99" s="53"/>
      <c r="I99" s="55"/>
      <c r="J99" s="199"/>
      <c r="K99" s="71">
        <v>123606000</v>
      </c>
      <c r="L99" s="69" t="s">
        <v>948</v>
      </c>
      <c r="M99" s="123"/>
      <c r="N99" s="72"/>
      <c r="O99" s="123"/>
      <c r="P99" s="124"/>
      <c r="Q99" s="124"/>
      <c r="R99" s="96"/>
      <c r="S99" s="96"/>
      <c r="T99" s="96"/>
      <c r="U99" s="121">
        <f t="shared" si="23"/>
        <v>0</v>
      </c>
      <c r="V99" s="24"/>
      <c r="W99" s="24"/>
      <c r="X99" s="24"/>
      <c r="Y99" s="25">
        <f t="shared" si="24"/>
        <v>0</v>
      </c>
      <c r="Z99" s="24"/>
      <c r="AA99" s="24"/>
      <c r="AB99" s="24"/>
      <c r="AC99" s="25">
        <f t="shared" si="25"/>
        <v>0</v>
      </c>
      <c r="AD99" s="24"/>
      <c r="AE99" s="24">
        <v>0</v>
      </c>
      <c r="AF99" s="71">
        <v>123606000</v>
      </c>
      <c r="AG99" s="25">
        <f t="shared" si="26"/>
        <v>123606000</v>
      </c>
      <c r="AH99" s="25">
        <f t="shared" si="27"/>
        <v>123606000</v>
      </c>
      <c r="AI99" s="26">
        <f t="shared" si="28"/>
        <v>0</v>
      </c>
      <c r="AJ99" s="27">
        <f t="shared" si="29"/>
        <v>1.9451408773859081E-2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33" customHeight="1" outlineLevel="1" x14ac:dyDescent="0.25">
      <c r="A100" s="19">
        <v>32</v>
      </c>
      <c r="B100" s="19"/>
      <c r="C100" s="50" t="s">
        <v>1065</v>
      </c>
      <c r="D100" s="51">
        <v>44923</v>
      </c>
      <c r="E100" s="69" t="s">
        <v>131</v>
      </c>
      <c r="F100" s="69" t="s">
        <v>946</v>
      </c>
      <c r="G100" s="69" t="s">
        <v>947</v>
      </c>
      <c r="H100" s="53"/>
      <c r="I100" s="55"/>
      <c r="J100" s="195"/>
      <c r="K100" s="71">
        <v>165000000</v>
      </c>
      <c r="L100" s="69" t="s">
        <v>948</v>
      </c>
      <c r="M100" s="123"/>
      <c r="N100" s="72"/>
      <c r="O100" s="123"/>
      <c r="P100" s="124"/>
      <c r="Q100" s="124"/>
      <c r="R100" s="96"/>
      <c r="S100" s="96"/>
      <c r="T100" s="96"/>
      <c r="U100" s="121">
        <f t="shared" si="23"/>
        <v>0</v>
      </c>
      <c r="V100" s="24"/>
      <c r="W100" s="24"/>
      <c r="X100" s="24"/>
      <c r="Y100" s="25">
        <f t="shared" si="24"/>
        <v>0</v>
      </c>
      <c r="Z100" s="24"/>
      <c r="AA100" s="24"/>
      <c r="AB100" s="24"/>
      <c r="AC100" s="25">
        <f t="shared" si="25"/>
        <v>0</v>
      </c>
      <c r="AD100" s="24"/>
      <c r="AE100" s="24">
        <v>0</v>
      </c>
      <c r="AF100" s="71">
        <v>165000000</v>
      </c>
      <c r="AG100" s="25">
        <f t="shared" si="26"/>
        <v>165000000</v>
      </c>
      <c r="AH100" s="25">
        <f t="shared" si="27"/>
        <v>165000000</v>
      </c>
      <c r="AI100" s="26">
        <f t="shared" si="28"/>
        <v>0</v>
      </c>
      <c r="AJ100" s="27">
        <f t="shared" si="29"/>
        <v>2.5965426012384094E-2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s="37" customFormat="1" ht="12.75" customHeight="1" x14ac:dyDescent="0.25">
      <c r="A101" s="191" t="s">
        <v>78</v>
      </c>
      <c r="B101" s="192"/>
      <c r="C101" s="192"/>
      <c r="D101" s="192"/>
      <c r="E101" s="193"/>
      <c r="F101" s="191"/>
      <c r="G101" s="192"/>
      <c r="H101" s="192"/>
      <c r="I101" s="192"/>
      <c r="J101" s="74">
        <f>J68</f>
        <v>6355585000</v>
      </c>
      <c r="K101" s="74">
        <f>SUM(K69:K100)</f>
        <v>6354604000</v>
      </c>
      <c r="L101" s="75"/>
      <c r="M101" s="74">
        <f>SUM(M69:M69)</f>
        <v>0</v>
      </c>
      <c r="N101" s="74">
        <f>SUM(N69:N69)</f>
        <v>0</v>
      </c>
      <c r="O101" s="74">
        <f>SUM(O69:O69)</f>
        <v>0</v>
      </c>
      <c r="P101" s="76"/>
      <c r="Q101" s="38"/>
      <c r="R101" s="74">
        <f t="shared" ref="R101:Z101" si="30">SUM(R69:R69)</f>
        <v>0</v>
      </c>
      <c r="S101" s="74">
        <f t="shared" si="30"/>
        <v>0</v>
      </c>
      <c r="T101" s="74">
        <f t="shared" si="30"/>
        <v>0</v>
      </c>
      <c r="U101" s="74">
        <f t="shared" si="30"/>
        <v>0</v>
      </c>
      <c r="V101" s="74">
        <f t="shared" si="30"/>
        <v>0</v>
      </c>
      <c r="W101" s="74">
        <f t="shared" si="30"/>
        <v>0</v>
      </c>
      <c r="X101" s="74">
        <f t="shared" si="30"/>
        <v>0</v>
      </c>
      <c r="Y101" s="74">
        <f t="shared" si="30"/>
        <v>0</v>
      </c>
      <c r="Z101" s="74">
        <f t="shared" si="30"/>
        <v>0</v>
      </c>
      <c r="AA101" s="74">
        <f t="shared" ref="AA101:AG101" si="31">SUM(AA69:AA73)</f>
        <v>982000000</v>
      </c>
      <c r="AB101" s="74">
        <f t="shared" si="31"/>
        <v>0</v>
      </c>
      <c r="AC101" s="74">
        <f t="shared" si="31"/>
        <v>982000000</v>
      </c>
      <c r="AD101" s="74">
        <f t="shared" si="31"/>
        <v>0</v>
      </c>
      <c r="AE101" s="74">
        <f t="shared" si="31"/>
        <v>0</v>
      </c>
      <c r="AF101" s="74">
        <f t="shared" si="31"/>
        <v>168000000</v>
      </c>
      <c r="AG101" s="74">
        <f>SUM(AG69:AG100)</f>
        <v>5372604000</v>
      </c>
      <c r="AH101" s="74">
        <f>SUM(AH69:AH100)</f>
        <v>6354604000</v>
      </c>
      <c r="AI101" s="77">
        <f>IF(ISERROR(AH101/J101),0,AH101/J101)</f>
        <v>0.99984564756824112</v>
      </c>
      <c r="AJ101" s="77">
        <f>IF(ISERROR(AH101/$AH$102),0,AH101/$AH$102)</f>
        <v>1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s="78" customFormat="1" ht="15" customHeight="1" x14ac:dyDescent="0.25">
      <c r="A102" s="188" t="str">
        <f>"TOTAL ASIG."&amp;" "&amp;$A$5</f>
        <v>TOTAL ASIG. 24-01-414 "Programa Vivienda Primero"</v>
      </c>
      <c r="B102" s="189"/>
      <c r="C102" s="189"/>
      <c r="D102" s="189"/>
      <c r="E102" s="189"/>
      <c r="F102" s="189"/>
      <c r="G102" s="189"/>
      <c r="H102" s="189"/>
      <c r="I102" s="190"/>
      <c r="J102" s="33">
        <f>SUM(J11,J15,J19,J23,J27,J31,J35,J39,J43,J47,J51,J55,J59,J63,J67,J101)</f>
        <v>6355585000</v>
      </c>
      <c r="K102" s="33">
        <f>+K11+K15+K19+K23+K27+K31+K35+K39+K43+K47+K51+K55+K67+K59+K63+K101</f>
        <v>6354604000</v>
      </c>
      <c r="L102" s="32"/>
      <c r="M102" s="33">
        <f>+M11+M15+M19+M23+M27+M31+M35+M39+M43+M47+M51+M55+M67+M59+M63+M101</f>
        <v>0</v>
      </c>
      <c r="N102" s="33">
        <f>+N11+N15+N19+N23+N27+N31+N35+N39+N43+N47+N51+N55+N67+N59+N63+N101</f>
        <v>0</v>
      </c>
      <c r="O102" s="33">
        <f>+O11+O15+O19+O23+O27+O31+O35+O39+O43+O47+O51+O55+O67+O59+O63+O101</f>
        <v>0</v>
      </c>
      <c r="P102" s="34"/>
      <c r="Q102" s="35"/>
      <c r="R102" s="33">
        <f t="shared" ref="R102:AH102" si="32">+R11+R15+R19+R23+R27+R31+R35+R39+R43+R47+R51+R55+R67+R59+R63+R101</f>
        <v>0</v>
      </c>
      <c r="S102" s="33">
        <f t="shared" si="32"/>
        <v>0</v>
      </c>
      <c r="T102" s="33">
        <f t="shared" si="32"/>
        <v>0</v>
      </c>
      <c r="U102" s="33">
        <f t="shared" si="32"/>
        <v>0</v>
      </c>
      <c r="V102" s="33">
        <f t="shared" si="32"/>
        <v>0</v>
      </c>
      <c r="W102" s="33">
        <f t="shared" si="32"/>
        <v>0</v>
      </c>
      <c r="X102" s="33">
        <f t="shared" si="32"/>
        <v>0</v>
      </c>
      <c r="Y102" s="33">
        <f t="shared" si="32"/>
        <v>0</v>
      </c>
      <c r="Z102" s="33">
        <f t="shared" si="32"/>
        <v>0</v>
      </c>
      <c r="AA102" s="33">
        <f t="shared" si="32"/>
        <v>982000000</v>
      </c>
      <c r="AB102" s="33">
        <f t="shared" si="32"/>
        <v>0</v>
      </c>
      <c r="AC102" s="33">
        <f t="shared" si="32"/>
        <v>982000000</v>
      </c>
      <c r="AD102" s="33">
        <f t="shared" si="32"/>
        <v>0</v>
      </c>
      <c r="AE102" s="33">
        <f t="shared" si="32"/>
        <v>0</v>
      </c>
      <c r="AF102" s="33">
        <f t="shared" si="32"/>
        <v>168000000</v>
      </c>
      <c r="AG102" s="33">
        <f t="shared" si="32"/>
        <v>5372604000</v>
      </c>
      <c r="AH102" s="33">
        <f t="shared" si="32"/>
        <v>6354604000</v>
      </c>
      <c r="AI102" s="36">
        <f>IF(ISERROR(AH102/J102),0,AH102/J102)</f>
        <v>0.99984564756824112</v>
      </c>
      <c r="AJ102" s="36">
        <f>IF(ISERROR(AH102/$AH$102),0,AH102/$AH$102)</f>
        <v>1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x14ac:dyDescent="0.25">
      <c r="J103" s="80"/>
      <c r="R103" s="80"/>
      <c r="S103" s="80"/>
      <c r="T103" s="80"/>
      <c r="V103" s="80"/>
      <c r="W103" s="80"/>
      <c r="X103" s="80"/>
      <c r="Z103" s="80"/>
      <c r="AA103" s="80"/>
      <c r="AB103" s="80"/>
      <c r="AD103" s="80"/>
      <c r="AE103" s="80"/>
      <c r="AF103" s="80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x14ac:dyDescent="0.25">
      <c r="J104" s="80"/>
      <c r="R104" s="80"/>
      <c r="S104" s="80"/>
      <c r="T104" s="80"/>
      <c r="V104" s="80"/>
      <c r="W104" s="80"/>
      <c r="X104" s="80"/>
      <c r="Z104" s="80"/>
      <c r="AA104" s="80"/>
      <c r="AB104" s="80"/>
      <c r="AD104" s="80"/>
      <c r="AE104" s="80"/>
      <c r="AF104" s="80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x14ac:dyDescent="0.25">
      <c r="J105" s="80"/>
      <c r="R105" s="80"/>
      <c r="S105" s="80"/>
      <c r="T105" s="80"/>
      <c r="V105" s="80"/>
      <c r="W105" s="80"/>
      <c r="X105" s="80"/>
      <c r="Z105" s="80"/>
      <c r="AA105" s="80"/>
      <c r="AB105" s="80"/>
      <c r="AD105" s="80"/>
      <c r="AE105" s="80"/>
      <c r="AF105" s="80"/>
    </row>
    <row r="106" spans="1:106" x14ac:dyDescent="0.25">
      <c r="J106" s="80"/>
      <c r="R106" s="80"/>
      <c r="S106" s="80"/>
      <c r="T106" s="80"/>
      <c r="V106" s="80"/>
      <c r="W106" s="80"/>
      <c r="X106" s="80"/>
      <c r="Z106" s="80"/>
      <c r="AA106" s="80"/>
      <c r="AB106" s="80"/>
      <c r="AD106" s="80"/>
      <c r="AE106" s="80"/>
      <c r="AF106" s="80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x14ac:dyDescent="0.25">
      <c r="J107" s="80"/>
      <c r="R107" s="80"/>
      <c r="S107" s="80"/>
      <c r="T107" s="80"/>
      <c r="V107" s="80"/>
      <c r="W107" s="80"/>
      <c r="X107" s="80"/>
      <c r="Z107" s="80"/>
      <c r="AA107" s="80"/>
      <c r="AB107" s="80"/>
      <c r="AD107" s="80"/>
      <c r="AE107" s="80"/>
      <c r="AF107" s="80"/>
    </row>
    <row r="108" spans="1:106" x14ac:dyDescent="0.25">
      <c r="J108" s="80"/>
      <c r="R108" s="80"/>
      <c r="S108" s="80"/>
      <c r="T108" s="80"/>
      <c r="V108" s="80"/>
      <c r="W108" s="80"/>
      <c r="X108" s="80"/>
      <c r="Z108" s="80"/>
      <c r="AA108" s="80"/>
      <c r="AB108" s="80"/>
      <c r="AD108" s="80"/>
      <c r="AE108" s="80"/>
      <c r="AF108" s="80"/>
    </row>
    <row r="109" spans="1:106" x14ac:dyDescent="0.25">
      <c r="J109" s="80"/>
      <c r="R109" s="80"/>
      <c r="S109" s="80"/>
      <c r="T109" s="80"/>
      <c r="V109" s="80"/>
      <c r="W109" s="80"/>
      <c r="X109" s="80"/>
      <c r="Z109" s="80"/>
      <c r="AA109" s="80"/>
      <c r="AB109" s="80"/>
      <c r="AD109" s="80"/>
      <c r="AE109" s="80"/>
      <c r="AF109" s="80"/>
    </row>
    <row r="110" spans="1:106" x14ac:dyDescent="0.25">
      <c r="J110" s="80"/>
      <c r="R110" s="80"/>
      <c r="S110" s="80"/>
      <c r="T110" s="80"/>
      <c r="V110" s="80"/>
      <c r="W110" s="80"/>
      <c r="X110" s="80"/>
      <c r="Z110" s="80"/>
      <c r="AA110" s="80"/>
      <c r="AB110" s="80"/>
      <c r="AD110" s="80"/>
      <c r="AE110" s="80"/>
      <c r="AF110" s="80"/>
    </row>
    <row r="111" spans="1:106" x14ac:dyDescent="0.25">
      <c r="A111" s="2"/>
      <c r="J111" s="80"/>
      <c r="R111" s="80"/>
      <c r="S111" s="80"/>
      <c r="T111" s="80"/>
      <c r="V111" s="80"/>
      <c r="W111" s="80"/>
      <c r="X111" s="80"/>
      <c r="Z111" s="80"/>
      <c r="AA111" s="80"/>
      <c r="AB111" s="80"/>
      <c r="AD111" s="80"/>
      <c r="AE111" s="80"/>
      <c r="AF111" s="80"/>
    </row>
    <row r="112" spans="1:106" x14ac:dyDescent="0.25">
      <c r="A112" s="2"/>
      <c r="J112" s="80"/>
      <c r="R112" s="80"/>
      <c r="S112" s="80"/>
      <c r="T112" s="80"/>
      <c r="V112" s="80"/>
      <c r="W112" s="80"/>
      <c r="X112" s="80"/>
      <c r="Z112" s="80"/>
      <c r="AA112" s="80"/>
      <c r="AB112" s="80"/>
      <c r="AD112" s="80"/>
      <c r="AE112" s="80"/>
      <c r="AF112" s="80"/>
    </row>
    <row r="113" spans="1:32" x14ac:dyDescent="0.25">
      <c r="A113" s="2"/>
      <c r="J113" s="80"/>
      <c r="R113" s="80"/>
      <c r="S113" s="80"/>
      <c r="T113" s="80"/>
      <c r="V113" s="80"/>
      <c r="W113" s="80"/>
      <c r="X113" s="80"/>
      <c r="Z113" s="80"/>
      <c r="AA113" s="80"/>
      <c r="AB113" s="80"/>
      <c r="AD113" s="80"/>
      <c r="AE113" s="80"/>
      <c r="AF113" s="80"/>
    </row>
    <row r="114" spans="1:32" x14ac:dyDescent="0.25">
      <c r="A114" s="2"/>
      <c r="J114" s="80"/>
      <c r="R114" s="80"/>
      <c r="S114" s="80"/>
      <c r="T114" s="80"/>
      <c r="V114" s="80"/>
      <c r="W114" s="80"/>
      <c r="X114" s="80"/>
      <c r="Z114" s="80"/>
      <c r="AA114" s="80"/>
      <c r="AB114" s="80"/>
      <c r="AD114" s="80"/>
      <c r="AE114" s="80"/>
      <c r="AF114" s="80"/>
    </row>
    <row r="115" spans="1:32" x14ac:dyDescent="0.25">
      <c r="A115" s="2"/>
      <c r="J115" s="80"/>
      <c r="R115" s="80"/>
      <c r="S115" s="80"/>
      <c r="T115" s="80"/>
      <c r="V115" s="80"/>
      <c r="W115" s="80"/>
      <c r="X115" s="80"/>
      <c r="Z115" s="80"/>
      <c r="AA115" s="80"/>
      <c r="AB115" s="80"/>
      <c r="AD115" s="80"/>
      <c r="AE115" s="80"/>
      <c r="AF115" s="80"/>
    </row>
    <row r="116" spans="1:32" x14ac:dyDescent="0.25">
      <c r="A116" s="2"/>
      <c r="J116" s="80"/>
      <c r="R116" s="80"/>
      <c r="S116" s="80"/>
      <c r="T116" s="80"/>
      <c r="V116" s="80"/>
      <c r="W116" s="80"/>
      <c r="X116" s="80"/>
      <c r="Z116" s="80"/>
      <c r="AA116" s="80"/>
      <c r="AB116" s="80"/>
      <c r="AD116" s="80"/>
      <c r="AE116" s="80"/>
      <c r="AF116" s="80"/>
    </row>
    <row r="117" spans="1:32" x14ac:dyDescent="0.25">
      <c r="A117" s="2"/>
      <c r="J117" s="80"/>
      <c r="R117" s="80"/>
      <c r="S117" s="80"/>
      <c r="T117" s="80"/>
      <c r="V117" s="80"/>
      <c r="W117" s="80"/>
      <c r="X117" s="80"/>
      <c r="Z117" s="80"/>
      <c r="AA117" s="80"/>
      <c r="AB117" s="80"/>
      <c r="AD117" s="80"/>
      <c r="AE117" s="80"/>
      <c r="AF117" s="80"/>
    </row>
    <row r="118" spans="1:32" x14ac:dyDescent="0.25">
      <c r="A118" s="2"/>
      <c r="J118" s="80"/>
      <c r="R118" s="80"/>
      <c r="S118" s="80"/>
      <c r="T118" s="80"/>
      <c r="V118" s="80"/>
      <c r="W118" s="80"/>
      <c r="X118" s="80"/>
      <c r="Z118" s="80"/>
      <c r="AA118" s="80"/>
      <c r="AB118" s="80"/>
      <c r="AD118" s="80"/>
      <c r="AE118" s="80"/>
      <c r="AF118" s="80"/>
    </row>
    <row r="119" spans="1:32" x14ac:dyDescent="0.25">
      <c r="A119" s="2"/>
      <c r="J119" s="80"/>
      <c r="R119" s="80"/>
      <c r="S119" s="80"/>
      <c r="T119" s="80"/>
      <c r="V119" s="80"/>
      <c r="W119" s="80"/>
      <c r="X119" s="80"/>
      <c r="Z119" s="80"/>
      <c r="AA119" s="80"/>
      <c r="AB119" s="80"/>
      <c r="AD119" s="80"/>
      <c r="AE119" s="80"/>
      <c r="AF119" s="80"/>
    </row>
    <row r="121" spans="1:32" x14ac:dyDescent="0.25">
      <c r="E121" s="84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102:I102"/>
    <mergeCell ref="A64:E64"/>
    <mergeCell ref="J65:J66"/>
    <mergeCell ref="A67:I67"/>
    <mergeCell ref="A68:E68"/>
    <mergeCell ref="A101:E101"/>
    <mergeCell ref="F101:I101"/>
    <mergeCell ref="J68:J100"/>
  </mergeCells>
  <phoneticPr fontId="91" type="noConversion"/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B69:AB100 Z69:Z100 V69:X100 AA73:AA100 M69:M100 R69:T100 AD69:AE100 AF69:AF72" xr:uid="{00000000-0002-0000-1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AA69:AA72 K69:K100 AF73:AF100" xr:uid="{00000000-0002-0000-1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100 N69:N100 E69:G100" xr:uid="{00000000-0002-0000-1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100" xr:uid="{00000000-0002-0000-1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59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topLeftCell="A7" zoomScaleNormal="100" workbookViewId="0">
      <selection activeCell="V23" sqref="V2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customWidth="1" outlineLevel="1"/>
    <col min="18" max="18" width="11.42578125" style="82" customWidth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'24-01-414 Ind. Vivienda P'!A5:U5</f>
        <v>24-01-414 "Programa Vivienda Primero"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85" t="s">
        <v>45</v>
      </c>
      <c r="B8" s="63">
        <f>+'24-01-414 Ind. Vivienda P'!J11</f>
        <v>0</v>
      </c>
      <c r="C8" s="63">
        <f>+'24-01-414 Ind. Vivienda P'!K11</f>
        <v>0</v>
      </c>
      <c r="D8" s="63">
        <f>+'24-01-414 Ind. Vivienda P'!M11</f>
        <v>0</v>
      </c>
      <c r="E8" s="63">
        <f>+'24-01-414 Ind. Vivienda P'!N11</f>
        <v>0</v>
      </c>
      <c r="F8" s="63">
        <f>+'24-01-414 Ind. Vivienda P'!O11</f>
        <v>0</v>
      </c>
      <c r="G8" s="63">
        <f>+'24-01-414 Ind. Vivienda P'!R11</f>
        <v>0</v>
      </c>
      <c r="H8" s="63">
        <f>+'24-01-414 Ind. Vivienda P'!S11</f>
        <v>0</v>
      </c>
      <c r="I8" s="63">
        <f>+'24-01-414 Ind. Vivienda P'!T11</f>
        <v>0</v>
      </c>
      <c r="J8" s="63">
        <f>+'24-01-414 Ind. Vivienda P'!U11</f>
        <v>0</v>
      </c>
      <c r="K8" s="63">
        <f>+'24-01-414 Ind. Vivienda P'!V11</f>
        <v>0</v>
      </c>
      <c r="L8" s="63">
        <f>+'24-01-414 Ind. Vivienda P'!W11</f>
        <v>0</v>
      </c>
      <c r="M8" s="63">
        <f>+'24-01-414 Ind. Vivienda P'!X11</f>
        <v>0</v>
      </c>
      <c r="N8" s="63">
        <f>+'24-01-414 Ind. Vivienda P'!Y11</f>
        <v>0</v>
      </c>
      <c r="O8" s="63">
        <f>+'24-01-414 Ind. Vivienda P'!Z11</f>
        <v>0</v>
      </c>
      <c r="P8" s="63">
        <f>+'24-01-414 Ind. Vivienda P'!AA11</f>
        <v>0</v>
      </c>
      <c r="Q8" s="63">
        <f>+'24-01-414 Ind. Vivienda P'!AB11</f>
        <v>0</v>
      </c>
      <c r="R8" s="63">
        <f>+'24-01-414 Ind. Vivienda P'!AC11</f>
        <v>0</v>
      </c>
      <c r="S8" s="63">
        <f>+'24-01-414 Ind. Vivienda P'!AD11</f>
        <v>0</v>
      </c>
      <c r="T8" s="63">
        <f>+'24-01-414 Ind. Vivienda P'!AE11</f>
        <v>0</v>
      </c>
      <c r="U8" s="63">
        <f>+'24-01-414 Ind. Vivienda P'!AF11</f>
        <v>0</v>
      </c>
      <c r="V8" s="63">
        <f>+'24-01-414 Ind. Vivienda P'!AG11</f>
        <v>0</v>
      </c>
      <c r="W8" s="63">
        <f>+'24-01-414 Ind. Vivienda P'!AH11</f>
        <v>0</v>
      </c>
      <c r="X8" s="86">
        <f>+'24-01-414 Ind. Vivienda P'!AI11</f>
        <v>0</v>
      </c>
      <c r="Y8" s="86">
        <f>+'24-01-414 Ind. Vivienda P'!AJ11</f>
        <v>0</v>
      </c>
    </row>
    <row r="9" spans="1:25" ht="24.75" customHeight="1" x14ac:dyDescent="0.25">
      <c r="A9" s="85" t="s">
        <v>47</v>
      </c>
      <c r="B9" s="63">
        <f>+'24-01-414 Ind. Vivienda P'!J15</f>
        <v>0</v>
      </c>
      <c r="C9" s="63">
        <f>+'24-01-414 Ind. Vivienda P'!K15</f>
        <v>0</v>
      </c>
      <c r="D9" s="63">
        <f>+'24-01-414 Ind. Vivienda P'!M15</f>
        <v>0</v>
      </c>
      <c r="E9" s="63">
        <f>+'24-01-414 Ind. Vivienda P'!N15</f>
        <v>0</v>
      </c>
      <c r="F9" s="63">
        <f>+'24-01-414 Ind. Vivienda P'!O15</f>
        <v>0</v>
      </c>
      <c r="G9" s="63">
        <f>+'24-01-414 Ind. Vivienda P'!R15</f>
        <v>0</v>
      </c>
      <c r="H9" s="63">
        <f>+'24-01-414 Ind. Vivienda P'!S15</f>
        <v>0</v>
      </c>
      <c r="I9" s="63">
        <f>+'24-01-414 Ind. Vivienda P'!T15</f>
        <v>0</v>
      </c>
      <c r="J9" s="63">
        <f>+'24-01-414 Ind. Vivienda P'!U15</f>
        <v>0</v>
      </c>
      <c r="K9" s="63">
        <f>+'24-01-414 Ind. Vivienda P'!V15</f>
        <v>0</v>
      </c>
      <c r="L9" s="63">
        <f>+'24-01-414 Ind. Vivienda P'!W15</f>
        <v>0</v>
      </c>
      <c r="M9" s="63">
        <f>+'24-01-414 Ind. Vivienda P'!X15</f>
        <v>0</v>
      </c>
      <c r="N9" s="63">
        <f>+'24-01-414 Ind. Vivienda P'!Y15</f>
        <v>0</v>
      </c>
      <c r="O9" s="63">
        <f>+'24-01-414 Ind. Vivienda P'!Z15</f>
        <v>0</v>
      </c>
      <c r="P9" s="63">
        <f>+'24-01-414 Ind. Vivienda P'!AA15</f>
        <v>0</v>
      </c>
      <c r="Q9" s="63">
        <f>+'24-01-414 Ind. Vivienda P'!AB15</f>
        <v>0</v>
      </c>
      <c r="R9" s="63">
        <f>+'24-01-414 Ind. Vivienda P'!AC15</f>
        <v>0</v>
      </c>
      <c r="S9" s="63">
        <f>+'24-01-414 Ind. Vivienda P'!AD15</f>
        <v>0</v>
      </c>
      <c r="T9" s="63">
        <f>+'24-01-414 Ind. Vivienda P'!AE15</f>
        <v>0</v>
      </c>
      <c r="U9" s="63">
        <f>+'24-01-414 Ind. Vivienda P'!AF15</f>
        <v>0</v>
      </c>
      <c r="V9" s="63">
        <f>+'24-01-414 Ind. Vivienda P'!AG15</f>
        <v>0</v>
      </c>
      <c r="W9" s="63">
        <f>+'24-01-414 Ind. Vivienda P'!AH15</f>
        <v>0</v>
      </c>
      <c r="X9" s="86">
        <f>+'24-01-414 Ind. Vivienda P'!AI15</f>
        <v>0</v>
      </c>
      <c r="Y9" s="86">
        <f>+'24-01-414 Ind. Vivienda P'!AJ15</f>
        <v>0</v>
      </c>
    </row>
    <row r="10" spans="1:25" ht="24.75" customHeight="1" x14ac:dyDescent="0.25">
      <c r="A10" s="85" t="s">
        <v>49</v>
      </c>
      <c r="B10" s="63">
        <f>+'24-01-414 Ind. Vivienda P'!J19</f>
        <v>0</v>
      </c>
      <c r="C10" s="63">
        <f>+'24-01-414 Ind. Vivienda P'!K19</f>
        <v>0</v>
      </c>
      <c r="D10" s="63">
        <f>+'24-01-414 Ind. Vivienda P'!M19</f>
        <v>0</v>
      </c>
      <c r="E10" s="63">
        <f>+'24-01-414 Ind. Vivienda P'!N19</f>
        <v>0</v>
      </c>
      <c r="F10" s="63">
        <f>+'24-01-414 Ind. Vivienda P'!O19</f>
        <v>0</v>
      </c>
      <c r="G10" s="63">
        <f>+'24-01-414 Ind. Vivienda P'!R19</f>
        <v>0</v>
      </c>
      <c r="H10" s="63">
        <f>+'24-01-414 Ind. Vivienda P'!S19</f>
        <v>0</v>
      </c>
      <c r="I10" s="63">
        <f>+'24-01-414 Ind. Vivienda P'!T19</f>
        <v>0</v>
      </c>
      <c r="J10" s="63">
        <f>+'24-01-414 Ind. Vivienda P'!U19</f>
        <v>0</v>
      </c>
      <c r="K10" s="63">
        <f>+'24-01-414 Ind. Vivienda P'!V19</f>
        <v>0</v>
      </c>
      <c r="L10" s="63">
        <f>+'24-01-414 Ind. Vivienda P'!W19</f>
        <v>0</v>
      </c>
      <c r="M10" s="63">
        <f>+'24-01-414 Ind. Vivienda P'!X19</f>
        <v>0</v>
      </c>
      <c r="N10" s="63">
        <f>+'24-01-414 Ind. Vivienda P'!Y19</f>
        <v>0</v>
      </c>
      <c r="O10" s="63">
        <f>+'24-01-414 Ind. Vivienda P'!Z19</f>
        <v>0</v>
      </c>
      <c r="P10" s="63">
        <f>+'24-01-414 Ind. Vivienda P'!AA19</f>
        <v>0</v>
      </c>
      <c r="Q10" s="63">
        <f>+'24-01-414 Ind. Vivienda P'!AB19</f>
        <v>0</v>
      </c>
      <c r="R10" s="63">
        <f>+'24-01-414 Ind. Vivienda P'!AC19</f>
        <v>0</v>
      </c>
      <c r="S10" s="63">
        <f>+'24-01-414 Ind. Vivienda P'!AD19</f>
        <v>0</v>
      </c>
      <c r="T10" s="63">
        <f>+'24-01-414 Ind. Vivienda P'!AE19</f>
        <v>0</v>
      </c>
      <c r="U10" s="63">
        <f>+'24-01-414 Ind. Vivienda P'!AF19</f>
        <v>0</v>
      </c>
      <c r="V10" s="63">
        <f>+'24-01-414 Ind. Vivienda P'!AG19</f>
        <v>0</v>
      </c>
      <c r="W10" s="63">
        <f>+'24-01-414 Ind. Vivienda P'!AH19</f>
        <v>0</v>
      </c>
      <c r="X10" s="86">
        <f>+'24-01-414 Ind. Vivienda P'!AI19</f>
        <v>0</v>
      </c>
      <c r="Y10" s="86">
        <f>+'24-01-414 Ind. Vivienda P'!AJ19</f>
        <v>0</v>
      </c>
    </row>
    <row r="11" spans="1:25" ht="24.75" customHeight="1" x14ac:dyDescent="0.25">
      <c r="A11" s="85" t="s">
        <v>51</v>
      </c>
      <c r="B11" s="63">
        <f>+'24-01-414 Ind. Vivienda P'!J23</f>
        <v>0</v>
      </c>
      <c r="C11" s="63">
        <f>+'24-01-414 Ind. Vivienda P'!K23</f>
        <v>0</v>
      </c>
      <c r="D11" s="63">
        <f>+'24-01-414 Ind. Vivienda P'!M23</f>
        <v>0</v>
      </c>
      <c r="E11" s="63">
        <f>+'24-01-414 Ind. Vivienda P'!N23</f>
        <v>0</v>
      </c>
      <c r="F11" s="63">
        <f>+'24-01-414 Ind. Vivienda P'!O23</f>
        <v>0</v>
      </c>
      <c r="G11" s="63">
        <f>+'24-01-414 Ind. Vivienda P'!R23</f>
        <v>0</v>
      </c>
      <c r="H11" s="63">
        <f>+'24-01-414 Ind. Vivienda P'!S23</f>
        <v>0</v>
      </c>
      <c r="I11" s="63">
        <f>+'24-01-414 Ind. Vivienda P'!T23</f>
        <v>0</v>
      </c>
      <c r="J11" s="63">
        <f>+'24-01-414 Ind. Vivienda P'!U23</f>
        <v>0</v>
      </c>
      <c r="K11" s="63">
        <f>+'24-01-414 Ind. Vivienda P'!V23</f>
        <v>0</v>
      </c>
      <c r="L11" s="63">
        <f>+'24-01-414 Ind. Vivienda P'!W23</f>
        <v>0</v>
      </c>
      <c r="M11" s="63">
        <f>+'24-01-414 Ind. Vivienda P'!X23</f>
        <v>0</v>
      </c>
      <c r="N11" s="63">
        <f>+'24-01-414 Ind. Vivienda P'!Y23</f>
        <v>0</v>
      </c>
      <c r="O11" s="63">
        <f>+'24-01-414 Ind. Vivienda P'!Z23</f>
        <v>0</v>
      </c>
      <c r="P11" s="63">
        <f>+'24-01-414 Ind. Vivienda P'!AA23</f>
        <v>0</v>
      </c>
      <c r="Q11" s="63">
        <f>+'24-01-414 Ind. Vivienda P'!AB23</f>
        <v>0</v>
      </c>
      <c r="R11" s="63">
        <f>+'24-01-414 Ind. Vivienda P'!AC23</f>
        <v>0</v>
      </c>
      <c r="S11" s="63">
        <f>+'24-01-414 Ind. Vivienda P'!AD23</f>
        <v>0</v>
      </c>
      <c r="T11" s="63">
        <f>+'24-01-414 Ind. Vivienda P'!AE23</f>
        <v>0</v>
      </c>
      <c r="U11" s="63">
        <f>+'24-01-414 Ind. Vivienda P'!AF23</f>
        <v>0</v>
      </c>
      <c r="V11" s="63">
        <f>+'24-01-414 Ind. Vivienda P'!AG23</f>
        <v>0</v>
      </c>
      <c r="W11" s="63">
        <f>+'24-01-414 Ind. Vivienda P'!AH23</f>
        <v>0</v>
      </c>
      <c r="X11" s="86">
        <f>+'24-01-414 Ind. Vivienda P'!AI23</f>
        <v>0</v>
      </c>
      <c r="Y11" s="86">
        <f>+'24-01-414 Ind. Vivienda P'!AJ23</f>
        <v>0</v>
      </c>
    </row>
    <row r="12" spans="1:25" ht="24.75" customHeight="1" x14ac:dyDescent="0.25">
      <c r="A12" s="85" t="s">
        <v>53</v>
      </c>
      <c r="B12" s="63">
        <f>+'24-01-414 Ind. Vivienda P'!J27</f>
        <v>0</v>
      </c>
      <c r="C12" s="63">
        <f>+'24-01-414 Ind. Vivienda P'!K27</f>
        <v>0</v>
      </c>
      <c r="D12" s="63">
        <f>+'24-01-414 Ind. Vivienda P'!M27</f>
        <v>0</v>
      </c>
      <c r="E12" s="63">
        <f>+'24-01-414 Ind. Vivienda P'!N27</f>
        <v>0</v>
      </c>
      <c r="F12" s="63">
        <f>+'24-01-414 Ind. Vivienda P'!O27</f>
        <v>0</v>
      </c>
      <c r="G12" s="63">
        <f>+'24-01-414 Ind. Vivienda P'!R27</f>
        <v>0</v>
      </c>
      <c r="H12" s="63">
        <f>+'24-01-414 Ind. Vivienda P'!S27</f>
        <v>0</v>
      </c>
      <c r="I12" s="63">
        <f>+'24-01-414 Ind. Vivienda P'!T27</f>
        <v>0</v>
      </c>
      <c r="J12" s="63">
        <f>+'24-01-414 Ind. Vivienda P'!U27</f>
        <v>0</v>
      </c>
      <c r="K12" s="63">
        <f>+'24-01-414 Ind. Vivienda P'!V27</f>
        <v>0</v>
      </c>
      <c r="L12" s="63">
        <f>+'24-01-414 Ind. Vivienda P'!W27</f>
        <v>0</v>
      </c>
      <c r="M12" s="63">
        <f>+'24-01-414 Ind. Vivienda P'!X27</f>
        <v>0</v>
      </c>
      <c r="N12" s="63">
        <f>+'24-01-414 Ind. Vivienda P'!Y27</f>
        <v>0</v>
      </c>
      <c r="O12" s="63">
        <f>+'24-01-414 Ind. Vivienda P'!Z27</f>
        <v>0</v>
      </c>
      <c r="P12" s="63">
        <f>+'24-01-414 Ind. Vivienda P'!AA27</f>
        <v>0</v>
      </c>
      <c r="Q12" s="63">
        <f>+'24-01-414 Ind. Vivienda P'!AB27</f>
        <v>0</v>
      </c>
      <c r="R12" s="63">
        <f>+'24-01-414 Ind. Vivienda P'!AC27</f>
        <v>0</v>
      </c>
      <c r="S12" s="63">
        <f>+'24-01-414 Ind. Vivienda P'!AD27</f>
        <v>0</v>
      </c>
      <c r="T12" s="63">
        <f>+'24-01-414 Ind. Vivienda P'!AE27</f>
        <v>0</v>
      </c>
      <c r="U12" s="63">
        <f>+'24-01-414 Ind. Vivienda P'!AF27</f>
        <v>0</v>
      </c>
      <c r="V12" s="63">
        <f>+'24-01-414 Ind. Vivienda P'!AG27</f>
        <v>0</v>
      </c>
      <c r="W12" s="63">
        <f>+'24-01-414 Ind. Vivienda P'!AH27</f>
        <v>0</v>
      </c>
      <c r="X12" s="86">
        <f>+'24-01-414 Ind. Vivienda P'!AI27</f>
        <v>0</v>
      </c>
      <c r="Y12" s="86">
        <f>+'24-01-414 Ind. Vivienda P'!AJ27</f>
        <v>0</v>
      </c>
    </row>
    <row r="13" spans="1:25" ht="24.75" customHeight="1" x14ac:dyDescent="0.25">
      <c r="A13" s="85" t="s">
        <v>55</v>
      </c>
      <c r="B13" s="63">
        <f>+'24-01-414 Ind. Vivienda P'!J31</f>
        <v>0</v>
      </c>
      <c r="C13" s="63">
        <f>+'24-01-414 Ind. Vivienda P'!K31</f>
        <v>0</v>
      </c>
      <c r="D13" s="63">
        <f>+'24-01-414 Ind. Vivienda P'!M31</f>
        <v>0</v>
      </c>
      <c r="E13" s="63">
        <f>+'24-01-414 Ind. Vivienda P'!N31</f>
        <v>0</v>
      </c>
      <c r="F13" s="63">
        <f>+'24-01-414 Ind. Vivienda P'!O31</f>
        <v>0</v>
      </c>
      <c r="G13" s="63">
        <f>+'24-01-414 Ind. Vivienda P'!R31</f>
        <v>0</v>
      </c>
      <c r="H13" s="63">
        <f>+'24-01-414 Ind. Vivienda P'!S31</f>
        <v>0</v>
      </c>
      <c r="I13" s="63">
        <f>+'24-01-414 Ind. Vivienda P'!T31</f>
        <v>0</v>
      </c>
      <c r="J13" s="63">
        <f>+'24-01-414 Ind. Vivienda P'!U31</f>
        <v>0</v>
      </c>
      <c r="K13" s="63">
        <f>+'24-01-414 Ind. Vivienda P'!V31</f>
        <v>0</v>
      </c>
      <c r="L13" s="63">
        <f>+'24-01-414 Ind. Vivienda P'!W31</f>
        <v>0</v>
      </c>
      <c r="M13" s="63">
        <f>+'24-01-414 Ind. Vivienda P'!X31</f>
        <v>0</v>
      </c>
      <c r="N13" s="63">
        <f>+'24-01-414 Ind. Vivienda P'!Y31</f>
        <v>0</v>
      </c>
      <c r="O13" s="63">
        <f>+'24-01-414 Ind. Vivienda P'!Z31</f>
        <v>0</v>
      </c>
      <c r="P13" s="63">
        <f>+'24-01-414 Ind. Vivienda P'!AA31</f>
        <v>0</v>
      </c>
      <c r="Q13" s="63">
        <f>+'24-01-414 Ind. Vivienda P'!AB31</f>
        <v>0</v>
      </c>
      <c r="R13" s="63">
        <f>+'24-01-414 Ind. Vivienda P'!AC31</f>
        <v>0</v>
      </c>
      <c r="S13" s="63">
        <f>+'24-01-414 Ind. Vivienda P'!AD31</f>
        <v>0</v>
      </c>
      <c r="T13" s="63">
        <f>+'24-01-414 Ind. Vivienda P'!AE31</f>
        <v>0</v>
      </c>
      <c r="U13" s="63">
        <f>+'24-01-414 Ind. Vivienda P'!AF31</f>
        <v>0</v>
      </c>
      <c r="V13" s="63">
        <f>+'24-01-414 Ind. Vivienda P'!AG31</f>
        <v>0</v>
      </c>
      <c r="W13" s="63">
        <f>+'24-01-414 Ind. Vivienda P'!AH31</f>
        <v>0</v>
      </c>
      <c r="X13" s="86">
        <f>+'24-01-414 Ind. Vivienda P'!AI31</f>
        <v>0</v>
      </c>
      <c r="Y13" s="86">
        <f>+'24-01-414 Ind. Vivienda P'!AJ31</f>
        <v>0</v>
      </c>
    </row>
    <row r="14" spans="1:25" ht="24.75" customHeight="1" x14ac:dyDescent="0.25">
      <c r="A14" s="85" t="s">
        <v>57</v>
      </c>
      <c r="B14" s="63">
        <f>+'24-01-414 Ind. Vivienda P'!J35</f>
        <v>0</v>
      </c>
      <c r="C14" s="63">
        <f>+'24-01-414 Ind. Vivienda P'!K35</f>
        <v>0</v>
      </c>
      <c r="D14" s="63">
        <f>+'24-01-414 Ind. Vivienda P'!M35</f>
        <v>0</v>
      </c>
      <c r="E14" s="63">
        <f>+'24-01-414 Ind. Vivienda P'!N35</f>
        <v>0</v>
      </c>
      <c r="F14" s="63">
        <f>+'24-01-414 Ind. Vivienda P'!O35</f>
        <v>0</v>
      </c>
      <c r="G14" s="63">
        <f>+'24-01-414 Ind. Vivienda P'!R35</f>
        <v>0</v>
      </c>
      <c r="H14" s="63">
        <f>+'24-01-414 Ind. Vivienda P'!S35</f>
        <v>0</v>
      </c>
      <c r="I14" s="63">
        <f>+'24-01-414 Ind. Vivienda P'!T35</f>
        <v>0</v>
      </c>
      <c r="J14" s="63">
        <f>+'24-01-414 Ind. Vivienda P'!U35</f>
        <v>0</v>
      </c>
      <c r="K14" s="63">
        <f>+'24-01-414 Ind. Vivienda P'!V35</f>
        <v>0</v>
      </c>
      <c r="L14" s="63">
        <f>+'24-01-414 Ind. Vivienda P'!W35</f>
        <v>0</v>
      </c>
      <c r="M14" s="63">
        <f>+'24-01-414 Ind. Vivienda P'!X35</f>
        <v>0</v>
      </c>
      <c r="N14" s="63">
        <f>+'24-01-414 Ind. Vivienda P'!Y35</f>
        <v>0</v>
      </c>
      <c r="O14" s="63">
        <f>+'24-01-414 Ind. Vivienda P'!Z35</f>
        <v>0</v>
      </c>
      <c r="P14" s="63">
        <f>+'24-01-414 Ind. Vivienda P'!AA35</f>
        <v>0</v>
      </c>
      <c r="Q14" s="63">
        <f>+'24-01-414 Ind. Vivienda P'!AB35</f>
        <v>0</v>
      </c>
      <c r="R14" s="63">
        <f>+'24-01-414 Ind. Vivienda P'!AC35</f>
        <v>0</v>
      </c>
      <c r="S14" s="63">
        <f>+'24-01-414 Ind. Vivienda P'!AD35</f>
        <v>0</v>
      </c>
      <c r="T14" s="63">
        <f>+'24-01-414 Ind. Vivienda P'!AE35</f>
        <v>0</v>
      </c>
      <c r="U14" s="63">
        <f>+'24-01-414 Ind. Vivienda P'!AF35</f>
        <v>0</v>
      </c>
      <c r="V14" s="63">
        <f>+'24-01-414 Ind. Vivienda P'!AG35</f>
        <v>0</v>
      </c>
      <c r="W14" s="63">
        <f>+'24-01-414 Ind. Vivienda P'!AH35</f>
        <v>0</v>
      </c>
      <c r="X14" s="86">
        <f>+'24-01-414 Ind. Vivienda P'!AI35</f>
        <v>0</v>
      </c>
      <c r="Y14" s="86">
        <f>+'24-01-414 Ind. Vivienda P'!AJ35</f>
        <v>0</v>
      </c>
    </row>
    <row r="15" spans="1:25" ht="24.75" customHeight="1" x14ac:dyDescent="0.25">
      <c r="A15" s="85" t="s">
        <v>59</v>
      </c>
      <c r="B15" s="63">
        <f>+'24-01-414 Ind. Vivienda P'!J39</f>
        <v>0</v>
      </c>
      <c r="C15" s="63">
        <f>+'24-01-414 Ind. Vivienda P'!K39</f>
        <v>0</v>
      </c>
      <c r="D15" s="63">
        <f>+'24-01-414 Ind. Vivienda P'!M39</f>
        <v>0</v>
      </c>
      <c r="E15" s="63">
        <f>+'24-01-414 Ind. Vivienda P'!N39</f>
        <v>0</v>
      </c>
      <c r="F15" s="63">
        <f>+'24-01-414 Ind. Vivienda P'!O39</f>
        <v>0</v>
      </c>
      <c r="G15" s="63">
        <f>+'24-01-414 Ind. Vivienda P'!R39</f>
        <v>0</v>
      </c>
      <c r="H15" s="63">
        <f>+'24-01-414 Ind. Vivienda P'!S39</f>
        <v>0</v>
      </c>
      <c r="I15" s="63">
        <f>+'24-01-414 Ind. Vivienda P'!T39</f>
        <v>0</v>
      </c>
      <c r="J15" s="63">
        <f>+'24-01-414 Ind. Vivienda P'!U39</f>
        <v>0</v>
      </c>
      <c r="K15" s="63">
        <f>+'24-01-414 Ind. Vivienda P'!V39</f>
        <v>0</v>
      </c>
      <c r="L15" s="63">
        <f>+'24-01-414 Ind. Vivienda P'!W39</f>
        <v>0</v>
      </c>
      <c r="M15" s="63">
        <f>+'24-01-414 Ind. Vivienda P'!X39</f>
        <v>0</v>
      </c>
      <c r="N15" s="63">
        <f>+'24-01-414 Ind. Vivienda P'!Y39</f>
        <v>0</v>
      </c>
      <c r="O15" s="63">
        <f>+'24-01-414 Ind. Vivienda P'!Z39</f>
        <v>0</v>
      </c>
      <c r="P15" s="63">
        <f>+'24-01-414 Ind. Vivienda P'!AA39</f>
        <v>0</v>
      </c>
      <c r="Q15" s="63">
        <f>+'24-01-414 Ind. Vivienda P'!AB39</f>
        <v>0</v>
      </c>
      <c r="R15" s="63">
        <f>+'24-01-414 Ind. Vivienda P'!AC39</f>
        <v>0</v>
      </c>
      <c r="S15" s="63">
        <f>+'24-01-414 Ind. Vivienda P'!AD39</f>
        <v>0</v>
      </c>
      <c r="T15" s="63">
        <f>+'24-01-414 Ind. Vivienda P'!AE39</f>
        <v>0</v>
      </c>
      <c r="U15" s="63">
        <f>+'24-01-414 Ind. Vivienda P'!AF39</f>
        <v>0</v>
      </c>
      <c r="V15" s="63">
        <f>+'24-01-414 Ind. Vivienda P'!AG39</f>
        <v>0</v>
      </c>
      <c r="W15" s="63">
        <f>+'24-01-414 Ind. Vivienda P'!AH39</f>
        <v>0</v>
      </c>
      <c r="X15" s="86">
        <f>+'24-01-414 Ind. Vivienda P'!AI39</f>
        <v>0</v>
      </c>
      <c r="Y15" s="86">
        <f>+'24-01-414 Ind. Vivienda P'!AJ39</f>
        <v>0</v>
      </c>
    </row>
    <row r="16" spans="1:25" ht="24.75" customHeight="1" x14ac:dyDescent="0.25">
      <c r="A16" s="85" t="s">
        <v>61</v>
      </c>
      <c r="B16" s="63">
        <f>+'24-01-414 Ind. Vivienda P'!J43</f>
        <v>0</v>
      </c>
      <c r="C16" s="63">
        <f>+'24-01-414 Ind. Vivienda P'!K43</f>
        <v>0</v>
      </c>
      <c r="D16" s="63">
        <f>+'24-01-414 Ind. Vivienda P'!M43</f>
        <v>0</v>
      </c>
      <c r="E16" s="63">
        <f>+'24-01-414 Ind. Vivienda P'!N43</f>
        <v>0</v>
      </c>
      <c r="F16" s="63">
        <f>+'24-01-414 Ind. Vivienda P'!O43</f>
        <v>0</v>
      </c>
      <c r="G16" s="63">
        <f>+'24-01-414 Ind. Vivienda P'!R43</f>
        <v>0</v>
      </c>
      <c r="H16" s="63">
        <f>+'24-01-414 Ind. Vivienda P'!S43</f>
        <v>0</v>
      </c>
      <c r="I16" s="63">
        <f>+'24-01-414 Ind. Vivienda P'!T43</f>
        <v>0</v>
      </c>
      <c r="J16" s="63">
        <f>+'24-01-414 Ind. Vivienda P'!U43</f>
        <v>0</v>
      </c>
      <c r="K16" s="63">
        <f>+'24-01-414 Ind. Vivienda P'!V43</f>
        <v>0</v>
      </c>
      <c r="L16" s="63">
        <f>+'24-01-414 Ind. Vivienda P'!W43</f>
        <v>0</v>
      </c>
      <c r="M16" s="63">
        <f>+'24-01-414 Ind. Vivienda P'!X43</f>
        <v>0</v>
      </c>
      <c r="N16" s="63">
        <f>+'24-01-414 Ind. Vivienda P'!Y43</f>
        <v>0</v>
      </c>
      <c r="O16" s="63">
        <f>+'24-01-414 Ind. Vivienda P'!Z43</f>
        <v>0</v>
      </c>
      <c r="P16" s="63">
        <f>+'24-01-414 Ind. Vivienda P'!AA43</f>
        <v>0</v>
      </c>
      <c r="Q16" s="63">
        <f>+'24-01-414 Ind. Vivienda P'!AB43</f>
        <v>0</v>
      </c>
      <c r="R16" s="63">
        <f>+'24-01-414 Ind. Vivienda P'!AC43</f>
        <v>0</v>
      </c>
      <c r="S16" s="63">
        <f>+'24-01-414 Ind. Vivienda P'!AD43</f>
        <v>0</v>
      </c>
      <c r="T16" s="63">
        <f>+'24-01-414 Ind. Vivienda P'!AE43</f>
        <v>0</v>
      </c>
      <c r="U16" s="63">
        <f>+'24-01-414 Ind. Vivienda P'!AF43</f>
        <v>0</v>
      </c>
      <c r="V16" s="63">
        <f>+'24-01-414 Ind. Vivienda P'!AG43</f>
        <v>0</v>
      </c>
      <c r="W16" s="63">
        <f>+'24-01-414 Ind. Vivienda P'!AH43</f>
        <v>0</v>
      </c>
      <c r="X16" s="86">
        <f>+'24-01-414 Ind. Vivienda P'!AI43</f>
        <v>0</v>
      </c>
      <c r="Y16" s="86">
        <f>+'24-01-414 Ind. Vivienda P'!AJ43</f>
        <v>0</v>
      </c>
    </row>
    <row r="17" spans="1:25" ht="24.75" customHeight="1" x14ac:dyDescent="0.25">
      <c r="A17" s="85" t="s">
        <v>63</v>
      </c>
      <c r="B17" s="63">
        <f>+'24-01-414 Ind. Vivienda P'!J47</f>
        <v>0</v>
      </c>
      <c r="C17" s="63">
        <f>+'24-01-414 Ind. Vivienda P'!K47</f>
        <v>0</v>
      </c>
      <c r="D17" s="63">
        <f>+'24-01-414 Ind. Vivienda P'!M47</f>
        <v>0</v>
      </c>
      <c r="E17" s="63">
        <f>+'24-01-414 Ind. Vivienda P'!N47</f>
        <v>0</v>
      </c>
      <c r="F17" s="63">
        <f>+'24-01-414 Ind. Vivienda P'!O47</f>
        <v>0</v>
      </c>
      <c r="G17" s="63">
        <f>+'24-01-414 Ind. Vivienda P'!R47</f>
        <v>0</v>
      </c>
      <c r="H17" s="63">
        <f>+'24-01-414 Ind. Vivienda P'!S47</f>
        <v>0</v>
      </c>
      <c r="I17" s="63">
        <f>+'24-01-414 Ind. Vivienda P'!T47</f>
        <v>0</v>
      </c>
      <c r="J17" s="63">
        <f>+'24-01-414 Ind. Vivienda P'!U47</f>
        <v>0</v>
      </c>
      <c r="K17" s="63">
        <f>+'24-01-414 Ind. Vivienda P'!V47</f>
        <v>0</v>
      </c>
      <c r="L17" s="63">
        <f>+'24-01-414 Ind. Vivienda P'!W47</f>
        <v>0</v>
      </c>
      <c r="M17" s="63">
        <f>+'24-01-414 Ind. Vivienda P'!X47</f>
        <v>0</v>
      </c>
      <c r="N17" s="63">
        <f>+'24-01-414 Ind. Vivienda P'!Y47</f>
        <v>0</v>
      </c>
      <c r="O17" s="63">
        <f>+'24-01-414 Ind. Vivienda P'!Z47</f>
        <v>0</v>
      </c>
      <c r="P17" s="63">
        <f>+'24-01-414 Ind. Vivienda P'!AA47</f>
        <v>0</v>
      </c>
      <c r="Q17" s="63">
        <f>+'24-01-414 Ind. Vivienda P'!AB47</f>
        <v>0</v>
      </c>
      <c r="R17" s="63">
        <f>+'24-01-414 Ind. Vivienda P'!AC47</f>
        <v>0</v>
      </c>
      <c r="S17" s="63">
        <f>+'24-01-414 Ind. Vivienda P'!AD47</f>
        <v>0</v>
      </c>
      <c r="T17" s="63">
        <f>+'24-01-414 Ind. Vivienda P'!AE47</f>
        <v>0</v>
      </c>
      <c r="U17" s="63">
        <f>+'24-01-414 Ind. Vivienda P'!AF47</f>
        <v>0</v>
      </c>
      <c r="V17" s="63">
        <f>+'24-01-414 Ind. Vivienda P'!AG47</f>
        <v>0</v>
      </c>
      <c r="W17" s="63">
        <f>+'24-01-414 Ind. Vivienda P'!AH47</f>
        <v>0</v>
      </c>
      <c r="X17" s="86">
        <f>+'24-01-414 Ind. Vivienda P'!AI47</f>
        <v>0</v>
      </c>
      <c r="Y17" s="86">
        <f>+'24-01-414 Ind. Vivienda P'!AJ44</f>
        <v>0</v>
      </c>
    </row>
    <row r="18" spans="1:25" ht="24.75" customHeight="1" x14ac:dyDescent="0.25">
      <c r="A18" s="85" t="s">
        <v>65</v>
      </c>
      <c r="B18" s="63">
        <f>+'24-01-414 Ind. Vivienda P'!J51</f>
        <v>0</v>
      </c>
      <c r="C18" s="63">
        <f>+'24-01-414 Ind. Vivienda P'!K51</f>
        <v>0</v>
      </c>
      <c r="D18" s="63">
        <f>+'24-01-414 Ind. Vivienda P'!M51</f>
        <v>0</v>
      </c>
      <c r="E18" s="63">
        <f>+'24-01-414 Ind. Vivienda P'!N51</f>
        <v>0</v>
      </c>
      <c r="F18" s="63">
        <f>+'24-01-414 Ind. Vivienda P'!O51</f>
        <v>0</v>
      </c>
      <c r="G18" s="63">
        <f>+'24-01-414 Ind. Vivienda P'!R51</f>
        <v>0</v>
      </c>
      <c r="H18" s="63">
        <f>+'24-01-414 Ind. Vivienda P'!S51</f>
        <v>0</v>
      </c>
      <c r="I18" s="63">
        <f>+'24-01-414 Ind. Vivienda P'!T51</f>
        <v>0</v>
      </c>
      <c r="J18" s="63">
        <f>+'24-01-414 Ind. Vivienda P'!U51</f>
        <v>0</v>
      </c>
      <c r="K18" s="63">
        <f>+'24-01-414 Ind. Vivienda P'!V51</f>
        <v>0</v>
      </c>
      <c r="L18" s="63">
        <f>+'24-01-414 Ind. Vivienda P'!W51</f>
        <v>0</v>
      </c>
      <c r="M18" s="63">
        <f>+'24-01-414 Ind. Vivienda P'!X51</f>
        <v>0</v>
      </c>
      <c r="N18" s="63">
        <f>+'24-01-414 Ind. Vivienda P'!Y51</f>
        <v>0</v>
      </c>
      <c r="O18" s="63">
        <f>+'24-01-414 Ind. Vivienda P'!Z51</f>
        <v>0</v>
      </c>
      <c r="P18" s="63">
        <f>+'24-01-414 Ind. Vivienda P'!AA51</f>
        <v>0</v>
      </c>
      <c r="Q18" s="63">
        <f>+'24-01-414 Ind. Vivienda P'!AB51</f>
        <v>0</v>
      </c>
      <c r="R18" s="63">
        <f>+'24-01-414 Ind. Vivienda P'!AC51</f>
        <v>0</v>
      </c>
      <c r="S18" s="63">
        <f>+'24-01-414 Ind. Vivienda P'!AD51</f>
        <v>0</v>
      </c>
      <c r="T18" s="63">
        <f>+'24-01-414 Ind. Vivienda P'!AE51</f>
        <v>0</v>
      </c>
      <c r="U18" s="63">
        <f>+'24-01-414 Ind. Vivienda P'!AF51</f>
        <v>0</v>
      </c>
      <c r="V18" s="63">
        <f>+'24-01-414 Ind. Vivienda P'!AG51</f>
        <v>0</v>
      </c>
      <c r="W18" s="63">
        <f>+'24-01-414 Ind. Vivienda P'!AH51</f>
        <v>0</v>
      </c>
      <c r="X18" s="86">
        <f>+'24-01-414 Ind. Vivienda P'!AI51</f>
        <v>0</v>
      </c>
      <c r="Y18" s="86">
        <f>+'24-01-414 Ind. Vivienda P'!AJ51</f>
        <v>0</v>
      </c>
    </row>
    <row r="19" spans="1:25" ht="24.75" customHeight="1" x14ac:dyDescent="0.25">
      <c r="A19" s="85" t="s">
        <v>67</v>
      </c>
      <c r="B19" s="63">
        <f>+'24-01-414 Ind. Vivienda P'!J55</f>
        <v>0</v>
      </c>
      <c r="C19" s="63">
        <f>+'24-01-414 Ind. Vivienda P'!K55</f>
        <v>0</v>
      </c>
      <c r="D19" s="63">
        <f>+'24-01-414 Ind. Vivienda P'!M55</f>
        <v>0</v>
      </c>
      <c r="E19" s="63">
        <f>+'24-01-414 Ind. Vivienda P'!N55</f>
        <v>0</v>
      </c>
      <c r="F19" s="63">
        <f>+'24-01-414 Ind. Vivienda P'!O55</f>
        <v>0</v>
      </c>
      <c r="G19" s="63">
        <f>+'24-01-414 Ind. Vivienda P'!R55</f>
        <v>0</v>
      </c>
      <c r="H19" s="63">
        <f>+'24-01-414 Ind. Vivienda P'!S55</f>
        <v>0</v>
      </c>
      <c r="I19" s="63">
        <f>+'24-01-414 Ind. Vivienda P'!T55</f>
        <v>0</v>
      </c>
      <c r="J19" s="63">
        <f>+'24-01-414 Ind. Vivienda P'!U55</f>
        <v>0</v>
      </c>
      <c r="K19" s="63">
        <f>+'24-01-414 Ind. Vivienda P'!V55</f>
        <v>0</v>
      </c>
      <c r="L19" s="63">
        <f>+'24-01-414 Ind. Vivienda P'!W55</f>
        <v>0</v>
      </c>
      <c r="M19" s="63">
        <f>+'24-01-414 Ind. Vivienda P'!X55</f>
        <v>0</v>
      </c>
      <c r="N19" s="63">
        <f>+'24-01-414 Ind. Vivienda P'!Y55</f>
        <v>0</v>
      </c>
      <c r="O19" s="63">
        <f>+'24-01-414 Ind. Vivienda P'!Z55</f>
        <v>0</v>
      </c>
      <c r="P19" s="63">
        <f>+'24-01-414 Ind. Vivienda P'!AA55</f>
        <v>0</v>
      </c>
      <c r="Q19" s="63">
        <f>+'24-01-414 Ind. Vivienda P'!AB55</f>
        <v>0</v>
      </c>
      <c r="R19" s="63">
        <f>+'24-01-414 Ind. Vivienda P'!AC55</f>
        <v>0</v>
      </c>
      <c r="S19" s="63">
        <f>+'24-01-414 Ind. Vivienda P'!AD55</f>
        <v>0</v>
      </c>
      <c r="T19" s="63">
        <f>+'24-01-414 Ind. Vivienda P'!AE55</f>
        <v>0</v>
      </c>
      <c r="U19" s="63">
        <f>+'24-01-414 Ind. Vivienda P'!AF55</f>
        <v>0</v>
      </c>
      <c r="V19" s="63">
        <f>+'24-01-414 Ind. Vivienda P'!AG55</f>
        <v>0</v>
      </c>
      <c r="W19" s="63">
        <f>+'24-01-414 Ind. Vivienda P'!AH55</f>
        <v>0</v>
      </c>
      <c r="X19" s="86">
        <f>+'24-01-414 Ind. Vivienda P'!AI55</f>
        <v>0</v>
      </c>
      <c r="Y19" s="86">
        <f>+'24-01-414 Ind. Vivienda P'!AJ55</f>
        <v>0</v>
      </c>
    </row>
    <row r="20" spans="1:25" ht="24.75" customHeight="1" x14ac:dyDescent="0.25">
      <c r="A20" s="87" t="s">
        <v>69</v>
      </c>
      <c r="B20" s="63">
        <f>+'24-01-414 Ind. Vivienda P'!J59</f>
        <v>0</v>
      </c>
      <c r="C20" s="63">
        <f>+'24-01-414 Ind. Vivienda P'!K59</f>
        <v>0</v>
      </c>
      <c r="D20" s="63">
        <f>+'24-01-414 Ind. Vivienda P'!M59</f>
        <v>0</v>
      </c>
      <c r="E20" s="63">
        <f>+'24-01-414 Ind. Vivienda P'!N59</f>
        <v>0</v>
      </c>
      <c r="F20" s="63">
        <f>+'24-01-414 Ind. Vivienda P'!O59</f>
        <v>0</v>
      </c>
      <c r="G20" s="63">
        <f>+'24-01-414 Ind. Vivienda P'!R59</f>
        <v>0</v>
      </c>
      <c r="H20" s="63">
        <f>+'24-01-414 Ind. Vivienda P'!S59</f>
        <v>0</v>
      </c>
      <c r="I20" s="63">
        <f>+'24-01-414 Ind. Vivienda P'!T59</f>
        <v>0</v>
      </c>
      <c r="J20" s="63">
        <f>+'24-01-414 Ind. Vivienda P'!U59</f>
        <v>0</v>
      </c>
      <c r="K20" s="63">
        <f>+'24-01-414 Ind. Vivienda P'!V59</f>
        <v>0</v>
      </c>
      <c r="L20" s="63">
        <f>+'24-01-414 Ind. Vivienda P'!W59</f>
        <v>0</v>
      </c>
      <c r="M20" s="63">
        <f>+'24-01-414 Ind. Vivienda P'!X59</f>
        <v>0</v>
      </c>
      <c r="N20" s="63">
        <f>+'24-01-414 Ind. Vivienda P'!Y59</f>
        <v>0</v>
      </c>
      <c r="O20" s="63">
        <f>+'24-01-414 Ind. Vivienda P'!Z59</f>
        <v>0</v>
      </c>
      <c r="P20" s="63">
        <f>+'24-01-414 Ind. Vivienda P'!AA59</f>
        <v>0</v>
      </c>
      <c r="Q20" s="63">
        <f>+'24-01-414 Ind. Vivienda P'!AB59</f>
        <v>0</v>
      </c>
      <c r="R20" s="63">
        <f>+'24-01-414 Ind. Vivienda P'!AC59</f>
        <v>0</v>
      </c>
      <c r="S20" s="63">
        <f>+'24-01-414 Ind. Vivienda P'!AD59</f>
        <v>0</v>
      </c>
      <c r="T20" s="63">
        <f>+'24-01-414 Ind. Vivienda P'!AE59</f>
        <v>0</v>
      </c>
      <c r="U20" s="63">
        <f>+'24-01-414 Ind. Vivienda P'!AF59</f>
        <v>0</v>
      </c>
      <c r="V20" s="63">
        <f>+'24-01-414 Ind. Vivienda P'!AG59</f>
        <v>0</v>
      </c>
      <c r="W20" s="63">
        <f>+'24-01-414 Ind. Vivienda P'!AH59</f>
        <v>0</v>
      </c>
      <c r="X20" s="86">
        <f>+'24-01-414 Ind. Vivienda P'!AI59</f>
        <v>0</v>
      </c>
      <c r="Y20" s="86">
        <f>+'24-01-414 Ind. Vivienda P'!AJ59</f>
        <v>0</v>
      </c>
    </row>
    <row r="21" spans="1:25" ht="24.75" customHeight="1" x14ac:dyDescent="0.25">
      <c r="A21" s="87" t="s">
        <v>71</v>
      </c>
      <c r="B21" s="63">
        <f>+'24-01-414 Ind. Vivienda P'!J63</f>
        <v>0</v>
      </c>
      <c r="C21" s="63">
        <f>+'24-01-414 Ind. Vivienda P'!K63</f>
        <v>0</v>
      </c>
      <c r="D21" s="63">
        <f>+'24-01-414 Ind. Vivienda P'!M63</f>
        <v>0</v>
      </c>
      <c r="E21" s="63">
        <f>+'24-01-414 Ind. Vivienda P'!N63</f>
        <v>0</v>
      </c>
      <c r="F21" s="63">
        <f>+'24-01-414 Ind. Vivienda P'!O63</f>
        <v>0</v>
      </c>
      <c r="G21" s="63">
        <f>+'24-01-414 Ind. Vivienda P'!R63</f>
        <v>0</v>
      </c>
      <c r="H21" s="63">
        <f>+'24-01-414 Ind. Vivienda P'!S63</f>
        <v>0</v>
      </c>
      <c r="I21" s="63">
        <f>+'24-01-414 Ind. Vivienda P'!T63</f>
        <v>0</v>
      </c>
      <c r="J21" s="63">
        <f>+'24-01-414 Ind. Vivienda P'!U63</f>
        <v>0</v>
      </c>
      <c r="K21" s="63">
        <f>+'24-01-414 Ind. Vivienda P'!V63</f>
        <v>0</v>
      </c>
      <c r="L21" s="63">
        <f>+'24-01-414 Ind. Vivienda P'!W63</f>
        <v>0</v>
      </c>
      <c r="M21" s="63">
        <f>+'24-01-414 Ind. Vivienda P'!X63</f>
        <v>0</v>
      </c>
      <c r="N21" s="63">
        <f>+'24-01-414 Ind. Vivienda P'!Y63</f>
        <v>0</v>
      </c>
      <c r="O21" s="63">
        <f>+'24-01-414 Ind. Vivienda P'!Z63</f>
        <v>0</v>
      </c>
      <c r="P21" s="63">
        <f>+'24-01-414 Ind. Vivienda P'!AA63</f>
        <v>0</v>
      </c>
      <c r="Q21" s="63">
        <f>+'24-01-414 Ind. Vivienda P'!AB63</f>
        <v>0</v>
      </c>
      <c r="R21" s="63">
        <f>+'24-01-414 Ind. Vivienda P'!AC63</f>
        <v>0</v>
      </c>
      <c r="S21" s="63">
        <f>+'24-01-414 Ind. Vivienda P'!AD63</f>
        <v>0</v>
      </c>
      <c r="T21" s="63">
        <f>+'24-01-414 Ind. Vivienda P'!AE63</f>
        <v>0</v>
      </c>
      <c r="U21" s="63">
        <f>+'24-01-414 Ind. Vivienda P'!AF63</f>
        <v>0</v>
      </c>
      <c r="V21" s="63">
        <f>+'24-01-414 Ind. Vivienda P'!AG63</f>
        <v>0</v>
      </c>
      <c r="W21" s="63">
        <f>+'24-01-414 Ind. Vivienda P'!AH63</f>
        <v>0</v>
      </c>
      <c r="X21" s="86">
        <f>+'24-01-414 Ind. Vivienda P'!AI63</f>
        <v>0</v>
      </c>
      <c r="Y21" s="86">
        <f>+'24-01-414 Ind. Vivienda P'!AJ63</f>
        <v>0</v>
      </c>
    </row>
    <row r="22" spans="1:25" ht="24.75" customHeight="1" x14ac:dyDescent="0.25">
      <c r="A22" s="87" t="s">
        <v>73</v>
      </c>
      <c r="B22" s="63">
        <f>+'24-01-414 Ind. Vivienda P'!J67</f>
        <v>0</v>
      </c>
      <c r="C22" s="63">
        <f>+'24-01-414 Ind. Vivienda P'!K67</f>
        <v>0</v>
      </c>
      <c r="D22" s="63">
        <f>+'24-01-414 Ind. Vivienda P'!M67</f>
        <v>0</v>
      </c>
      <c r="E22" s="63">
        <f>+'24-01-414 Ind. Vivienda P'!N67</f>
        <v>0</v>
      </c>
      <c r="F22" s="63">
        <f>+'24-01-414 Ind. Vivienda P'!O67</f>
        <v>0</v>
      </c>
      <c r="G22" s="63">
        <f>+'24-01-414 Ind. Vivienda P'!R67</f>
        <v>0</v>
      </c>
      <c r="H22" s="63">
        <f>+'24-01-414 Ind. Vivienda P'!S67</f>
        <v>0</v>
      </c>
      <c r="I22" s="63">
        <f>+'24-01-414 Ind. Vivienda P'!T67</f>
        <v>0</v>
      </c>
      <c r="J22" s="63">
        <f>+'24-01-414 Ind. Vivienda P'!U67</f>
        <v>0</v>
      </c>
      <c r="K22" s="63">
        <f>+'24-01-414 Ind. Vivienda P'!V67</f>
        <v>0</v>
      </c>
      <c r="L22" s="63">
        <f>+'24-01-414 Ind. Vivienda P'!W67</f>
        <v>0</v>
      </c>
      <c r="M22" s="63">
        <f>+'24-01-414 Ind. Vivienda P'!X67</f>
        <v>0</v>
      </c>
      <c r="N22" s="63">
        <f>+'24-01-414 Ind. Vivienda P'!Y67</f>
        <v>0</v>
      </c>
      <c r="O22" s="63">
        <f>+'24-01-414 Ind. Vivienda P'!Z67</f>
        <v>0</v>
      </c>
      <c r="P22" s="63">
        <f>+'24-01-414 Ind. Vivienda P'!AA67</f>
        <v>0</v>
      </c>
      <c r="Q22" s="63">
        <f>+'24-01-414 Ind. Vivienda P'!AB67</f>
        <v>0</v>
      </c>
      <c r="R22" s="63">
        <f>+'24-01-414 Ind. Vivienda P'!AC67</f>
        <v>0</v>
      </c>
      <c r="S22" s="63">
        <f>+'24-01-414 Ind. Vivienda P'!AD67</f>
        <v>0</v>
      </c>
      <c r="T22" s="63">
        <f>+'24-01-414 Ind. Vivienda P'!AE67</f>
        <v>0</v>
      </c>
      <c r="U22" s="63">
        <f>+'24-01-414 Ind. Vivienda P'!AF67</f>
        <v>0</v>
      </c>
      <c r="V22" s="63">
        <f>+'24-01-414 Ind. Vivienda P'!AG67</f>
        <v>0</v>
      </c>
      <c r="W22" s="63">
        <f>+'24-01-414 Ind. Vivienda P'!AH67</f>
        <v>0</v>
      </c>
      <c r="X22" s="86">
        <f>+'24-01-414 Ind. Vivienda P'!AI67</f>
        <v>0</v>
      </c>
      <c r="Y22" s="86">
        <f>+'24-01-414 Ind. Vivienda P'!AJ67</f>
        <v>0</v>
      </c>
    </row>
    <row r="23" spans="1:25" ht="24.75" customHeight="1" x14ac:dyDescent="0.25">
      <c r="A23" s="88" t="s">
        <v>75</v>
      </c>
      <c r="B23" s="63">
        <f>+'24-01-414 Ind. Vivienda P'!J101</f>
        <v>6355585000</v>
      </c>
      <c r="C23" s="63">
        <f>+'24-01-414 Ind. Vivienda P'!K101</f>
        <v>6354604000</v>
      </c>
      <c r="D23" s="63">
        <f>+'24-01-414 Ind. Vivienda P'!M101</f>
        <v>0</v>
      </c>
      <c r="E23" s="63">
        <f>+'24-01-414 Ind. Vivienda P'!N101</f>
        <v>0</v>
      </c>
      <c r="F23" s="63">
        <f>+'24-01-414 Ind. Vivienda P'!O101</f>
        <v>0</v>
      </c>
      <c r="G23" s="63">
        <f>+'24-01-414 Ind. Vivienda P'!R101</f>
        <v>0</v>
      </c>
      <c r="H23" s="63">
        <f>+'24-01-414 Ind. Vivienda P'!S101</f>
        <v>0</v>
      </c>
      <c r="I23" s="63">
        <f>+'24-01-414 Ind. Vivienda P'!T101</f>
        <v>0</v>
      </c>
      <c r="J23" s="63">
        <f>+'24-01-414 Ind. Vivienda P'!U101</f>
        <v>0</v>
      </c>
      <c r="K23" s="63">
        <f>+'24-01-414 Ind. Vivienda P'!V101</f>
        <v>0</v>
      </c>
      <c r="L23" s="63">
        <f>+'24-01-414 Ind. Vivienda P'!W101</f>
        <v>0</v>
      </c>
      <c r="M23" s="63">
        <f>+'24-01-414 Ind. Vivienda P'!X101</f>
        <v>0</v>
      </c>
      <c r="N23" s="63">
        <f>+'24-01-414 Ind. Vivienda P'!Y101</f>
        <v>0</v>
      </c>
      <c r="O23" s="63">
        <f>+'24-01-414 Ind. Vivienda P'!Z101</f>
        <v>0</v>
      </c>
      <c r="P23" s="63">
        <f>+'24-01-414 Ind. Vivienda P'!AA101</f>
        <v>982000000</v>
      </c>
      <c r="Q23" s="63">
        <f>+'24-01-414 Ind. Vivienda P'!AB101</f>
        <v>0</v>
      </c>
      <c r="R23" s="63">
        <f>+'24-01-414 Ind. Vivienda P'!AC101</f>
        <v>982000000</v>
      </c>
      <c r="S23" s="63">
        <f>+'24-01-414 Ind. Vivienda P'!AD101</f>
        <v>0</v>
      </c>
      <c r="T23" s="63">
        <f>+'24-01-414 Ind. Vivienda P'!AE101</f>
        <v>0</v>
      </c>
      <c r="U23" s="63">
        <f>+'24-01-414 Ind. Vivienda P'!AF101</f>
        <v>168000000</v>
      </c>
      <c r="V23" s="63">
        <f>+'24-01-414 Ind. Vivienda P'!AG101</f>
        <v>5372604000</v>
      </c>
      <c r="W23" s="63">
        <f>+'24-01-414 Ind. Vivienda P'!AH101</f>
        <v>6354604000</v>
      </c>
      <c r="X23" s="86">
        <f>+'24-01-414 Ind. Vivienda P'!AI101</f>
        <v>0.99984564756824112</v>
      </c>
      <c r="Y23" s="86">
        <f>+'24-01-414 Ind. Vivienda P'!AJ101</f>
        <v>1</v>
      </c>
    </row>
    <row r="24" spans="1:25" ht="25.5" x14ac:dyDescent="0.25">
      <c r="A24" s="8" t="str">
        <f>"TOTAL ASIG."&amp;" "&amp;$A$5</f>
        <v>TOTAL ASIG. 24-01-414 "Programa Vivienda Primero"</v>
      </c>
      <c r="B24" s="74">
        <f>SUM(B8:B23)</f>
        <v>6355585000</v>
      </c>
      <c r="C24" s="74">
        <f t="shared" ref="C24:V24" si="0">SUM(C8:C23)</f>
        <v>6354604000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982000000</v>
      </c>
      <c r="Q24" s="74">
        <f t="shared" si="0"/>
        <v>0</v>
      </c>
      <c r="R24" s="74">
        <f t="shared" si="0"/>
        <v>982000000</v>
      </c>
      <c r="S24" s="74">
        <f t="shared" si="0"/>
        <v>0</v>
      </c>
      <c r="T24" s="74">
        <f t="shared" si="0"/>
        <v>0</v>
      </c>
      <c r="U24" s="74">
        <f t="shared" si="0"/>
        <v>168000000</v>
      </c>
      <c r="V24" s="74">
        <f t="shared" si="0"/>
        <v>5372604000</v>
      </c>
      <c r="W24" s="74">
        <f>SUM(W8:W23)</f>
        <v>6354604000</v>
      </c>
      <c r="X24" s="89">
        <f>+'24-01-414 Ind. Vivienda P'!AI102</f>
        <v>0.99984564756824112</v>
      </c>
      <c r="Y24" s="89">
        <f>'24-01-414 Ind. Vivienda P'!AJ102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484"/>
  <sheetViews>
    <sheetView zoomScaleNormal="100" workbookViewId="0">
      <pane ySplit="7" topLeftCell="A449" activePane="bottomLeft" state="frozen"/>
      <selection pane="bottomLeft" activeCell="AG465" sqref="AG465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.42578125" style="2" customWidth="1"/>
    <col min="6" max="6" width="27.140625" style="2" customWidth="1"/>
    <col min="7" max="7" width="18.5703125" style="79" bestFit="1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9" t="s">
        <v>85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36" t="s">
        <v>18</v>
      </c>
      <c r="W6" s="237"/>
      <c r="X6" s="238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81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94">
        <v>1106150075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8">
        <v>1</v>
      </c>
      <c r="B9" s="19"/>
      <c r="C9" s="20" t="s">
        <v>86</v>
      </c>
      <c r="D9" s="21">
        <v>45432</v>
      </c>
      <c r="E9" s="22" t="s">
        <v>87</v>
      </c>
      <c r="F9" s="22" t="s">
        <v>88</v>
      </c>
      <c r="G9" s="22" t="s">
        <v>888</v>
      </c>
      <c r="H9" s="21"/>
      <c r="I9" s="21"/>
      <c r="J9" s="199"/>
      <c r="K9" s="23">
        <v>167900000</v>
      </c>
      <c r="L9" s="22" t="s">
        <v>889</v>
      </c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3">
        <v>167900000</v>
      </c>
      <c r="Y9" s="25">
        <f>SUM(V9:X9)</f>
        <v>167900000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 t="shared" ref="AH9:AH16" si="0">SUM(U9,Y9,AC9,AG9)</f>
        <v>167900000</v>
      </c>
      <c r="AI9" s="26">
        <f t="shared" ref="AI9:AI16" si="1">IF(ISERROR(AH9/J9),0,AH9/J9)</f>
        <v>0</v>
      </c>
      <c r="AJ9" s="27">
        <f t="shared" ref="AJ9:AJ24" si="2">IF(ISERROR(AH9/$AH$465),"-",AH9/$AH$465)</f>
        <v>6.6437298526681272E-3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9"/>
      <c r="C10" s="20" t="s">
        <v>89</v>
      </c>
      <c r="D10" s="21">
        <v>45441</v>
      </c>
      <c r="E10" s="22" t="s">
        <v>899</v>
      </c>
      <c r="F10" s="22" t="s">
        <v>88</v>
      </c>
      <c r="G10" s="22" t="s">
        <v>888</v>
      </c>
      <c r="H10" s="21"/>
      <c r="I10" s="21"/>
      <c r="J10" s="199"/>
      <c r="K10" s="23">
        <v>74095000</v>
      </c>
      <c r="L10" s="22" t="s">
        <v>889</v>
      </c>
      <c r="M10" s="24"/>
      <c r="N10" s="24"/>
      <c r="O10" s="24"/>
      <c r="P10" s="22"/>
      <c r="Q10" s="22"/>
      <c r="R10" s="24"/>
      <c r="S10" s="24"/>
      <c r="T10" s="24"/>
      <c r="U10" s="25">
        <f t="shared" ref="U10:U15" si="3">SUM(R10:T10)</f>
        <v>0</v>
      </c>
      <c r="V10" s="24"/>
      <c r="W10" s="24"/>
      <c r="X10" s="23">
        <v>74095000</v>
      </c>
      <c r="Y10" s="25">
        <f>SUM(V10:X10)</f>
        <v>74095000</v>
      </c>
      <c r="Z10" s="24"/>
      <c r="AA10" s="24"/>
      <c r="AB10" s="24"/>
      <c r="AC10" s="25">
        <f t="shared" ref="AC10:AC15" si="4">SUM(Z10:AB10)</f>
        <v>0</v>
      </c>
      <c r="AD10" s="24"/>
      <c r="AE10" s="24"/>
      <c r="AF10" s="24"/>
      <c r="AG10" s="25">
        <f t="shared" ref="AG10:AG15" si="5">SUM(AD10:AF10)</f>
        <v>0</v>
      </c>
      <c r="AH10" s="25">
        <f t="shared" si="0"/>
        <v>74095000</v>
      </c>
      <c r="AI10" s="26">
        <f t="shared" si="1"/>
        <v>0</v>
      </c>
      <c r="AJ10" s="27">
        <f t="shared" si="2"/>
        <v>2.9319068697644126E-3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8">
        <v>3</v>
      </c>
      <c r="B11" s="19"/>
      <c r="C11" s="20" t="s">
        <v>89</v>
      </c>
      <c r="D11" s="21">
        <v>45441</v>
      </c>
      <c r="E11" s="22" t="s">
        <v>899</v>
      </c>
      <c r="F11" s="22" t="s">
        <v>88</v>
      </c>
      <c r="G11" s="22" t="s">
        <v>888</v>
      </c>
      <c r="H11" s="21"/>
      <c r="I11" s="21"/>
      <c r="J11" s="199"/>
      <c r="K11" s="23">
        <v>31755000</v>
      </c>
      <c r="L11" s="22" t="s">
        <v>889</v>
      </c>
      <c r="M11" s="24"/>
      <c r="N11" s="24"/>
      <c r="O11" s="24"/>
      <c r="P11" s="22"/>
      <c r="Q11" s="22"/>
      <c r="R11" s="24"/>
      <c r="S11" s="24"/>
      <c r="T11" s="24"/>
      <c r="U11" s="25">
        <f t="shared" si="3"/>
        <v>0</v>
      </c>
      <c r="V11" s="24"/>
      <c r="W11" s="24"/>
      <c r="X11" s="23">
        <v>31755000</v>
      </c>
      <c r="Y11" s="25">
        <f>SUM(V11:X11)</f>
        <v>31755000</v>
      </c>
      <c r="Z11" s="24"/>
      <c r="AA11" s="24"/>
      <c r="AB11" s="24"/>
      <c r="AC11" s="25">
        <f t="shared" si="4"/>
        <v>0</v>
      </c>
      <c r="AD11" s="24"/>
      <c r="AE11" s="24"/>
      <c r="AF11" s="24"/>
      <c r="AG11" s="25">
        <f t="shared" si="5"/>
        <v>0</v>
      </c>
      <c r="AH11" s="25">
        <f t="shared" si="0"/>
        <v>31755000</v>
      </c>
      <c r="AI11" s="26">
        <f t="shared" si="1"/>
        <v>0</v>
      </c>
      <c r="AJ11" s="27">
        <f t="shared" si="2"/>
        <v>1.2565315156133196E-3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8">
        <v>4</v>
      </c>
      <c r="B12" s="19"/>
      <c r="C12" s="20" t="s">
        <v>900</v>
      </c>
      <c r="D12" s="21">
        <v>45474</v>
      </c>
      <c r="E12" s="22" t="s">
        <v>899</v>
      </c>
      <c r="F12" s="22" t="s">
        <v>88</v>
      </c>
      <c r="G12" s="22" t="s">
        <v>888</v>
      </c>
      <c r="H12" s="21"/>
      <c r="I12" s="21"/>
      <c r="J12" s="199"/>
      <c r="K12" s="23">
        <v>89460000</v>
      </c>
      <c r="L12" s="22" t="s">
        <v>889</v>
      </c>
      <c r="M12" s="24"/>
      <c r="N12" s="24"/>
      <c r="O12" s="24"/>
      <c r="P12" s="22"/>
      <c r="Q12" s="22"/>
      <c r="R12" s="24"/>
      <c r="S12" s="24"/>
      <c r="T12" s="24"/>
      <c r="U12" s="25">
        <f t="shared" si="3"/>
        <v>0</v>
      </c>
      <c r="V12" s="24"/>
      <c r="W12" s="24"/>
      <c r="X12" s="23"/>
      <c r="Y12" s="25">
        <f t="shared" ref="Y12:Y14" si="6">SUM(V12:X12)</f>
        <v>0</v>
      </c>
      <c r="Z12" s="23">
        <v>89460000</v>
      </c>
      <c r="AA12" s="24"/>
      <c r="AB12" s="24"/>
      <c r="AC12" s="25">
        <f>SUM(Z12:AB12)</f>
        <v>89460000</v>
      </c>
      <c r="AD12" s="24"/>
      <c r="AE12" s="24"/>
      <c r="AF12" s="24"/>
      <c r="AG12" s="25">
        <f>SUM(AD12:AF12)</f>
        <v>0</v>
      </c>
      <c r="AH12" s="25">
        <f t="shared" si="0"/>
        <v>89460000</v>
      </c>
      <c r="AI12" s="26">
        <f t="shared" si="1"/>
        <v>0</v>
      </c>
      <c r="AJ12" s="27">
        <f t="shared" si="2"/>
        <v>3.5398932258468769E-3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8">
        <v>5</v>
      </c>
      <c r="B13" s="19"/>
      <c r="C13" s="20" t="s">
        <v>900</v>
      </c>
      <c r="D13" s="21">
        <v>45474</v>
      </c>
      <c r="E13" s="22" t="s">
        <v>899</v>
      </c>
      <c r="F13" s="22" t="s">
        <v>88</v>
      </c>
      <c r="G13" s="22" t="s">
        <v>888</v>
      </c>
      <c r="H13" s="21"/>
      <c r="I13" s="21"/>
      <c r="J13" s="199"/>
      <c r="K13" s="23">
        <v>38340000</v>
      </c>
      <c r="L13" s="22" t="s">
        <v>889</v>
      </c>
      <c r="M13" s="24"/>
      <c r="N13" s="24"/>
      <c r="O13" s="24"/>
      <c r="P13" s="22"/>
      <c r="Q13" s="22"/>
      <c r="R13" s="24"/>
      <c r="S13" s="24"/>
      <c r="T13" s="24"/>
      <c r="U13" s="25">
        <f t="shared" si="3"/>
        <v>0</v>
      </c>
      <c r="V13" s="24"/>
      <c r="W13" s="24"/>
      <c r="X13" s="23"/>
      <c r="Y13" s="25">
        <f t="shared" si="6"/>
        <v>0</v>
      </c>
      <c r="Z13" s="23">
        <v>38340000</v>
      </c>
      <c r="AA13" s="24"/>
      <c r="AB13" s="24"/>
      <c r="AC13" s="25">
        <f>SUM(Z13:AB13)</f>
        <v>38340000</v>
      </c>
      <c r="AD13" s="24"/>
      <c r="AE13" s="24"/>
      <c r="AF13" s="24"/>
      <c r="AG13" s="25">
        <f>SUM(AD13:AF13)</f>
        <v>0</v>
      </c>
      <c r="AH13" s="25">
        <f t="shared" si="0"/>
        <v>38340000</v>
      </c>
      <c r="AI13" s="26">
        <f t="shared" si="1"/>
        <v>0</v>
      </c>
      <c r="AJ13" s="27">
        <f t="shared" si="2"/>
        <v>1.5170970967915186E-3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6</v>
      </c>
      <c r="B14" s="19"/>
      <c r="C14" s="20" t="s">
        <v>298</v>
      </c>
      <c r="D14" s="21">
        <v>45503</v>
      </c>
      <c r="E14" s="22" t="s">
        <v>1088</v>
      </c>
      <c r="F14" s="22" t="s">
        <v>88</v>
      </c>
      <c r="G14" s="22" t="s">
        <v>888</v>
      </c>
      <c r="H14" s="21"/>
      <c r="I14" s="21"/>
      <c r="J14" s="199"/>
      <c r="K14" s="23">
        <v>25000000</v>
      </c>
      <c r="L14" s="22" t="s">
        <v>889</v>
      </c>
      <c r="M14" s="24"/>
      <c r="N14" s="24"/>
      <c r="O14" s="24"/>
      <c r="P14" s="22"/>
      <c r="Q14" s="22"/>
      <c r="R14" s="24"/>
      <c r="S14" s="24"/>
      <c r="T14" s="24"/>
      <c r="U14" s="25">
        <f t="shared" si="3"/>
        <v>0</v>
      </c>
      <c r="V14" s="24"/>
      <c r="W14" s="24"/>
      <c r="X14" s="23"/>
      <c r="Y14" s="25">
        <f t="shared" si="6"/>
        <v>0</v>
      </c>
      <c r="Z14" s="23">
        <v>25000000</v>
      </c>
      <c r="AA14" s="24"/>
      <c r="AB14" s="24"/>
      <c r="AC14" s="25">
        <f>SUM(Z14:AB14)</f>
        <v>25000000</v>
      </c>
      <c r="AD14" s="24"/>
      <c r="AE14" s="24"/>
      <c r="AF14" s="24"/>
      <c r="AG14" s="25">
        <f>SUM(AD14:AF14)</f>
        <v>0</v>
      </c>
      <c r="AH14" s="25">
        <f t="shared" si="0"/>
        <v>25000000</v>
      </c>
      <c r="AI14" s="26">
        <f t="shared" si="1"/>
        <v>0</v>
      </c>
      <c r="AJ14" s="27">
        <f t="shared" si="2"/>
        <v>9.8923910849733876E-4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 x14ac:dyDescent="0.25">
      <c r="A15" s="18">
        <v>7</v>
      </c>
      <c r="B15" s="19"/>
      <c r="C15" s="20" t="s">
        <v>1080</v>
      </c>
      <c r="D15" s="21">
        <v>45572</v>
      </c>
      <c r="E15" s="22" t="s">
        <v>1078</v>
      </c>
      <c r="F15" s="22" t="s">
        <v>88</v>
      </c>
      <c r="G15" s="22" t="s">
        <v>888</v>
      </c>
      <c r="H15" s="21"/>
      <c r="I15" s="21"/>
      <c r="J15" s="199"/>
      <c r="K15" s="23">
        <v>102200000</v>
      </c>
      <c r="L15" s="22"/>
      <c r="M15" s="24"/>
      <c r="N15" s="24"/>
      <c r="O15" s="24"/>
      <c r="P15" s="22"/>
      <c r="Q15" s="22"/>
      <c r="R15" s="24"/>
      <c r="S15" s="24"/>
      <c r="T15" s="24"/>
      <c r="U15" s="25">
        <f t="shared" si="3"/>
        <v>0</v>
      </c>
      <c r="V15" s="24"/>
      <c r="W15" s="24"/>
      <c r="X15" s="23"/>
      <c r="Y15" s="25">
        <f>SUM(V15:X15)</f>
        <v>0</v>
      </c>
      <c r="Z15" s="24"/>
      <c r="AA15" s="24"/>
      <c r="AB15" s="24"/>
      <c r="AC15" s="25">
        <f t="shared" si="4"/>
        <v>0</v>
      </c>
      <c r="AD15" s="24"/>
      <c r="AE15" s="24"/>
      <c r="AF15" s="23">
        <v>102200000</v>
      </c>
      <c r="AG15" s="25">
        <f t="shared" si="5"/>
        <v>102200000</v>
      </c>
      <c r="AH15" s="25">
        <f t="shared" si="0"/>
        <v>102200000</v>
      </c>
      <c r="AI15" s="26">
        <f t="shared" si="1"/>
        <v>0</v>
      </c>
      <c r="AJ15" s="27">
        <f t="shared" si="2"/>
        <v>4.0440094755371204E-3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outlineLevel="1" x14ac:dyDescent="0.25">
      <c r="A16" s="18">
        <v>8</v>
      </c>
      <c r="B16" s="19"/>
      <c r="C16" s="20" t="s">
        <v>1081</v>
      </c>
      <c r="D16" s="21">
        <v>45572</v>
      </c>
      <c r="E16" s="22" t="s">
        <v>1078</v>
      </c>
      <c r="F16" s="22" t="s">
        <v>88</v>
      </c>
      <c r="G16" s="22" t="s">
        <v>888</v>
      </c>
      <c r="H16" s="21"/>
      <c r="I16" s="21"/>
      <c r="J16" s="199"/>
      <c r="K16" s="23">
        <v>102200000</v>
      </c>
      <c r="L16" s="30"/>
      <c r="M16" s="24"/>
      <c r="N16" s="24"/>
      <c r="O16" s="24"/>
      <c r="P16" s="30"/>
      <c r="Q16" s="30"/>
      <c r="R16" s="24"/>
      <c r="S16" s="24"/>
      <c r="T16" s="24"/>
      <c r="U16" s="25">
        <f>SUM(R16:T16)</f>
        <v>0</v>
      </c>
      <c r="V16" s="24"/>
      <c r="W16" s="24"/>
      <c r="X16" s="24"/>
      <c r="Y16" s="25">
        <f>SUM(V16:X16)</f>
        <v>0</v>
      </c>
      <c r="Z16" s="24"/>
      <c r="AA16" s="24"/>
      <c r="AB16" s="24"/>
      <c r="AC16" s="25">
        <f>SUM(Z16:AB16)</f>
        <v>0</v>
      </c>
      <c r="AD16" s="24"/>
      <c r="AE16" s="24"/>
      <c r="AF16" s="23">
        <v>102200000</v>
      </c>
      <c r="AG16" s="25">
        <f>SUM(AD16:AF16)</f>
        <v>102200000</v>
      </c>
      <c r="AH16" s="25">
        <f t="shared" si="0"/>
        <v>102200000</v>
      </c>
      <c r="AI16" s="26">
        <f t="shared" si="1"/>
        <v>0</v>
      </c>
      <c r="AJ16" s="27">
        <f t="shared" si="2"/>
        <v>4.0440094755371204E-3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outlineLevel="1" x14ac:dyDescent="0.25">
      <c r="A17" s="18">
        <v>9</v>
      </c>
      <c r="B17" s="125"/>
      <c r="C17" s="20" t="s">
        <v>165</v>
      </c>
      <c r="D17" s="21">
        <v>45587</v>
      </c>
      <c r="E17" s="22" t="s">
        <v>1078</v>
      </c>
      <c r="F17" s="22" t="s">
        <v>88</v>
      </c>
      <c r="G17" s="22" t="s">
        <v>888</v>
      </c>
      <c r="H17" s="128"/>
      <c r="I17" s="129"/>
      <c r="J17" s="199"/>
      <c r="K17" s="23">
        <v>102200000</v>
      </c>
      <c r="L17" s="30"/>
      <c r="M17" s="24"/>
      <c r="N17" s="24"/>
      <c r="O17" s="24"/>
      <c r="P17" s="30"/>
      <c r="Q17" s="30"/>
      <c r="R17" s="24"/>
      <c r="S17" s="24"/>
      <c r="T17" s="24"/>
      <c r="U17" s="25">
        <f t="shared" ref="U17:U24" si="7">SUM(R17:T17)</f>
        <v>0</v>
      </c>
      <c r="V17" s="24"/>
      <c r="W17" s="24"/>
      <c r="X17" s="24"/>
      <c r="Y17" s="25">
        <f t="shared" ref="Y17:Y24" si="8">SUM(V17:X17)</f>
        <v>0</v>
      </c>
      <c r="Z17" s="24"/>
      <c r="AA17" s="24"/>
      <c r="AB17" s="24"/>
      <c r="AC17" s="25">
        <f t="shared" ref="AC17:AC24" si="9">SUM(Z17:AB17)</f>
        <v>0</v>
      </c>
      <c r="AD17" s="24"/>
      <c r="AE17" s="24"/>
      <c r="AF17" s="23">
        <v>102200000</v>
      </c>
      <c r="AG17" s="25">
        <f t="shared" ref="AG17:AG24" si="10">SUM(AD17:AF17)</f>
        <v>102200000</v>
      </c>
      <c r="AH17" s="25">
        <f t="shared" ref="AH17:AH24" si="11">SUM(U17,Y17,AC17,AG17)</f>
        <v>102200000</v>
      </c>
      <c r="AI17" s="26">
        <f t="shared" ref="AI17:AI24" si="12">IF(ISERROR(AH17/J17),0,AH17/J17)</f>
        <v>0</v>
      </c>
      <c r="AJ17" s="27">
        <f t="shared" si="2"/>
        <v>4.0440094755371204E-3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8">
        <v>10</v>
      </c>
      <c r="B18" s="125"/>
      <c r="C18" s="20" t="s">
        <v>1082</v>
      </c>
      <c r="D18" s="21">
        <v>45590</v>
      </c>
      <c r="E18" s="22" t="s">
        <v>1078</v>
      </c>
      <c r="F18" s="22" t="s">
        <v>88</v>
      </c>
      <c r="G18" s="22" t="s">
        <v>888</v>
      </c>
      <c r="H18" s="128"/>
      <c r="I18" s="129"/>
      <c r="J18" s="199"/>
      <c r="K18" s="23">
        <v>54843075</v>
      </c>
      <c r="L18" s="30"/>
      <c r="M18" s="24"/>
      <c r="N18" s="24"/>
      <c r="O18" s="24"/>
      <c r="P18" s="30"/>
      <c r="Q18" s="30"/>
      <c r="R18" s="24"/>
      <c r="S18" s="24"/>
      <c r="T18" s="24"/>
      <c r="U18" s="25">
        <f t="shared" si="7"/>
        <v>0</v>
      </c>
      <c r="V18" s="24"/>
      <c r="W18" s="24"/>
      <c r="X18" s="24"/>
      <c r="Y18" s="25">
        <f t="shared" si="8"/>
        <v>0</v>
      </c>
      <c r="Z18" s="24"/>
      <c r="AA18" s="24"/>
      <c r="AB18" s="24"/>
      <c r="AC18" s="25">
        <f t="shared" si="9"/>
        <v>0</v>
      </c>
      <c r="AD18" s="24"/>
      <c r="AE18" s="24"/>
      <c r="AF18" s="23">
        <v>54843075</v>
      </c>
      <c r="AG18" s="25">
        <f t="shared" si="10"/>
        <v>54843075</v>
      </c>
      <c r="AH18" s="25">
        <f t="shared" si="11"/>
        <v>54843075</v>
      </c>
      <c r="AI18" s="26">
        <f t="shared" si="12"/>
        <v>0</v>
      </c>
      <c r="AJ18" s="27">
        <f t="shared" si="2"/>
        <v>2.1701165848101076E-3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outlineLevel="1" x14ac:dyDescent="0.25">
      <c r="A19" s="18">
        <v>11</v>
      </c>
      <c r="B19" s="125"/>
      <c r="C19" s="20" t="s">
        <v>1084</v>
      </c>
      <c r="D19" s="21">
        <v>45572</v>
      </c>
      <c r="E19" s="22" t="s">
        <v>1078</v>
      </c>
      <c r="F19" s="22" t="s">
        <v>88</v>
      </c>
      <c r="G19" s="22" t="s">
        <v>888</v>
      </c>
      <c r="H19" s="128"/>
      <c r="I19" s="129"/>
      <c r="J19" s="199"/>
      <c r="K19" s="23">
        <v>43800000</v>
      </c>
      <c r="L19" s="30"/>
      <c r="M19" s="24"/>
      <c r="N19" s="24"/>
      <c r="O19" s="24"/>
      <c r="P19" s="30"/>
      <c r="Q19" s="30"/>
      <c r="R19" s="24"/>
      <c r="S19" s="24"/>
      <c r="T19" s="24"/>
      <c r="U19" s="25">
        <f t="shared" si="7"/>
        <v>0</v>
      </c>
      <c r="V19" s="24"/>
      <c r="W19" s="24"/>
      <c r="X19" s="24"/>
      <c r="Y19" s="25">
        <f t="shared" si="8"/>
        <v>0</v>
      </c>
      <c r="Z19" s="24"/>
      <c r="AA19" s="24"/>
      <c r="AB19" s="24"/>
      <c r="AC19" s="25">
        <f t="shared" si="9"/>
        <v>0</v>
      </c>
      <c r="AD19" s="24"/>
      <c r="AE19" s="24"/>
      <c r="AF19" s="23">
        <v>43800000</v>
      </c>
      <c r="AG19" s="25">
        <f t="shared" si="10"/>
        <v>43800000</v>
      </c>
      <c r="AH19" s="25">
        <f t="shared" si="11"/>
        <v>43800000</v>
      </c>
      <c r="AI19" s="26">
        <f t="shared" si="12"/>
        <v>0</v>
      </c>
      <c r="AJ19" s="27">
        <f t="shared" si="2"/>
        <v>1.7331469180873374E-3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8">
        <v>12</v>
      </c>
      <c r="B20" s="125"/>
      <c r="C20" s="20" t="s">
        <v>1083</v>
      </c>
      <c r="D20" s="21">
        <v>45572</v>
      </c>
      <c r="E20" s="22" t="s">
        <v>1078</v>
      </c>
      <c r="F20" s="22" t="s">
        <v>88</v>
      </c>
      <c r="G20" s="22" t="s">
        <v>888</v>
      </c>
      <c r="H20" s="128"/>
      <c r="I20" s="129"/>
      <c r="J20" s="199"/>
      <c r="K20" s="23">
        <v>43800000</v>
      </c>
      <c r="L20" s="30"/>
      <c r="M20" s="24"/>
      <c r="N20" s="24"/>
      <c r="O20" s="24"/>
      <c r="P20" s="30"/>
      <c r="Q20" s="30"/>
      <c r="R20" s="24"/>
      <c r="S20" s="24"/>
      <c r="T20" s="24"/>
      <c r="U20" s="25">
        <f t="shared" si="7"/>
        <v>0</v>
      </c>
      <c r="V20" s="24"/>
      <c r="W20" s="24"/>
      <c r="X20" s="24"/>
      <c r="Y20" s="25">
        <f t="shared" si="8"/>
        <v>0</v>
      </c>
      <c r="Z20" s="24"/>
      <c r="AA20" s="24"/>
      <c r="AB20" s="24"/>
      <c r="AC20" s="25">
        <f t="shared" si="9"/>
        <v>0</v>
      </c>
      <c r="AD20" s="24"/>
      <c r="AE20" s="24"/>
      <c r="AF20" s="23">
        <v>43800000</v>
      </c>
      <c r="AG20" s="25">
        <f t="shared" si="10"/>
        <v>43800000</v>
      </c>
      <c r="AH20" s="25">
        <f t="shared" si="11"/>
        <v>43800000</v>
      </c>
      <c r="AI20" s="26">
        <f t="shared" si="12"/>
        <v>0</v>
      </c>
      <c r="AJ20" s="27">
        <f t="shared" si="2"/>
        <v>1.7331469180873374E-3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8">
        <v>15</v>
      </c>
      <c r="B21" s="125"/>
      <c r="C21" s="20" t="s">
        <v>1085</v>
      </c>
      <c r="D21" s="21">
        <v>45587</v>
      </c>
      <c r="E21" s="22" t="s">
        <v>1078</v>
      </c>
      <c r="F21" s="22" t="s">
        <v>88</v>
      </c>
      <c r="G21" s="22" t="s">
        <v>888</v>
      </c>
      <c r="H21" s="128"/>
      <c r="I21" s="129"/>
      <c r="J21" s="199"/>
      <c r="K21" s="23">
        <v>43800000</v>
      </c>
      <c r="L21" s="30"/>
      <c r="M21" s="24"/>
      <c r="N21" s="24"/>
      <c r="O21" s="24"/>
      <c r="P21" s="30"/>
      <c r="Q21" s="30"/>
      <c r="R21" s="24"/>
      <c r="S21" s="24"/>
      <c r="T21" s="24"/>
      <c r="U21" s="25">
        <f t="shared" si="7"/>
        <v>0</v>
      </c>
      <c r="V21" s="24"/>
      <c r="W21" s="24"/>
      <c r="X21" s="24"/>
      <c r="Y21" s="25">
        <f t="shared" si="8"/>
        <v>0</v>
      </c>
      <c r="Z21" s="24"/>
      <c r="AA21" s="24"/>
      <c r="AB21" s="24"/>
      <c r="AC21" s="25">
        <f t="shared" si="9"/>
        <v>0</v>
      </c>
      <c r="AD21" s="24"/>
      <c r="AE21" s="24"/>
      <c r="AF21" s="23">
        <v>43800000</v>
      </c>
      <c r="AG21" s="25">
        <f t="shared" si="10"/>
        <v>43800000</v>
      </c>
      <c r="AH21" s="25">
        <f t="shared" si="11"/>
        <v>43800000</v>
      </c>
      <c r="AI21" s="26">
        <f t="shared" si="12"/>
        <v>0</v>
      </c>
      <c r="AJ21" s="27">
        <f t="shared" si="2"/>
        <v>1.7331469180873374E-3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16</v>
      </c>
      <c r="B22" s="125"/>
      <c r="C22" s="20" t="s">
        <v>1086</v>
      </c>
      <c r="D22" s="21">
        <v>45588</v>
      </c>
      <c r="E22" s="22" t="s">
        <v>1078</v>
      </c>
      <c r="F22" s="22" t="s">
        <v>88</v>
      </c>
      <c r="G22" s="22" t="s">
        <v>888</v>
      </c>
      <c r="H22" s="128"/>
      <c r="I22" s="129"/>
      <c r="J22" s="199"/>
      <c r="K22" s="23">
        <v>94920000</v>
      </c>
      <c r="L22" s="30"/>
      <c r="M22" s="24"/>
      <c r="N22" s="24"/>
      <c r="O22" s="24"/>
      <c r="P22" s="30"/>
      <c r="Q22" s="30"/>
      <c r="R22" s="24"/>
      <c r="S22" s="24"/>
      <c r="T22" s="24"/>
      <c r="U22" s="25">
        <f t="shared" si="7"/>
        <v>0</v>
      </c>
      <c r="V22" s="24"/>
      <c r="W22" s="24"/>
      <c r="X22" s="24"/>
      <c r="Y22" s="25">
        <f t="shared" si="8"/>
        <v>0</v>
      </c>
      <c r="Z22" s="24"/>
      <c r="AA22" s="24"/>
      <c r="AB22" s="24"/>
      <c r="AC22" s="25">
        <f t="shared" si="9"/>
        <v>0</v>
      </c>
      <c r="AD22" s="24"/>
      <c r="AE22" s="24"/>
      <c r="AF22" s="23">
        <v>94920000</v>
      </c>
      <c r="AG22" s="25">
        <f t="shared" si="10"/>
        <v>94920000</v>
      </c>
      <c r="AH22" s="25">
        <f t="shared" si="11"/>
        <v>94920000</v>
      </c>
      <c r="AI22" s="26">
        <f t="shared" si="12"/>
        <v>0</v>
      </c>
      <c r="AJ22" s="27">
        <f t="shared" si="2"/>
        <v>3.7559430471426959E-3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8">
        <v>17</v>
      </c>
      <c r="B23" s="125"/>
      <c r="C23" s="20" t="s">
        <v>1087</v>
      </c>
      <c r="D23" s="21">
        <v>45588</v>
      </c>
      <c r="E23" s="22" t="s">
        <v>1078</v>
      </c>
      <c r="F23" s="22" t="s">
        <v>88</v>
      </c>
      <c r="G23" s="22" t="s">
        <v>888</v>
      </c>
      <c r="H23" s="128"/>
      <c r="I23" s="129"/>
      <c r="J23" s="199"/>
      <c r="K23" s="23">
        <v>84637000</v>
      </c>
      <c r="L23" s="30"/>
      <c r="M23" s="24"/>
      <c r="N23" s="24"/>
      <c r="O23" s="24"/>
      <c r="P23" s="30"/>
      <c r="Q23" s="30"/>
      <c r="R23" s="24"/>
      <c r="S23" s="24"/>
      <c r="T23" s="24"/>
      <c r="U23" s="25">
        <f t="shared" si="7"/>
        <v>0</v>
      </c>
      <c r="V23" s="24"/>
      <c r="W23" s="24"/>
      <c r="X23" s="24"/>
      <c r="Y23" s="25">
        <f t="shared" si="8"/>
        <v>0</v>
      </c>
      <c r="Z23" s="24"/>
      <c r="AA23" s="24"/>
      <c r="AB23" s="24"/>
      <c r="AC23" s="25">
        <f t="shared" si="9"/>
        <v>0</v>
      </c>
      <c r="AD23" s="24"/>
      <c r="AE23" s="24"/>
      <c r="AF23" s="23">
        <v>84637000</v>
      </c>
      <c r="AG23" s="25">
        <f t="shared" si="10"/>
        <v>84637000</v>
      </c>
      <c r="AH23" s="25">
        <f t="shared" si="11"/>
        <v>84637000</v>
      </c>
      <c r="AI23" s="26">
        <f t="shared" si="12"/>
        <v>0</v>
      </c>
      <c r="AJ23" s="27">
        <f t="shared" si="2"/>
        <v>3.3490492170355703E-3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8">
        <v>18</v>
      </c>
      <c r="B24" s="125"/>
      <c r="C24" s="20" t="s">
        <v>643</v>
      </c>
      <c r="D24" s="21">
        <v>45644</v>
      </c>
      <c r="E24" s="22" t="s">
        <v>1078</v>
      </c>
      <c r="F24" s="22" t="s">
        <v>88</v>
      </c>
      <c r="G24" s="22" t="s">
        <v>888</v>
      </c>
      <c r="H24" s="128"/>
      <c r="I24" s="129"/>
      <c r="J24" s="199"/>
      <c r="K24" s="23">
        <v>7200000</v>
      </c>
      <c r="L24" s="30"/>
      <c r="M24" s="24"/>
      <c r="N24" s="24"/>
      <c r="O24" s="24"/>
      <c r="P24" s="30"/>
      <c r="Q24" s="30"/>
      <c r="R24" s="24"/>
      <c r="S24" s="24"/>
      <c r="T24" s="24"/>
      <c r="U24" s="25">
        <f t="shared" si="7"/>
        <v>0</v>
      </c>
      <c r="V24" s="24"/>
      <c r="W24" s="24"/>
      <c r="X24" s="24"/>
      <c r="Y24" s="25">
        <f t="shared" si="8"/>
        <v>0</v>
      </c>
      <c r="Z24" s="24"/>
      <c r="AA24" s="24"/>
      <c r="AB24" s="24"/>
      <c r="AC24" s="25">
        <f t="shared" si="9"/>
        <v>0</v>
      </c>
      <c r="AD24" s="24"/>
      <c r="AE24" s="24"/>
      <c r="AF24" s="23">
        <v>7200000</v>
      </c>
      <c r="AG24" s="25">
        <f t="shared" si="10"/>
        <v>7200000</v>
      </c>
      <c r="AH24" s="25">
        <f t="shared" si="11"/>
        <v>7200000</v>
      </c>
      <c r="AI24" s="26">
        <f t="shared" si="12"/>
        <v>0</v>
      </c>
      <c r="AJ24" s="27">
        <f t="shared" si="2"/>
        <v>2.8490086324723356E-4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s="37" customFormat="1" ht="12.75" customHeight="1" x14ac:dyDescent="0.25">
      <c r="A25" s="196" t="s">
        <v>46</v>
      </c>
      <c r="B25" s="204"/>
      <c r="C25" s="197"/>
      <c r="D25" s="197"/>
      <c r="E25" s="197"/>
      <c r="F25" s="197"/>
      <c r="G25" s="197"/>
      <c r="H25" s="197"/>
      <c r="I25" s="198"/>
      <c r="J25" s="33">
        <f>SUM(J8)</f>
        <v>1106150075</v>
      </c>
      <c r="K25" s="33">
        <f>SUM(K9:K24)</f>
        <v>1106150075</v>
      </c>
      <c r="L25" s="32"/>
      <c r="M25" s="33">
        <f>SUM(M9:M16)</f>
        <v>0</v>
      </c>
      <c r="N25" s="33">
        <f>SUM(N9:N16)</f>
        <v>0</v>
      </c>
      <c r="O25" s="33">
        <f>SUM(O9:O16)</f>
        <v>0</v>
      </c>
      <c r="P25" s="34"/>
      <c r="Q25" s="35"/>
      <c r="R25" s="33">
        <f t="shared" ref="R25:AG25" si="13">SUM(R9:R16)</f>
        <v>0</v>
      </c>
      <c r="S25" s="33">
        <f t="shared" si="13"/>
        <v>0</v>
      </c>
      <c r="T25" s="33">
        <f t="shared" si="13"/>
        <v>0</v>
      </c>
      <c r="U25" s="33">
        <f t="shared" si="13"/>
        <v>0</v>
      </c>
      <c r="V25" s="33">
        <f t="shared" si="13"/>
        <v>0</v>
      </c>
      <c r="W25" s="33">
        <f t="shared" si="13"/>
        <v>0</v>
      </c>
      <c r="X25" s="33">
        <f t="shared" si="13"/>
        <v>273750000</v>
      </c>
      <c r="Y25" s="33">
        <f t="shared" si="13"/>
        <v>273750000</v>
      </c>
      <c r="Z25" s="33">
        <f t="shared" si="13"/>
        <v>152800000</v>
      </c>
      <c r="AA25" s="33">
        <f t="shared" si="13"/>
        <v>0</v>
      </c>
      <c r="AB25" s="33">
        <f t="shared" si="13"/>
        <v>0</v>
      </c>
      <c r="AC25" s="33">
        <f t="shared" si="13"/>
        <v>152800000</v>
      </c>
      <c r="AD25" s="33">
        <f t="shared" si="13"/>
        <v>0</v>
      </c>
      <c r="AE25" s="33">
        <f t="shared" si="13"/>
        <v>0</v>
      </c>
      <c r="AF25" s="33">
        <f t="shared" si="13"/>
        <v>204400000</v>
      </c>
      <c r="AG25" s="33">
        <f>SUM(AG9:AG24)</f>
        <v>679600075</v>
      </c>
      <c r="AH25" s="33">
        <f>SUM(AH9:AH24)</f>
        <v>1106150075</v>
      </c>
      <c r="AI25" s="36">
        <f>IF(ISERROR(AH25/J25),0,AH25/J25)</f>
        <v>1</v>
      </c>
      <c r="AJ25" s="36">
        <f>IF(ISERROR(AH25/$AH$465),0,AH25/$AH$465)</f>
        <v>4.3769876562290574E-2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x14ac:dyDescent="0.25">
      <c r="A26" s="191" t="s">
        <v>47</v>
      </c>
      <c r="B26" s="192"/>
      <c r="C26" s="192"/>
      <c r="D26" s="192"/>
      <c r="E26" s="193"/>
      <c r="F26" s="9"/>
      <c r="G26" s="10"/>
      <c r="H26" s="11"/>
      <c r="I26" s="11"/>
      <c r="J26" s="208">
        <v>818040000</v>
      </c>
      <c r="K26" s="13"/>
      <c r="L26" s="14"/>
      <c r="M26" s="15"/>
      <c r="N26" s="15"/>
      <c r="O26" s="15"/>
      <c r="P26" s="10"/>
      <c r="Q26" s="16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7"/>
      <c r="AJ26" s="17"/>
    </row>
    <row r="27" spans="1:106" ht="12.75" customHeight="1" outlineLevel="1" x14ac:dyDescent="0.25">
      <c r="A27" s="18">
        <v>1</v>
      </c>
      <c r="B27" s="19"/>
      <c r="C27" s="28" t="s">
        <v>90</v>
      </c>
      <c r="D27" s="29">
        <v>45442</v>
      </c>
      <c r="E27" s="30" t="s">
        <v>91</v>
      </c>
      <c r="F27" s="22" t="s">
        <v>88</v>
      </c>
      <c r="G27" s="22" t="s">
        <v>888</v>
      </c>
      <c r="H27" s="21"/>
      <c r="I27" s="21"/>
      <c r="J27" s="239"/>
      <c r="K27" s="132">
        <v>26460000</v>
      </c>
      <c r="L27" s="22" t="s">
        <v>889</v>
      </c>
      <c r="M27" s="24"/>
      <c r="N27" s="24"/>
      <c r="O27" s="24"/>
      <c r="P27" s="22"/>
      <c r="Q27" s="22"/>
      <c r="R27" s="24"/>
      <c r="S27" s="24"/>
      <c r="T27" s="24"/>
      <c r="U27" s="25">
        <f>SUM(R27:T27)</f>
        <v>0</v>
      </c>
      <c r="V27" s="24"/>
      <c r="W27" s="23">
        <v>26460000</v>
      </c>
      <c r="X27" s="23"/>
      <c r="Y27" s="25">
        <f t="shared" ref="Y27:Y36" si="14">SUM(V27:X27)</f>
        <v>26460000</v>
      </c>
      <c r="Z27" s="24"/>
      <c r="AA27" s="24"/>
      <c r="AB27" s="24"/>
      <c r="AC27" s="25">
        <f>SUM(Z27:AB27)</f>
        <v>0</v>
      </c>
      <c r="AD27" s="24"/>
      <c r="AE27" s="24"/>
      <c r="AF27" s="24"/>
      <c r="AG27" s="25">
        <f>SUM(AD27:AF27)</f>
        <v>0</v>
      </c>
      <c r="AH27" s="25">
        <f t="shared" ref="AH27:AH36" si="15">SUM(U27,Y27,AC27,AG27)</f>
        <v>26460000</v>
      </c>
      <c r="AI27" s="26">
        <f t="shared" ref="AI27:AI36" si="16">IF(ISERROR(AH27/J27),0,AH27/J27)</f>
        <v>0</v>
      </c>
      <c r="AJ27" s="27">
        <f t="shared" ref="AJ27:AJ41" si="17">IF(ISERROR(AH27/$AH$465),"-",AH27/$AH$465)</f>
        <v>1.0470106724335833E-3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8">
        <v>2</v>
      </c>
      <c r="B28" s="19"/>
      <c r="C28" s="28" t="s">
        <v>92</v>
      </c>
      <c r="D28" s="29">
        <v>45436</v>
      </c>
      <c r="E28" s="30" t="s">
        <v>93</v>
      </c>
      <c r="F28" s="22" t="s">
        <v>88</v>
      </c>
      <c r="G28" s="22" t="s">
        <v>888</v>
      </c>
      <c r="H28" s="29"/>
      <c r="I28" s="29"/>
      <c r="J28" s="239"/>
      <c r="K28" s="138">
        <v>52200000</v>
      </c>
      <c r="L28" s="22" t="s">
        <v>889</v>
      </c>
      <c r="M28" s="24"/>
      <c r="N28" s="24"/>
      <c r="O28" s="24"/>
      <c r="P28" s="30"/>
      <c r="Q28" s="30"/>
      <c r="R28" s="24"/>
      <c r="S28" s="24"/>
      <c r="T28" s="24"/>
      <c r="U28" s="25">
        <f t="shared" ref="U28:U36" si="18">SUM(R28:T28)</f>
        <v>0</v>
      </c>
      <c r="V28" s="24"/>
      <c r="W28" s="24"/>
      <c r="X28" s="31">
        <v>52200000</v>
      </c>
      <c r="Y28" s="25">
        <f t="shared" si="14"/>
        <v>52200000</v>
      </c>
      <c r="Z28" s="24"/>
      <c r="AA28" s="24"/>
      <c r="AB28" s="24"/>
      <c r="AC28" s="25">
        <f t="shared" ref="AC28:AC36" si="19">SUM(Z28:AB28)</f>
        <v>0</v>
      </c>
      <c r="AD28" s="24"/>
      <c r="AE28" s="24"/>
      <c r="AF28" s="24"/>
      <c r="AG28" s="25">
        <f t="shared" ref="AG28:AG41" si="20">SUM(AD28:AF28)</f>
        <v>0</v>
      </c>
      <c r="AH28" s="25">
        <f t="shared" si="15"/>
        <v>52200000</v>
      </c>
      <c r="AI28" s="26">
        <f t="shared" si="16"/>
        <v>0</v>
      </c>
      <c r="AJ28" s="27">
        <f t="shared" si="17"/>
        <v>2.0655312585424433E-3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outlineLevel="1" x14ac:dyDescent="0.25">
      <c r="A29" s="18">
        <v>3</v>
      </c>
      <c r="B29" s="19"/>
      <c r="C29" s="28" t="s">
        <v>94</v>
      </c>
      <c r="D29" s="29">
        <v>45436</v>
      </c>
      <c r="E29" s="30" t="s">
        <v>95</v>
      </c>
      <c r="F29" s="22" t="s">
        <v>88</v>
      </c>
      <c r="G29" s="22" t="s">
        <v>888</v>
      </c>
      <c r="H29" s="29"/>
      <c r="I29" s="29"/>
      <c r="J29" s="239"/>
      <c r="K29" s="138">
        <v>37800000</v>
      </c>
      <c r="L29" s="22" t="s">
        <v>889</v>
      </c>
      <c r="M29" s="24"/>
      <c r="N29" s="24"/>
      <c r="O29" s="24"/>
      <c r="P29" s="30"/>
      <c r="Q29" s="30"/>
      <c r="R29" s="24"/>
      <c r="S29" s="24"/>
      <c r="T29" s="24"/>
      <c r="U29" s="25">
        <f t="shared" si="18"/>
        <v>0</v>
      </c>
      <c r="V29" s="24"/>
      <c r="W29" s="24"/>
      <c r="X29" s="31">
        <v>37800000</v>
      </c>
      <c r="Y29" s="25">
        <f t="shared" si="14"/>
        <v>37800000</v>
      </c>
      <c r="Z29" s="24"/>
      <c r="AA29" s="24"/>
      <c r="AB29" s="24"/>
      <c r="AC29" s="25">
        <f t="shared" si="19"/>
        <v>0</v>
      </c>
      <c r="AD29" s="24"/>
      <c r="AE29" s="24"/>
      <c r="AF29" s="24"/>
      <c r="AG29" s="25">
        <f t="shared" si="20"/>
        <v>0</v>
      </c>
      <c r="AH29" s="25">
        <f t="shared" si="15"/>
        <v>37800000</v>
      </c>
      <c r="AI29" s="26">
        <f t="shared" si="16"/>
        <v>0</v>
      </c>
      <c r="AJ29" s="27">
        <f t="shared" si="17"/>
        <v>1.4957295320479761E-3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8">
        <v>4</v>
      </c>
      <c r="B30" s="19"/>
      <c r="C30" s="28" t="s">
        <v>96</v>
      </c>
      <c r="D30" s="29">
        <v>45442</v>
      </c>
      <c r="E30" s="30" t="s">
        <v>97</v>
      </c>
      <c r="F30" s="22" t="s">
        <v>88</v>
      </c>
      <c r="G30" s="22" t="s">
        <v>888</v>
      </c>
      <c r="H30" s="29"/>
      <c r="I30" s="29"/>
      <c r="J30" s="239"/>
      <c r="K30" s="138">
        <v>37800000</v>
      </c>
      <c r="L30" s="22" t="s">
        <v>889</v>
      </c>
      <c r="M30" s="24"/>
      <c r="N30" s="24"/>
      <c r="O30" s="24"/>
      <c r="P30" s="30"/>
      <c r="Q30" s="30"/>
      <c r="R30" s="24"/>
      <c r="S30" s="24"/>
      <c r="T30" s="24"/>
      <c r="U30" s="25">
        <f t="shared" si="18"/>
        <v>0</v>
      </c>
      <c r="V30" s="24"/>
      <c r="W30" s="24"/>
      <c r="X30" s="31">
        <v>37800000</v>
      </c>
      <c r="Y30" s="25">
        <f t="shared" si="14"/>
        <v>37800000</v>
      </c>
      <c r="Z30" s="24"/>
      <c r="AA30" s="24"/>
      <c r="AB30" s="24"/>
      <c r="AC30" s="25">
        <f t="shared" si="19"/>
        <v>0</v>
      </c>
      <c r="AD30" s="24"/>
      <c r="AE30" s="24"/>
      <c r="AF30" s="24"/>
      <c r="AG30" s="25">
        <f t="shared" si="20"/>
        <v>0</v>
      </c>
      <c r="AH30" s="25">
        <f t="shared" si="15"/>
        <v>37800000</v>
      </c>
      <c r="AI30" s="26">
        <f t="shared" si="16"/>
        <v>0</v>
      </c>
      <c r="AJ30" s="27">
        <f t="shared" si="17"/>
        <v>1.4957295320479761E-3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8">
        <v>5</v>
      </c>
      <c r="B31" s="19"/>
      <c r="C31" s="28" t="s">
        <v>98</v>
      </c>
      <c r="D31" s="29">
        <v>45471</v>
      </c>
      <c r="E31" s="30" t="s">
        <v>91</v>
      </c>
      <c r="F31" s="22" t="s">
        <v>88</v>
      </c>
      <c r="G31" s="22" t="s">
        <v>888</v>
      </c>
      <c r="H31" s="29"/>
      <c r="I31" s="29"/>
      <c r="J31" s="239"/>
      <c r="K31" s="132">
        <v>26460000</v>
      </c>
      <c r="L31" s="22" t="s">
        <v>889</v>
      </c>
      <c r="M31" s="24"/>
      <c r="N31" s="24"/>
      <c r="O31" s="24"/>
      <c r="P31" s="30"/>
      <c r="Q31" s="30"/>
      <c r="R31" s="24"/>
      <c r="S31" s="24"/>
      <c r="T31" s="24"/>
      <c r="U31" s="25">
        <f t="shared" si="18"/>
        <v>0</v>
      </c>
      <c r="V31" s="24"/>
      <c r="W31" s="24"/>
      <c r="X31" s="23">
        <v>26460000</v>
      </c>
      <c r="Y31" s="25">
        <f t="shared" si="14"/>
        <v>26460000</v>
      </c>
      <c r="Z31" s="24"/>
      <c r="AA31" s="24"/>
      <c r="AB31" s="24"/>
      <c r="AC31" s="25">
        <f t="shared" si="19"/>
        <v>0</v>
      </c>
      <c r="AD31" s="24"/>
      <c r="AE31" s="24"/>
      <c r="AF31" s="24"/>
      <c r="AG31" s="25">
        <f t="shared" si="20"/>
        <v>0</v>
      </c>
      <c r="AH31" s="25">
        <f t="shared" si="15"/>
        <v>26460000</v>
      </c>
      <c r="AI31" s="26">
        <f t="shared" si="16"/>
        <v>0</v>
      </c>
      <c r="AJ31" s="27">
        <f t="shared" si="17"/>
        <v>1.0470106724335833E-3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8">
        <v>6</v>
      </c>
      <c r="B32" s="19"/>
      <c r="C32" s="28" t="s">
        <v>966</v>
      </c>
      <c r="D32" s="29">
        <v>45509</v>
      </c>
      <c r="E32" s="30" t="s">
        <v>93</v>
      </c>
      <c r="F32" s="22" t="s">
        <v>88</v>
      </c>
      <c r="G32" s="22" t="s">
        <v>888</v>
      </c>
      <c r="H32" s="29"/>
      <c r="I32" s="29"/>
      <c r="J32" s="239"/>
      <c r="K32" s="132">
        <v>37800000</v>
      </c>
      <c r="L32" s="22" t="s">
        <v>889</v>
      </c>
      <c r="M32" s="24"/>
      <c r="N32" s="24"/>
      <c r="O32" s="24"/>
      <c r="P32" s="30"/>
      <c r="Q32" s="30"/>
      <c r="R32" s="24"/>
      <c r="S32" s="24"/>
      <c r="T32" s="24"/>
      <c r="U32" s="25">
        <f t="shared" si="18"/>
        <v>0</v>
      </c>
      <c r="V32" s="24"/>
      <c r="W32" s="24"/>
      <c r="X32" s="24"/>
      <c r="Y32" s="25">
        <f>SUM(V32:X32)</f>
        <v>0</v>
      </c>
      <c r="Z32" s="24"/>
      <c r="AA32" s="24">
        <v>37800000</v>
      </c>
      <c r="AB32" s="24"/>
      <c r="AC32" s="25">
        <f t="shared" si="19"/>
        <v>37800000</v>
      </c>
      <c r="AD32" s="24"/>
      <c r="AE32" s="24"/>
      <c r="AF32" s="24"/>
      <c r="AG32" s="25">
        <f t="shared" si="20"/>
        <v>0</v>
      </c>
      <c r="AH32" s="25">
        <f>SUM(U32,Y32,AC32,AG32)</f>
        <v>37800000</v>
      </c>
      <c r="AI32" s="26">
        <f>IF(ISERROR(AH32/J32),0,AH32/J32)</f>
        <v>0</v>
      </c>
      <c r="AJ32" s="27">
        <f t="shared" si="17"/>
        <v>1.4957295320479761E-3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8">
        <v>7</v>
      </c>
      <c r="B33" s="19"/>
      <c r="C33" s="28" t="s">
        <v>90</v>
      </c>
      <c r="D33" s="29">
        <v>45442</v>
      </c>
      <c r="E33" s="30" t="s">
        <v>91</v>
      </c>
      <c r="F33" s="22" t="s">
        <v>88</v>
      </c>
      <c r="G33" s="22" t="s">
        <v>888</v>
      </c>
      <c r="H33" s="29"/>
      <c r="I33" s="29"/>
      <c r="J33" s="239"/>
      <c r="K33" s="132">
        <v>11340000</v>
      </c>
      <c r="L33" s="22" t="s">
        <v>889</v>
      </c>
      <c r="M33" s="24"/>
      <c r="N33" s="24"/>
      <c r="O33" s="24"/>
      <c r="P33" s="30"/>
      <c r="Q33" s="30"/>
      <c r="R33" s="24"/>
      <c r="S33" s="24"/>
      <c r="T33" s="24"/>
      <c r="U33" s="25">
        <f t="shared" si="18"/>
        <v>0</v>
      </c>
      <c r="V33" s="24"/>
      <c r="W33" s="24"/>
      <c r="X33" s="24"/>
      <c r="Y33" s="25">
        <f>SUM(V33:X33)</f>
        <v>0</v>
      </c>
      <c r="Z33" s="24"/>
      <c r="AA33" s="24">
        <v>11340000</v>
      </c>
      <c r="AB33" s="24"/>
      <c r="AC33" s="25">
        <f t="shared" si="19"/>
        <v>11340000</v>
      </c>
      <c r="AD33" s="24"/>
      <c r="AE33" s="24"/>
      <c r="AF33" s="24"/>
      <c r="AG33" s="25">
        <f t="shared" si="20"/>
        <v>0</v>
      </c>
      <c r="AH33" s="25">
        <f>SUM(U33,Y33,AC33,AG33)</f>
        <v>11340000</v>
      </c>
      <c r="AI33" s="26">
        <f>IF(ISERROR(AH33/J33),0,AH33/J33)</f>
        <v>0</v>
      </c>
      <c r="AJ33" s="27">
        <f t="shared" si="17"/>
        <v>4.4871885961439282E-4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8</v>
      </c>
      <c r="B34" s="19"/>
      <c r="C34" s="28" t="s">
        <v>98</v>
      </c>
      <c r="D34" s="29">
        <v>45470</v>
      </c>
      <c r="E34" s="30" t="s">
        <v>91</v>
      </c>
      <c r="F34" s="22" t="s">
        <v>88</v>
      </c>
      <c r="G34" s="22" t="s">
        <v>888</v>
      </c>
      <c r="H34" s="29"/>
      <c r="I34" s="29"/>
      <c r="J34" s="239"/>
      <c r="K34" s="132">
        <v>11340000</v>
      </c>
      <c r="L34" s="22" t="s">
        <v>889</v>
      </c>
      <c r="M34" s="24"/>
      <c r="N34" s="24"/>
      <c r="O34" s="24"/>
      <c r="P34" s="30"/>
      <c r="Q34" s="30"/>
      <c r="R34" s="24"/>
      <c r="S34" s="24"/>
      <c r="T34" s="24"/>
      <c r="U34" s="25">
        <f t="shared" si="18"/>
        <v>0</v>
      </c>
      <c r="V34" s="24"/>
      <c r="W34" s="24"/>
      <c r="X34" s="24"/>
      <c r="Y34" s="25">
        <f>SUM(V34:X34)</f>
        <v>0</v>
      </c>
      <c r="Z34" s="24"/>
      <c r="AA34" s="24"/>
      <c r="AB34" s="24">
        <v>11340000</v>
      </c>
      <c r="AC34" s="25">
        <f>SUM(Z34:AB34)</f>
        <v>11340000</v>
      </c>
      <c r="AD34" s="24"/>
      <c r="AE34" s="24"/>
      <c r="AF34" s="24"/>
      <c r="AG34" s="25">
        <f t="shared" si="20"/>
        <v>0</v>
      </c>
      <c r="AH34" s="25">
        <f>SUM(U34,Y34,AC34,AG34)</f>
        <v>11340000</v>
      </c>
      <c r="AI34" s="26">
        <f>IF(ISERROR(AH34/J34),0,AH34/J34)</f>
        <v>0</v>
      </c>
      <c r="AJ34" s="27">
        <f t="shared" si="17"/>
        <v>4.4871885961439282E-4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8">
        <v>9</v>
      </c>
      <c r="B35" s="19"/>
      <c r="C35" s="28" t="s">
        <v>514</v>
      </c>
      <c r="D35" s="29">
        <v>45533</v>
      </c>
      <c r="E35" s="30" t="s">
        <v>965</v>
      </c>
      <c r="F35" s="22" t="s">
        <v>88</v>
      </c>
      <c r="G35" s="22" t="s">
        <v>888</v>
      </c>
      <c r="H35" s="29"/>
      <c r="I35" s="29"/>
      <c r="J35" s="239"/>
      <c r="K35" s="132">
        <v>112420000</v>
      </c>
      <c r="L35" s="22" t="s">
        <v>889</v>
      </c>
      <c r="M35" s="24"/>
      <c r="N35" s="24"/>
      <c r="O35" s="24"/>
      <c r="P35" s="30"/>
      <c r="Q35" s="30"/>
      <c r="R35" s="24"/>
      <c r="S35" s="24"/>
      <c r="T35" s="24"/>
      <c r="U35" s="25">
        <f t="shared" si="18"/>
        <v>0</v>
      </c>
      <c r="V35" s="24"/>
      <c r="W35" s="24"/>
      <c r="X35" s="24"/>
      <c r="Y35" s="25">
        <f>SUM(V35:X35)</f>
        <v>0</v>
      </c>
      <c r="Z35" s="24"/>
      <c r="AA35" s="24"/>
      <c r="AB35" s="24">
        <v>112420000</v>
      </c>
      <c r="AC35" s="25">
        <f>SUM(Z35:AB35)</f>
        <v>112420000</v>
      </c>
      <c r="AD35" s="24"/>
      <c r="AE35" s="24"/>
      <c r="AF35" s="132"/>
      <c r="AG35" s="25">
        <f t="shared" si="20"/>
        <v>0</v>
      </c>
      <c r="AH35" s="25">
        <f>SUM(U35,Y35,AC35,AG35)</f>
        <v>112420000</v>
      </c>
      <c r="AI35" s="26">
        <f>IF(ISERROR(AH35/J35),0,AH35/J35)</f>
        <v>0</v>
      </c>
      <c r="AJ35" s="27">
        <f t="shared" si="17"/>
        <v>4.4484104230908331E-3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8">
        <v>10</v>
      </c>
      <c r="B36" s="19"/>
      <c r="C36" s="28" t="s">
        <v>1092</v>
      </c>
      <c r="D36" s="29">
        <v>45562</v>
      </c>
      <c r="E36" s="137" t="s">
        <v>1090</v>
      </c>
      <c r="F36" s="22" t="s">
        <v>1068</v>
      </c>
      <c r="G36" s="22" t="s">
        <v>888</v>
      </c>
      <c r="H36" s="29"/>
      <c r="I36" s="29"/>
      <c r="J36" s="239"/>
      <c r="K36" s="132">
        <v>12600000</v>
      </c>
      <c r="L36" s="22" t="s">
        <v>889</v>
      </c>
      <c r="M36" s="24"/>
      <c r="N36" s="24"/>
      <c r="O36" s="24"/>
      <c r="P36" s="30"/>
      <c r="Q36" s="30"/>
      <c r="R36" s="24"/>
      <c r="S36" s="24"/>
      <c r="T36" s="24"/>
      <c r="U36" s="25">
        <f t="shared" si="18"/>
        <v>0</v>
      </c>
      <c r="V36" s="24"/>
      <c r="W36" s="24"/>
      <c r="X36" s="24"/>
      <c r="Y36" s="25">
        <f t="shared" si="14"/>
        <v>0</v>
      </c>
      <c r="Z36" s="24"/>
      <c r="AA36" s="24"/>
      <c r="AB36" s="24"/>
      <c r="AC36" s="25">
        <f t="shared" si="19"/>
        <v>0</v>
      </c>
      <c r="AD36" s="24"/>
      <c r="AE36" s="24"/>
      <c r="AF36" s="132">
        <v>12600000</v>
      </c>
      <c r="AG36" s="25">
        <f t="shared" si="20"/>
        <v>12600000</v>
      </c>
      <c r="AH36" s="25">
        <f t="shared" si="15"/>
        <v>12600000</v>
      </c>
      <c r="AI36" s="26">
        <f t="shared" si="16"/>
        <v>0</v>
      </c>
      <c r="AJ36" s="27">
        <f t="shared" si="17"/>
        <v>4.9857651068265874E-4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8">
        <v>11</v>
      </c>
      <c r="B37" s="125"/>
      <c r="C37" s="135" t="s">
        <v>1093</v>
      </c>
      <c r="D37" s="29">
        <v>45617</v>
      </c>
      <c r="E37" s="64" t="s">
        <v>1089</v>
      </c>
      <c r="F37" s="20" t="s">
        <v>1070</v>
      </c>
      <c r="G37" s="22" t="s">
        <v>888</v>
      </c>
      <c r="H37" s="127"/>
      <c r="I37" s="131"/>
      <c r="J37" s="239"/>
      <c r="K37" s="132">
        <v>51415000</v>
      </c>
      <c r="L37" s="22" t="s">
        <v>889</v>
      </c>
      <c r="M37" s="24"/>
      <c r="N37" s="24"/>
      <c r="O37" s="24"/>
      <c r="P37" s="126"/>
      <c r="Q37" s="126"/>
      <c r="R37" s="24"/>
      <c r="S37" s="24"/>
      <c r="T37" s="24"/>
      <c r="U37" s="25">
        <f t="shared" ref="U37:U41" si="21">SUM(R37:T37)</f>
        <v>0</v>
      </c>
      <c r="V37" s="24"/>
      <c r="W37" s="24"/>
      <c r="X37" s="24"/>
      <c r="Y37" s="25">
        <f t="shared" ref="Y37:Y41" si="22">SUM(V37:X37)</f>
        <v>0</v>
      </c>
      <c r="Z37" s="24"/>
      <c r="AA37" s="24"/>
      <c r="AB37" s="24"/>
      <c r="AC37" s="25">
        <f t="shared" ref="AC37:AC41" si="23">SUM(Z37:AB37)</f>
        <v>0</v>
      </c>
      <c r="AD37" s="24"/>
      <c r="AE37" s="24"/>
      <c r="AF37" s="132">
        <v>51415000</v>
      </c>
      <c r="AG37" s="25">
        <f t="shared" si="20"/>
        <v>51415000</v>
      </c>
      <c r="AH37" s="25">
        <f t="shared" ref="AH37:AH41" si="24">SUM(U37,Y37,AC37,AG37)</f>
        <v>51415000</v>
      </c>
      <c r="AI37" s="26">
        <f t="shared" ref="AI37:AI38" si="25">IF(ISERROR(AH37/J37),0,AH37/J37)</f>
        <v>0</v>
      </c>
      <c r="AJ37" s="27">
        <f t="shared" si="17"/>
        <v>2.0344691505356266E-3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12</v>
      </c>
      <c r="B38" s="125"/>
      <c r="C38" s="135" t="s">
        <v>1094</v>
      </c>
      <c r="D38" s="29">
        <v>45638</v>
      </c>
      <c r="E38" s="64" t="s">
        <v>201</v>
      </c>
      <c r="F38" s="20" t="s">
        <v>1072</v>
      </c>
      <c r="G38" s="22" t="s">
        <v>888</v>
      </c>
      <c r="H38" s="127"/>
      <c r="I38" s="131"/>
      <c r="J38" s="239"/>
      <c r="K38" s="132">
        <v>74095000</v>
      </c>
      <c r="L38" s="22" t="s">
        <v>889</v>
      </c>
      <c r="M38" s="24"/>
      <c r="N38" s="24"/>
      <c r="O38" s="24"/>
      <c r="P38" s="126"/>
      <c r="Q38" s="126"/>
      <c r="R38" s="24"/>
      <c r="S38" s="24"/>
      <c r="T38" s="24"/>
      <c r="U38" s="25">
        <f t="shared" si="21"/>
        <v>0</v>
      </c>
      <c r="V38" s="24"/>
      <c r="W38" s="24"/>
      <c r="X38" s="24"/>
      <c r="Y38" s="25">
        <f t="shared" si="22"/>
        <v>0</v>
      </c>
      <c r="Z38" s="24"/>
      <c r="AA38" s="24"/>
      <c r="AB38" s="24"/>
      <c r="AC38" s="25">
        <f t="shared" si="23"/>
        <v>0</v>
      </c>
      <c r="AD38" s="24"/>
      <c r="AE38" s="24"/>
      <c r="AF38" s="132">
        <v>74095000</v>
      </c>
      <c r="AG38" s="25">
        <f t="shared" si="20"/>
        <v>74095000</v>
      </c>
      <c r="AH38" s="25">
        <f t="shared" si="24"/>
        <v>74095000</v>
      </c>
      <c r="AI38" s="26">
        <f t="shared" si="25"/>
        <v>0</v>
      </c>
      <c r="AJ38" s="27">
        <f t="shared" si="17"/>
        <v>2.9319068697644126E-3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 x14ac:dyDescent="0.25">
      <c r="A39" s="18">
        <v>13</v>
      </c>
      <c r="B39" s="125"/>
      <c r="C39" s="135" t="s">
        <v>1095</v>
      </c>
      <c r="D39" s="29">
        <v>45638</v>
      </c>
      <c r="E39" s="64" t="s">
        <v>201</v>
      </c>
      <c r="F39" s="20" t="s">
        <v>1073</v>
      </c>
      <c r="G39" s="22" t="s">
        <v>888</v>
      </c>
      <c r="H39" s="127"/>
      <c r="I39" s="131"/>
      <c r="J39" s="239"/>
      <c r="K39" s="132">
        <v>117530000</v>
      </c>
      <c r="L39" s="22" t="s">
        <v>889</v>
      </c>
      <c r="M39" s="24"/>
      <c r="N39" s="24"/>
      <c r="O39" s="24"/>
      <c r="P39" s="126"/>
      <c r="Q39" s="126"/>
      <c r="R39" s="24"/>
      <c r="S39" s="24"/>
      <c r="T39" s="24"/>
      <c r="U39" s="25">
        <f t="shared" ref="U39" si="26">SUM(R39:T39)</f>
        <v>0</v>
      </c>
      <c r="V39" s="24"/>
      <c r="W39" s="24"/>
      <c r="X39" s="24"/>
      <c r="Y39" s="25">
        <f t="shared" ref="Y39" si="27">SUM(V39:X39)</f>
        <v>0</v>
      </c>
      <c r="Z39" s="24"/>
      <c r="AA39" s="24"/>
      <c r="AB39" s="24"/>
      <c r="AC39" s="25">
        <f t="shared" ref="AC39" si="28">SUM(Z39:AB39)</f>
        <v>0</v>
      </c>
      <c r="AD39" s="24"/>
      <c r="AE39" s="24"/>
      <c r="AF39" s="132">
        <v>117530000</v>
      </c>
      <c r="AG39" s="25">
        <f t="shared" si="20"/>
        <v>117530000</v>
      </c>
      <c r="AH39" s="25">
        <f t="shared" si="24"/>
        <v>117530000</v>
      </c>
      <c r="AI39" s="26">
        <f t="shared" ref="AI39:AI41" si="29">IF(ISERROR(AH39/J39),0,AH39/J39)</f>
        <v>0</v>
      </c>
      <c r="AJ39" s="27">
        <f t="shared" si="17"/>
        <v>4.650610896867689E-3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 x14ac:dyDescent="0.25">
      <c r="A40" s="18">
        <v>14</v>
      </c>
      <c r="B40" s="125"/>
      <c r="C40" s="135" t="s">
        <v>96</v>
      </c>
      <c r="D40" s="29">
        <v>45639</v>
      </c>
      <c r="E40" s="64" t="s">
        <v>1091</v>
      </c>
      <c r="F40" s="136" t="s">
        <v>1073</v>
      </c>
      <c r="G40" s="134" t="s">
        <v>888</v>
      </c>
      <c r="H40" s="127"/>
      <c r="I40" s="131"/>
      <c r="J40" s="239"/>
      <c r="K40" s="132">
        <v>48180000</v>
      </c>
      <c r="L40" s="22" t="s">
        <v>889</v>
      </c>
      <c r="M40" s="24"/>
      <c r="N40" s="24"/>
      <c r="O40" s="24"/>
      <c r="P40" s="126"/>
      <c r="Q40" s="126"/>
      <c r="R40" s="24"/>
      <c r="S40" s="24"/>
      <c r="T40" s="24"/>
      <c r="U40" s="25">
        <f t="shared" si="21"/>
        <v>0</v>
      </c>
      <c r="V40" s="24"/>
      <c r="W40" s="24"/>
      <c r="X40" s="24"/>
      <c r="Y40" s="25">
        <f t="shared" si="22"/>
        <v>0</v>
      </c>
      <c r="Z40" s="24"/>
      <c r="AA40" s="24"/>
      <c r="AB40" s="24"/>
      <c r="AC40" s="25">
        <f t="shared" si="23"/>
        <v>0</v>
      </c>
      <c r="AD40" s="24"/>
      <c r="AE40" s="24"/>
      <c r="AF40" s="132">
        <v>48180000</v>
      </c>
      <c r="AG40" s="25">
        <f t="shared" si="20"/>
        <v>48180000</v>
      </c>
      <c r="AH40" s="25">
        <f t="shared" si="24"/>
        <v>48180000</v>
      </c>
      <c r="AI40" s="26">
        <f t="shared" si="29"/>
        <v>0</v>
      </c>
      <c r="AJ40" s="27">
        <f t="shared" si="17"/>
        <v>1.9064616098960713E-3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 x14ac:dyDescent="0.25">
      <c r="A41" s="18">
        <v>15</v>
      </c>
      <c r="B41" s="125"/>
      <c r="C41" s="135" t="s">
        <v>618</v>
      </c>
      <c r="D41" s="29">
        <v>45639</v>
      </c>
      <c r="E41" s="64" t="s">
        <v>1089</v>
      </c>
      <c r="F41" s="136" t="s">
        <v>1074</v>
      </c>
      <c r="G41" s="134" t="s">
        <v>888</v>
      </c>
      <c r="H41" s="127"/>
      <c r="I41" s="131"/>
      <c r="J41" s="209"/>
      <c r="K41" s="132">
        <v>160600000</v>
      </c>
      <c r="L41" s="22" t="s">
        <v>889</v>
      </c>
      <c r="M41" s="24"/>
      <c r="N41" s="24"/>
      <c r="O41" s="24"/>
      <c r="P41" s="126"/>
      <c r="Q41" s="126"/>
      <c r="R41" s="24"/>
      <c r="S41" s="24"/>
      <c r="T41" s="24"/>
      <c r="U41" s="25">
        <f t="shared" si="21"/>
        <v>0</v>
      </c>
      <c r="V41" s="24"/>
      <c r="W41" s="24"/>
      <c r="X41" s="24"/>
      <c r="Y41" s="25">
        <f t="shared" si="22"/>
        <v>0</v>
      </c>
      <c r="Z41" s="24"/>
      <c r="AA41" s="24"/>
      <c r="AB41" s="24"/>
      <c r="AC41" s="25">
        <f t="shared" si="23"/>
        <v>0</v>
      </c>
      <c r="AD41" s="24"/>
      <c r="AE41" s="24"/>
      <c r="AF41" s="132">
        <v>160600000</v>
      </c>
      <c r="AG41" s="25">
        <f t="shared" si="20"/>
        <v>160600000</v>
      </c>
      <c r="AH41" s="25">
        <f t="shared" si="24"/>
        <v>160600000</v>
      </c>
      <c r="AI41" s="26">
        <f t="shared" si="29"/>
        <v>0</v>
      </c>
      <c r="AJ41" s="27">
        <f t="shared" si="17"/>
        <v>6.3548720329869041E-3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s="37" customFormat="1" ht="12.75" customHeight="1" x14ac:dyDescent="0.25">
      <c r="A42" s="196" t="s">
        <v>48</v>
      </c>
      <c r="B42" s="204"/>
      <c r="C42" s="197"/>
      <c r="D42" s="197"/>
      <c r="E42" s="197"/>
      <c r="F42" s="197"/>
      <c r="G42" s="197"/>
      <c r="H42" s="197"/>
      <c r="I42" s="198"/>
      <c r="J42" s="33">
        <f>SUM(J26)</f>
        <v>818040000</v>
      </c>
      <c r="K42" s="33">
        <f>SUM(K27:K41)</f>
        <v>818040000</v>
      </c>
      <c r="L42" s="32"/>
      <c r="M42" s="33">
        <f>SUM(M27:M36)</f>
        <v>0</v>
      </c>
      <c r="N42" s="33">
        <f>SUM(N27:N36)</f>
        <v>0</v>
      </c>
      <c r="O42" s="33">
        <f>SUM(O27:O36)</f>
        <v>0</v>
      </c>
      <c r="P42" s="34"/>
      <c r="Q42" s="35"/>
      <c r="R42" s="33">
        <f t="shared" ref="R42:AF42" si="30">SUM(R27:R36)</f>
        <v>0</v>
      </c>
      <c r="S42" s="33">
        <f t="shared" si="30"/>
        <v>0</v>
      </c>
      <c r="T42" s="33">
        <f t="shared" si="30"/>
        <v>0</v>
      </c>
      <c r="U42" s="33">
        <f t="shared" si="30"/>
        <v>0</v>
      </c>
      <c r="V42" s="33">
        <f t="shared" si="30"/>
        <v>0</v>
      </c>
      <c r="W42" s="33">
        <f t="shared" si="30"/>
        <v>26460000</v>
      </c>
      <c r="X42" s="33">
        <f t="shared" si="30"/>
        <v>154260000</v>
      </c>
      <c r="Y42" s="33">
        <f t="shared" si="30"/>
        <v>180720000</v>
      </c>
      <c r="Z42" s="33">
        <f t="shared" si="30"/>
        <v>0</v>
      </c>
      <c r="AA42" s="33">
        <f t="shared" si="30"/>
        <v>49140000</v>
      </c>
      <c r="AB42" s="33">
        <f t="shared" si="30"/>
        <v>123760000</v>
      </c>
      <c r="AC42" s="33">
        <f t="shared" si="30"/>
        <v>172900000</v>
      </c>
      <c r="AD42" s="33">
        <f t="shared" si="30"/>
        <v>0</v>
      </c>
      <c r="AE42" s="33">
        <f t="shared" si="30"/>
        <v>0</v>
      </c>
      <c r="AF42" s="33">
        <f t="shared" si="30"/>
        <v>12600000</v>
      </c>
      <c r="AG42" s="33">
        <f>SUM(AG26:AG41)</f>
        <v>464420000</v>
      </c>
      <c r="AH42" s="33">
        <f>SUM(AH27:AH41)</f>
        <v>818040000</v>
      </c>
      <c r="AI42" s="36">
        <f>IF(ISERROR(AH42/J42),0,AH42/J42)</f>
        <v>1</v>
      </c>
      <c r="AJ42" s="36">
        <f>IF(ISERROR(AH42/$AH$465),0,AH42/$AH$465)</f>
        <v>3.2369486412606521E-2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x14ac:dyDescent="0.25">
      <c r="A43" s="191" t="s">
        <v>49</v>
      </c>
      <c r="B43" s="192"/>
      <c r="C43" s="192"/>
      <c r="D43" s="192"/>
      <c r="E43" s="193"/>
      <c r="F43" s="9"/>
      <c r="G43" s="10"/>
      <c r="H43" s="11"/>
      <c r="I43" s="11"/>
      <c r="J43" s="194">
        <v>942059618</v>
      </c>
      <c r="K43" s="13"/>
      <c r="L43" s="14"/>
      <c r="M43" s="15"/>
      <c r="N43" s="15"/>
      <c r="O43" s="15"/>
      <c r="P43" s="10"/>
      <c r="Q43" s="16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7"/>
      <c r="AJ43" s="17"/>
    </row>
    <row r="44" spans="1:106" ht="12.75" customHeight="1" outlineLevel="1" x14ac:dyDescent="0.25">
      <c r="A44" s="18">
        <v>1</v>
      </c>
      <c r="B44" s="19"/>
      <c r="C44" s="20" t="s">
        <v>99</v>
      </c>
      <c r="D44" s="21">
        <v>45446</v>
      </c>
      <c r="E44" s="22" t="s">
        <v>100</v>
      </c>
      <c r="F44" s="22" t="s">
        <v>88</v>
      </c>
      <c r="G44" s="22" t="s">
        <v>888</v>
      </c>
      <c r="H44" s="21"/>
      <c r="I44" s="21"/>
      <c r="J44" s="199"/>
      <c r="K44" s="23">
        <v>167900000</v>
      </c>
      <c r="L44" s="22" t="s">
        <v>889</v>
      </c>
      <c r="M44" s="24"/>
      <c r="N44" s="24"/>
      <c r="O44" s="24"/>
      <c r="P44" s="22"/>
      <c r="Q44" s="22"/>
      <c r="R44" s="24"/>
      <c r="S44" s="24"/>
      <c r="T44" s="24"/>
      <c r="U44" s="25">
        <f>SUM(R44:T44)</f>
        <v>0</v>
      </c>
      <c r="V44" s="24"/>
      <c r="W44" s="24"/>
      <c r="X44" s="23">
        <v>167900000</v>
      </c>
      <c r="Y44" s="25">
        <f>SUM(V44:X44)</f>
        <v>167900000</v>
      </c>
      <c r="Z44" s="24"/>
      <c r="AA44" s="24"/>
      <c r="AB44" s="24"/>
      <c r="AC44" s="25">
        <f>SUM(Z44:AB44)</f>
        <v>0</v>
      </c>
      <c r="AD44" s="24"/>
      <c r="AE44" s="24"/>
      <c r="AF44" s="24"/>
      <c r="AG44" s="25">
        <f>SUM(AD44:AF44)</f>
        <v>0</v>
      </c>
      <c r="AH44" s="25">
        <f>SUM(U44,Y44,AC44,AG44)</f>
        <v>167900000</v>
      </c>
      <c r="AI44" s="26">
        <f t="shared" ref="AI44:AI48" si="31">IF(ISERROR(AH44/J44),0,AH44/J44)</f>
        <v>0</v>
      </c>
      <c r="AJ44" s="27">
        <f t="shared" ref="AJ44:AJ56" si="32">IF(ISERROR(AH44/$AH$465),"-",AH44/$AH$465)</f>
        <v>6.6437298526681272E-3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8">
        <v>2</v>
      </c>
      <c r="B45" s="19"/>
      <c r="C45" s="28" t="s">
        <v>903</v>
      </c>
      <c r="D45" s="29">
        <v>45470</v>
      </c>
      <c r="E45" s="30" t="s">
        <v>901</v>
      </c>
      <c r="F45" s="22" t="s">
        <v>88</v>
      </c>
      <c r="G45" s="22" t="s">
        <v>888</v>
      </c>
      <c r="H45" s="29"/>
      <c r="I45" s="29"/>
      <c r="J45" s="199"/>
      <c r="K45" s="23">
        <v>74095000</v>
      </c>
      <c r="L45" s="22" t="s">
        <v>889</v>
      </c>
      <c r="M45" s="24"/>
      <c r="N45" s="24"/>
      <c r="O45" s="24"/>
      <c r="P45" s="30"/>
      <c r="Q45" s="30"/>
      <c r="R45" s="24"/>
      <c r="S45" s="24"/>
      <c r="T45" s="24"/>
      <c r="U45" s="25">
        <f>SUM(R45:T45)</f>
        <v>0</v>
      </c>
      <c r="V45" s="24"/>
      <c r="W45" s="24"/>
      <c r="X45" s="24"/>
      <c r="Y45" s="25">
        <f>SUM(V45:X45)</f>
        <v>0</v>
      </c>
      <c r="Z45" s="24">
        <v>74095000</v>
      </c>
      <c r="AA45" s="24"/>
      <c r="AB45" s="24"/>
      <c r="AC45" s="25">
        <f>SUM(Z45:AB45)</f>
        <v>74095000</v>
      </c>
      <c r="AD45" s="24"/>
      <c r="AE45" s="24"/>
      <c r="AF45" s="24"/>
      <c r="AG45" s="25">
        <f>SUM(AD45:AF45)</f>
        <v>0</v>
      </c>
      <c r="AH45" s="25">
        <f>SUM(U45,Y45,AC45,AG45)</f>
        <v>74095000</v>
      </c>
      <c r="AI45" s="26">
        <f t="shared" si="31"/>
        <v>0</v>
      </c>
      <c r="AJ45" s="27">
        <f t="shared" si="32"/>
        <v>2.9319068697644126E-3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8">
        <v>3</v>
      </c>
      <c r="B46" s="19"/>
      <c r="C46" s="28" t="s">
        <v>967</v>
      </c>
      <c r="D46" s="29">
        <v>45502</v>
      </c>
      <c r="E46" s="30" t="s">
        <v>902</v>
      </c>
      <c r="F46" s="22" t="s">
        <v>88</v>
      </c>
      <c r="G46" s="22" t="s">
        <v>888</v>
      </c>
      <c r="H46" s="29"/>
      <c r="I46" s="29"/>
      <c r="J46" s="199"/>
      <c r="K46" s="23">
        <v>230700000</v>
      </c>
      <c r="L46" s="22" t="s">
        <v>889</v>
      </c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>
        <v>230700000</v>
      </c>
      <c r="AA46" s="24"/>
      <c r="AB46" s="24"/>
      <c r="AC46" s="25">
        <f>SUM(Z46:AB46)</f>
        <v>230700000</v>
      </c>
      <c r="AD46" s="24"/>
      <c r="AE46" s="24"/>
      <c r="AF46" s="24"/>
      <c r="AG46" s="25">
        <f>SUM(AD46:AF46)</f>
        <v>0</v>
      </c>
      <c r="AH46" s="25">
        <f>SUM(U46,Y46,AC46,AG46)</f>
        <v>230700000</v>
      </c>
      <c r="AI46" s="26">
        <f t="shared" si="31"/>
        <v>0</v>
      </c>
      <c r="AJ46" s="27">
        <f t="shared" si="32"/>
        <v>9.1286984932134416E-3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8">
        <v>4</v>
      </c>
      <c r="B47" s="19"/>
      <c r="C47" s="28" t="s">
        <v>968</v>
      </c>
      <c r="D47" s="29">
        <v>45538</v>
      </c>
      <c r="E47" s="30" t="s">
        <v>188</v>
      </c>
      <c r="F47" s="22" t="s">
        <v>88</v>
      </c>
      <c r="G47" s="22" t="s">
        <v>888</v>
      </c>
      <c r="H47" s="29"/>
      <c r="I47" s="29"/>
      <c r="J47" s="199"/>
      <c r="K47" s="23">
        <v>36540000</v>
      </c>
      <c r="L47" s="22" t="s">
        <v>889</v>
      </c>
      <c r="M47" s="24"/>
      <c r="N47" s="24"/>
      <c r="O47" s="24"/>
      <c r="P47" s="30"/>
      <c r="Q47" s="30"/>
      <c r="R47" s="24"/>
      <c r="S47" s="24"/>
      <c r="T47" s="24"/>
      <c r="U47" s="25">
        <f>SUM(R47:T47)</f>
        <v>0</v>
      </c>
      <c r="V47" s="24"/>
      <c r="W47" s="24"/>
      <c r="X47" s="24"/>
      <c r="Y47" s="25">
        <f>SUM(V47:X47)</f>
        <v>0</v>
      </c>
      <c r="Z47" s="24"/>
      <c r="AA47" s="24"/>
      <c r="AB47" s="24">
        <v>36540000</v>
      </c>
      <c r="AC47" s="25">
        <f>SUM(Z47:AB47)</f>
        <v>36540000</v>
      </c>
      <c r="AD47" s="24"/>
      <c r="AE47" s="24"/>
      <c r="AF47" s="24"/>
      <c r="AG47" s="25">
        <f>SUM(AD47:AF47)</f>
        <v>0</v>
      </c>
      <c r="AH47" s="25">
        <f>SUM(U47,Y47,AC47,AG47)</f>
        <v>36540000</v>
      </c>
      <c r="AI47" s="26">
        <f t="shared" si="31"/>
        <v>0</v>
      </c>
      <c r="AJ47" s="27">
        <f t="shared" si="32"/>
        <v>1.4458718809797102E-3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8">
        <v>5</v>
      </c>
      <c r="B48" s="19"/>
      <c r="C48" s="28" t="s">
        <v>1100</v>
      </c>
      <c r="D48" s="29">
        <v>45189</v>
      </c>
      <c r="E48" s="30" t="s">
        <v>1096</v>
      </c>
      <c r="F48" s="22" t="s">
        <v>1068</v>
      </c>
      <c r="G48" s="22" t="s">
        <v>888</v>
      </c>
      <c r="H48" s="29"/>
      <c r="I48" s="29"/>
      <c r="J48" s="199"/>
      <c r="K48" s="23">
        <v>102200000</v>
      </c>
      <c r="L48" s="22" t="s">
        <v>889</v>
      </c>
      <c r="M48" s="24"/>
      <c r="N48" s="24"/>
      <c r="O48" s="24"/>
      <c r="P48" s="30"/>
      <c r="Q48" s="30"/>
      <c r="R48" s="24"/>
      <c r="S48" s="24"/>
      <c r="T48" s="24"/>
      <c r="U48" s="25">
        <f>SUM(R48:T48)</f>
        <v>0</v>
      </c>
      <c r="V48" s="24"/>
      <c r="W48" s="24"/>
      <c r="X48" s="24"/>
      <c r="Y48" s="25">
        <f>SUM(V48:X48)</f>
        <v>0</v>
      </c>
      <c r="Z48" s="24"/>
      <c r="AA48" s="24"/>
      <c r="AB48" s="24"/>
      <c r="AC48" s="25">
        <f>SUM(Z48:AB48)</f>
        <v>0</v>
      </c>
      <c r="AD48" s="24"/>
      <c r="AE48" s="24"/>
      <c r="AF48" s="23">
        <v>102200000</v>
      </c>
      <c r="AG48" s="25">
        <f>SUM(AD48:AF48)</f>
        <v>102200000</v>
      </c>
      <c r="AH48" s="25">
        <f>SUM(U48,Y48,AC48,AG48)</f>
        <v>102200000</v>
      </c>
      <c r="AI48" s="26">
        <f t="shared" si="31"/>
        <v>0</v>
      </c>
      <c r="AJ48" s="27">
        <f t="shared" si="32"/>
        <v>4.0440094755371204E-3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8">
        <v>6</v>
      </c>
      <c r="B49" s="125"/>
      <c r="C49" s="28" t="s">
        <v>1101</v>
      </c>
      <c r="D49" s="29">
        <v>45639</v>
      </c>
      <c r="E49" s="30" t="s">
        <v>1097</v>
      </c>
      <c r="F49" s="22" t="s">
        <v>1069</v>
      </c>
      <c r="G49" s="22" t="s">
        <v>888</v>
      </c>
      <c r="H49" s="128"/>
      <c r="I49" s="129"/>
      <c r="J49" s="199"/>
      <c r="K49" s="23">
        <v>15660000</v>
      </c>
      <c r="L49" s="22" t="s">
        <v>889</v>
      </c>
      <c r="M49" s="24"/>
      <c r="N49" s="24"/>
      <c r="O49" s="24"/>
      <c r="P49" s="126"/>
      <c r="Q49" s="126"/>
      <c r="R49" s="24"/>
      <c r="S49" s="24"/>
      <c r="T49" s="24"/>
      <c r="U49" s="25">
        <f t="shared" ref="U49:U56" si="33">SUM(R49:T49)</f>
        <v>0</v>
      </c>
      <c r="V49" s="24"/>
      <c r="W49" s="24"/>
      <c r="X49" s="24"/>
      <c r="Y49" s="25">
        <f t="shared" ref="Y49:Y56" si="34">SUM(V49:X49)</f>
        <v>0</v>
      </c>
      <c r="Z49" s="24"/>
      <c r="AA49" s="24"/>
      <c r="AB49" s="24"/>
      <c r="AC49" s="25">
        <f t="shared" ref="AC49:AC56" si="35">SUM(Z49:AB49)</f>
        <v>0</v>
      </c>
      <c r="AD49" s="24"/>
      <c r="AE49" s="24"/>
      <c r="AF49" s="23">
        <v>15660000</v>
      </c>
      <c r="AG49" s="25">
        <f t="shared" ref="AG49:AG56" si="36">SUM(AD49:AF49)</f>
        <v>15660000</v>
      </c>
      <c r="AH49" s="25">
        <f t="shared" ref="AH49:AH56" si="37">SUM(U49,Y49,AC49,AG49)</f>
        <v>15660000</v>
      </c>
      <c r="AI49" s="26">
        <f t="shared" ref="AI49:AI56" si="38">IF(ISERROR(AH49/J49),0,AH49/J49)</f>
        <v>0</v>
      </c>
      <c r="AJ49" s="27">
        <f t="shared" si="32"/>
        <v>6.1965937756273297E-4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8">
        <v>7</v>
      </c>
      <c r="B50" s="125"/>
      <c r="C50" s="28" t="s">
        <v>1102</v>
      </c>
      <c r="D50" s="29">
        <v>45650</v>
      </c>
      <c r="E50" s="30" t="s">
        <v>1096</v>
      </c>
      <c r="F50" s="22" t="s">
        <v>1070</v>
      </c>
      <c r="G50" s="22" t="s">
        <v>888</v>
      </c>
      <c r="H50" s="128"/>
      <c r="I50" s="129"/>
      <c r="J50" s="199"/>
      <c r="K50" s="23">
        <v>43800000</v>
      </c>
      <c r="L50" s="22" t="s">
        <v>889</v>
      </c>
      <c r="M50" s="24"/>
      <c r="N50" s="24"/>
      <c r="O50" s="24"/>
      <c r="P50" s="126"/>
      <c r="Q50" s="126"/>
      <c r="R50" s="24"/>
      <c r="S50" s="24"/>
      <c r="T50" s="24"/>
      <c r="U50" s="25">
        <f t="shared" si="33"/>
        <v>0</v>
      </c>
      <c r="V50" s="24"/>
      <c r="W50" s="24"/>
      <c r="X50" s="24"/>
      <c r="Y50" s="25">
        <f t="shared" si="34"/>
        <v>0</v>
      </c>
      <c r="Z50" s="24"/>
      <c r="AA50" s="24"/>
      <c r="AB50" s="24"/>
      <c r="AC50" s="25">
        <f t="shared" si="35"/>
        <v>0</v>
      </c>
      <c r="AD50" s="24"/>
      <c r="AE50" s="24"/>
      <c r="AF50" s="23">
        <v>43800000</v>
      </c>
      <c r="AG50" s="25">
        <f t="shared" si="36"/>
        <v>43800000</v>
      </c>
      <c r="AH50" s="25">
        <f t="shared" si="37"/>
        <v>43800000</v>
      </c>
      <c r="AI50" s="26">
        <f t="shared" si="38"/>
        <v>0</v>
      </c>
      <c r="AJ50" s="27">
        <f t="shared" si="32"/>
        <v>1.7331469180873374E-3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8">
        <v>8</v>
      </c>
      <c r="B51" s="125"/>
      <c r="C51" s="28" t="s">
        <v>1103</v>
      </c>
      <c r="D51" s="29">
        <v>45653</v>
      </c>
      <c r="E51" s="30" t="s">
        <v>110</v>
      </c>
      <c r="F51" s="22" t="s">
        <v>1071</v>
      </c>
      <c r="G51" s="22" t="s">
        <v>888</v>
      </c>
      <c r="H51" s="128"/>
      <c r="I51" s="129"/>
      <c r="J51" s="199"/>
      <c r="K51" s="23">
        <v>102500000</v>
      </c>
      <c r="L51" s="22" t="s">
        <v>889</v>
      </c>
      <c r="M51" s="24"/>
      <c r="N51" s="24"/>
      <c r="O51" s="24"/>
      <c r="P51" s="126"/>
      <c r="Q51" s="126"/>
      <c r="R51" s="24"/>
      <c r="S51" s="24"/>
      <c r="T51" s="24"/>
      <c r="U51" s="25">
        <f t="shared" si="33"/>
        <v>0</v>
      </c>
      <c r="V51" s="24"/>
      <c r="W51" s="24"/>
      <c r="X51" s="24"/>
      <c r="Y51" s="25">
        <f t="shared" si="34"/>
        <v>0</v>
      </c>
      <c r="Z51" s="24"/>
      <c r="AA51" s="24"/>
      <c r="AB51" s="24"/>
      <c r="AC51" s="25">
        <f t="shared" si="35"/>
        <v>0</v>
      </c>
      <c r="AD51" s="24"/>
      <c r="AE51" s="24"/>
      <c r="AF51" s="23">
        <v>102500000</v>
      </c>
      <c r="AG51" s="25">
        <f t="shared" si="36"/>
        <v>102500000</v>
      </c>
      <c r="AH51" s="25">
        <f t="shared" si="37"/>
        <v>102500000</v>
      </c>
      <c r="AI51" s="26">
        <f t="shared" si="38"/>
        <v>0</v>
      </c>
      <c r="AJ51" s="27">
        <f t="shared" si="32"/>
        <v>4.0558803448390891E-3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8">
        <v>9</v>
      </c>
      <c r="B52" s="125"/>
      <c r="C52" s="28" t="s">
        <v>1104</v>
      </c>
      <c r="D52" s="29">
        <v>45653</v>
      </c>
      <c r="E52" s="30" t="s">
        <v>1098</v>
      </c>
      <c r="F52" s="22" t="s">
        <v>1072</v>
      </c>
      <c r="G52" s="22" t="s">
        <v>888</v>
      </c>
      <c r="H52" s="128"/>
      <c r="I52" s="129"/>
      <c r="J52" s="199"/>
      <c r="K52" s="23">
        <v>7200000</v>
      </c>
      <c r="L52" s="22" t="s">
        <v>889</v>
      </c>
      <c r="M52" s="24"/>
      <c r="N52" s="24"/>
      <c r="O52" s="24"/>
      <c r="P52" s="126"/>
      <c r="Q52" s="126"/>
      <c r="R52" s="24"/>
      <c r="S52" s="24"/>
      <c r="T52" s="24"/>
      <c r="U52" s="25">
        <f t="shared" si="33"/>
        <v>0</v>
      </c>
      <c r="V52" s="24"/>
      <c r="W52" s="24"/>
      <c r="X52" s="24"/>
      <c r="Y52" s="25">
        <f t="shared" si="34"/>
        <v>0</v>
      </c>
      <c r="Z52" s="24"/>
      <c r="AA52" s="24"/>
      <c r="AB52" s="24"/>
      <c r="AC52" s="25">
        <f t="shared" si="35"/>
        <v>0</v>
      </c>
      <c r="AD52" s="24"/>
      <c r="AE52" s="24"/>
      <c r="AF52" s="23">
        <v>7200000</v>
      </c>
      <c r="AG52" s="25">
        <f t="shared" si="36"/>
        <v>7200000</v>
      </c>
      <c r="AH52" s="25">
        <f t="shared" si="37"/>
        <v>7200000</v>
      </c>
      <c r="AI52" s="26">
        <f t="shared" si="38"/>
        <v>0</v>
      </c>
      <c r="AJ52" s="27">
        <f t="shared" si="32"/>
        <v>2.8490086324723356E-4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8">
        <v>10</v>
      </c>
      <c r="B53" s="125"/>
      <c r="C53" s="28" t="s">
        <v>1105</v>
      </c>
      <c r="D53" s="29">
        <v>45653</v>
      </c>
      <c r="E53" s="30" t="s">
        <v>1098</v>
      </c>
      <c r="F53" s="22" t="s">
        <v>1073</v>
      </c>
      <c r="G53" s="22" t="s">
        <v>888</v>
      </c>
      <c r="H53" s="128"/>
      <c r="I53" s="129"/>
      <c r="J53" s="199"/>
      <c r="K53" s="23">
        <v>31755000</v>
      </c>
      <c r="L53" s="22" t="s">
        <v>889</v>
      </c>
      <c r="M53" s="24"/>
      <c r="N53" s="24"/>
      <c r="O53" s="24"/>
      <c r="P53" s="126"/>
      <c r="Q53" s="126"/>
      <c r="R53" s="24"/>
      <c r="S53" s="24"/>
      <c r="T53" s="24"/>
      <c r="U53" s="25">
        <f t="shared" si="33"/>
        <v>0</v>
      </c>
      <c r="V53" s="24"/>
      <c r="W53" s="24"/>
      <c r="X53" s="24"/>
      <c r="Y53" s="25">
        <f t="shared" si="34"/>
        <v>0</v>
      </c>
      <c r="Z53" s="24"/>
      <c r="AA53" s="24"/>
      <c r="AB53" s="24"/>
      <c r="AC53" s="25">
        <f t="shared" si="35"/>
        <v>0</v>
      </c>
      <c r="AD53" s="24"/>
      <c r="AE53" s="24"/>
      <c r="AF53" s="23">
        <v>31755000</v>
      </c>
      <c r="AG53" s="25">
        <f t="shared" si="36"/>
        <v>31755000</v>
      </c>
      <c r="AH53" s="25">
        <f t="shared" si="37"/>
        <v>31755000</v>
      </c>
      <c r="AI53" s="26">
        <f t="shared" si="38"/>
        <v>0</v>
      </c>
      <c r="AJ53" s="27">
        <f t="shared" si="32"/>
        <v>1.2565315156133196E-3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8">
        <v>11</v>
      </c>
      <c r="B54" s="125"/>
      <c r="C54" s="28" t="s">
        <v>1106</v>
      </c>
      <c r="D54" s="29">
        <v>45653</v>
      </c>
      <c r="E54" s="30" t="s">
        <v>1097</v>
      </c>
      <c r="F54" s="22" t="s">
        <v>1074</v>
      </c>
      <c r="G54" s="22" t="s">
        <v>888</v>
      </c>
      <c r="H54" s="128"/>
      <c r="I54" s="129"/>
      <c r="J54" s="199"/>
      <c r="K54" s="23">
        <v>52200000</v>
      </c>
      <c r="L54" s="22" t="s">
        <v>889</v>
      </c>
      <c r="M54" s="24"/>
      <c r="N54" s="24"/>
      <c r="O54" s="24"/>
      <c r="P54" s="126"/>
      <c r="Q54" s="126"/>
      <c r="R54" s="24"/>
      <c r="S54" s="24"/>
      <c r="T54" s="24"/>
      <c r="U54" s="25">
        <f t="shared" si="33"/>
        <v>0</v>
      </c>
      <c r="V54" s="24"/>
      <c r="W54" s="24"/>
      <c r="X54" s="24"/>
      <c r="Y54" s="25">
        <f t="shared" si="34"/>
        <v>0</v>
      </c>
      <c r="Z54" s="24"/>
      <c r="AA54" s="24"/>
      <c r="AB54" s="24"/>
      <c r="AC54" s="25">
        <f t="shared" si="35"/>
        <v>0</v>
      </c>
      <c r="AD54" s="24"/>
      <c r="AE54" s="24"/>
      <c r="AF54" s="23">
        <v>52200000</v>
      </c>
      <c r="AG54" s="25">
        <f t="shared" si="36"/>
        <v>52200000</v>
      </c>
      <c r="AH54" s="25">
        <f t="shared" si="37"/>
        <v>52200000</v>
      </c>
      <c r="AI54" s="26">
        <f t="shared" si="38"/>
        <v>0</v>
      </c>
      <c r="AJ54" s="27">
        <f t="shared" si="32"/>
        <v>2.0655312585424433E-3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8">
        <v>12</v>
      </c>
      <c r="B55" s="125"/>
      <c r="C55" s="28" t="s">
        <v>1107</v>
      </c>
      <c r="D55" s="29">
        <v>45653</v>
      </c>
      <c r="E55" s="30" t="s">
        <v>1099</v>
      </c>
      <c r="F55" s="22" t="s">
        <v>1075</v>
      </c>
      <c r="G55" s="22" t="s">
        <v>888</v>
      </c>
      <c r="H55" s="128"/>
      <c r="I55" s="129"/>
      <c r="J55" s="199"/>
      <c r="K55" s="23">
        <v>52509618</v>
      </c>
      <c r="L55" s="22" t="s">
        <v>889</v>
      </c>
      <c r="M55" s="24"/>
      <c r="N55" s="24"/>
      <c r="O55" s="24"/>
      <c r="P55" s="126"/>
      <c r="Q55" s="126"/>
      <c r="R55" s="24"/>
      <c r="S55" s="24"/>
      <c r="T55" s="24"/>
      <c r="U55" s="25">
        <f t="shared" si="33"/>
        <v>0</v>
      </c>
      <c r="V55" s="24"/>
      <c r="W55" s="24"/>
      <c r="X55" s="24"/>
      <c r="Y55" s="25">
        <f t="shared" si="34"/>
        <v>0</v>
      </c>
      <c r="Z55" s="24"/>
      <c r="AA55" s="24"/>
      <c r="AB55" s="24"/>
      <c r="AC55" s="25">
        <f t="shared" si="35"/>
        <v>0</v>
      </c>
      <c r="AD55" s="24"/>
      <c r="AE55" s="24"/>
      <c r="AF55" s="23">
        <v>52509618</v>
      </c>
      <c r="AG55" s="25">
        <f t="shared" si="36"/>
        <v>52509618</v>
      </c>
      <c r="AH55" s="25">
        <f t="shared" si="37"/>
        <v>52509618</v>
      </c>
      <c r="AI55" s="26">
        <f t="shared" si="38"/>
        <v>0</v>
      </c>
      <c r="AJ55" s="27">
        <f t="shared" si="32"/>
        <v>2.0777827079142322E-3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8">
        <v>13</v>
      </c>
      <c r="B56" s="125"/>
      <c r="C56" s="28" t="s">
        <v>1108</v>
      </c>
      <c r="D56" s="29">
        <v>45653</v>
      </c>
      <c r="E56" s="30" t="s">
        <v>1099</v>
      </c>
      <c r="F56" s="22" t="s">
        <v>1076</v>
      </c>
      <c r="G56" s="22" t="s">
        <v>888</v>
      </c>
      <c r="H56" s="128"/>
      <c r="I56" s="129"/>
      <c r="J56" s="195"/>
      <c r="K56" s="23">
        <v>25000000</v>
      </c>
      <c r="L56" s="22" t="s">
        <v>889</v>
      </c>
      <c r="M56" s="24"/>
      <c r="N56" s="24"/>
      <c r="O56" s="24"/>
      <c r="P56" s="126"/>
      <c r="Q56" s="126"/>
      <c r="R56" s="24"/>
      <c r="S56" s="24"/>
      <c r="T56" s="24"/>
      <c r="U56" s="25">
        <f t="shared" si="33"/>
        <v>0</v>
      </c>
      <c r="V56" s="24"/>
      <c r="W56" s="24"/>
      <c r="X56" s="24"/>
      <c r="Y56" s="25">
        <f t="shared" si="34"/>
        <v>0</v>
      </c>
      <c r="Z56" s="24"/>
      <c r="AA56" s="24"/>
      <c r="AB56" s="24"/>
      <c r="AC56" s="25">
        <f t="shared" si="35"/>
        <v>0</v>
      </c>
      <c r="AD56" s="24"/>
      <c r="AE56" s="24"/>
      <c r="AF56" s="23">
        <v>25000000</v>
      </c>
      <c r="AG56" s="25">
        <f t="shared" si="36"/>
        <v>25000000</v>
      </c>
      <c r="AH56" s="25">
        <f t="shared" si="37"/>
        <v>25000000</v>
      </c>
      <c r="AI56" s="26">
        <f t="shared" si="38"/>
        <v>0</v>
      </c>
      <c r="AJ56" s="27">
        <f t="shared" si="32"/>
        <v>9.8923910849733876E-4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s="37" customFormat="1" ht="12.75" customHeight="1" x14ac:dyDescent="0.25">
      <c r="A57" s="231" t="s">
        <v>50</v>
      </c>
      <c r="B57" s="204"/>
      <c r="C57" s="204"/>
      <c r="D57" s="204"/>
      <c r="E57" s="204"/>
      <c r="F57" s="204"/>
      <c r="G57" s="204"/>
      <c r="H57" s="204"/>
      <c r="I57" s="232"/>
      <c r="J57" s="33">
        <f>SUM(J43)</f>
        <v>942059618</v>
      </c>
      <c r="K57" s="33">
        <f>SUM(K44:K56)</f>
        <v>942059618</v>
      </c>
      <c r="L57" s="32"/>
      <c r="M57" s="33">
        <f>SUM(M44:M45)</f>
        <v>0</v>
      </c>
      <c r="N57" s="33">
        <f>SUM(N44:N45)</f>
        <v>0</v>
      </c>
      <c r="O57" s="33">
        <f>SUM(O44:O45)</f>
        <v>0</v>
      </c>
      <c r="P57" s="34"/>
      <c r="Q57" s="35"/>
      <c r="R57" s="33">
        <f t="shared" ref="R57:Y57" si="39">SUM(R44:R45)</f>
        <v>0</v>
      </c>
      <c r="S57" s="33">
        <f t="shared" si="39"/>
        <v>0</v>
      </c>
      <c r="T57" s="33">
        <f t="shared" si="39"/>
        <v>0</v>
      </c>
      <c r="U57" s="33">
        <f t="shared" si="39"/>
        <v>0</v>
      </c>
      <c r="V57" s="33">
        <f t="shared" si="39"/>
        <v>0</v>
      </c>
      <c r="W57" s="33">
        <f t="shared" si="39"/>
        <v>0</v>
      </c>
      <c r="X57" s="33">
        <f t="shared" si="39"/>
        <v>167900000</v>
      </c>
      <c r="Y57" s="33">
        <f t="shared" si="39"/>
        <v>167900000</v>
      </c>
      <c r="Z57" s="33">
        <f t="shared" ref="Z57:AG57" si="40">SUM(Z44:Z48)</f>
        <v>304795000</v>
      </c>
      <c r="AA57" s="33">
        <f t="shared" si="40"/>
        <v>0</v>
      </c>
      <c r="AB57" s="33">
        <f t="shared" si="40"/>
        <v>36540000</v>
      </c>
      <c r="AC57" s="33">
        <f t="shared" si="40"/>
        <v>341335000</v>
      </c>
      <c r="AD57" s="33">
        <f t="shared" si="40"/>
        <v>0</v>
      </c>
      <c r="AE57" s="33">
        <f t="shared" si="40"/>
        <v>0</v>
      </c>
      <c r="AF57" s="33">
        <f t="shared" si="40"/>
        <v>102200000</v>
      </c>
      <c r="AG57" s="33">
        <f>SUM(AG44:AG56)</f>
        <v>432824618</v>
      </c>
      <c r="AH57" s="33">
        <f>SUM(AH44:AH56)</f>
        <v>942059618</v>
      </c>
      <c r="AI57" s="36">
        <f>IF(ISERROR(AH57/J57),0,AH57/J57)</f>
        <v>1</v>
      </c>
      <c r="AJ57" s="36">
        <f>IF(ISERROR(AH57/$AH$465),0,AH57/$AH$465)</f>
        <v>3.7276888666466536E-2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x14ac:dyDescent="0.25">
      <c r="A58" s="233" t="s">
        <v>51</v>
      </c>
      <c r="B58" s="234"/>
      <c r="C58" s="234"/>
      <c r="D58" s="234"/>
      <c r="E58" s="235"/>
      <c r="F58" s="9"/>
      <c r="G58" s="10"/>
      <c r="H58" s="11"/>
      <c r="I58" s="11"/>
      <c r="J58" s="194">
        <v>607800000</v>
      </c>
      <c r="K58" s="13"/>
      <c r="L58" s="14"/>
      <c r="M58" s="15"/>
      <c r="N58" s="15"/>
      <c r="O58" s="15"/>
      <c r="P58" s="10"/>
      <c r="Q58" s="16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7"/>
      <c r="AJ58" s="17"/>
    </row>
    <row r="59" spans="1:106" ht="12.75" customHeight="1" outlineLevel="1" x14ac:dyDescent="0.25">
      <c r="A59" s="18">
        <v>1</v>
      </c>
      <c r="B59" s="19"/>
      <c r="C59" s="20" t="s">
        <v>101</v>
      </c>
      <c r="D59" s="21">
        <v>45436</v>
      </c>
      <c r="E59" s="30" t="s">
        <v>102</v>
      </c>
      <c r="F59" s="22" t="s">
        <v>88</v>
      </c>
      <c r="G59" s="22" t="s">
        <v>888</v>
      </c>
      <c r="H59" s="21"/>
      <c r="I59" s="21"/>
      <c r="J59" s="199"/>
      <c r="K59" s="23">
        <v>37800000</v>
      </c>
      <c r="L59" s="22" t="s">
        <v>889</v>
      </c>
      <c r="M59" s="24"/>
      <c r="N59" s="24"/>
      <c r="O59" s="24"/>
      <c r="P59" s="22"/>
      <c r="Q59" s="22"/>
      <c r="R59" s="24"/>
      <c r="S59" s="24"/>
      <c r="T59" s="24"/>
      <c r="U59" s="25">
        <f t="shared" ref="U59:U65" si="41">SUM(R59:T59)</f>
        <v>0</v>
      </c>
      <c r="V59" s="24"/>
      <c r="W59" s="24"/>
      <c r="X59" s="23">
        <v>37800000</v>
      </c>
      <c r="Y59" s="25">
        <f t="shared" ref="Y59:Y65" si="42">SUM(V59:X59)</f>
        <v>37800000</v>
      </c>
      <c r="Z59" s="24"/>
      <c r="AA59" s="24"/>
      <c r="AB59" s="24"/>
      <c r="AC59" s="25">
        <f t="shared" ref="AC59:AC65" si="43">SUM(Z59:AB59)</f>
        <v>0</v>
      </c>
      <c r="AD59" s="24"/>
      <c r="AE59" s="24"/>
      <c r="AF59" s="24"/>
      <c r="AG59" s="25">
        <f t="shared" ref="AG59:AG66" si="44">SUM(AD59:AF59)</f>
        <v>0</v>
      </c>
      <c r="AH59" s="25">
        <f t="shared" ref="AH59:AH66" si="45">SUM(U59,Y59,AC59,AG59)</f>
        <v>37800000</v>
      </c>
      <c r="AI59" s="26">
        <f t="shared" ref="AI59:AI65" si="46">IF(ISERROR(AH59/J59),0,AH59/J59)</f>
        <v>0</v>
      </c>
      <c r="AJ59" s="27">
        <f t="shared" ref="AJ59:AJ66" si="47">IF(ISERROR(AH59/$AH$465),"-",AH59/$AH$465)</f>
        <v>1.4957295320479761E-3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outlineLevel="1" x14ac:dyDescent="0.25">
      <c r="A60" s="18">
        <v>2</v>
      </c>
      <c r="B60" s="19"/>
      <c r="C60" s="28" t="s">
        <v>103</v>
      </c>
      <c r="D60" s="29">
        <v>45432</v>
      </c>
      <c r="E60" s="30" t="s">
        <v>104</v>
      </c>
      <c r="F60" s="22" t="s">
        <v>88</v>
      </c>
      <c r="G60" s="22" t="s">
        <v>888</v>
      </c>
      <c r="H60" s="29"/>
      <c r="I60" s="29"/>
      <c r="J60" s="199"/>
      <c r="K60" s="31">
        <v>167900000</v>
      </c>
      <c r="L60" s="22" t="s">
        <v>889</v>
      </c>
      <c r="M60" s="24"/>
      <c r="N60" s="24"/>
      <c r="O60" s="24"/>
      <c r="P60" s="30"/>
      <c r="Q60" s="30"/>
      <c r="R60" s="24"/>
      <c r="S60" s="24"/>
      <c r="T60" s="24"/>
      <c r="U60" s="25">
        <f t="shared" si="41"/>
        <v>0</v>
      </c>
      <c r="V60" s="24"/>
      <c r="W60" s="24"/>
      <c r="X60" s="31">
        <v>167900000</v>
      </c>
      <c r="Y60" s="25">
        <f t="shared" si="42"/>
        <v>167900000</v>
      </c>
      <c r="Z60" s="24"/>
      <c r="AA60" s="24"/>
      <c r="AB60" s="24"/>
      <c r="AC60" s="25">
        <f t="shared" si="43"/>
        <v>0</v>
      </c>
      <c r="AD60" s="24"/>
      <c r="AE60" s="24"/>
      <c r="AF60" s="24"/>
      <c r="AG60" s="25">
        <f t="shared" si="44"/>
        <v>0</v>
      </c>
      <c r="AH60" s="25">
        <f t="shared" si="45"/>
        <v>167900000</v>
      </c>
      <c r="AI60" s="26">
        <f t="shared" si="46"/>
        <v>0</v>
      </c>
      <c r="AJ60" s="27">
        <f t="shared" si="47"/>
        <v>6.6437298526681272E-3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outlineLevel="1" x14ac:dyDescent="0.25">
      <c r="A61" s="18">
        <v>3</v>
      </c>
      <c r="B61" s="19"/>
      <c r="C61" s="28" t="s">
        <v>905</v>
      </c>
      <c r="D61" s="29">
        <v>45444</v>
      </c>
      <c r="E61" s="30" t="s">
        <v>104</v>
      </c>
      <c r="F61" s="22" t="s">
        <v>88</v>
      </c>
      <c r="G61" s="22" t="s">
        <v>888</v>
      </c>
      <c r="H61" s="29"/>
      <c r="I61" s="29"/>
      <c r="J61" s="199"/>
      <c r="K61" s="31">
        <v>103050000</v>
      </c>
      <c r="L61" s="22" t="s">
        <v>889</v>
      </c>
      <c r="M61" s="24"/>
      <c r="N61" s="24"/>
      <c r="O61" s="24"/>
      <c r="P61" s="30"/>
      <c r="Q61" s="30"/>
      <c r="R61" s="24"/>
      <c r="S61" s="24"/>
      <c r="T61" s="24"/>
      <c r="U61" s="25">
        <f t="shared" si="41"/>
        <v>0</v>
      </c>
      <c r="V61" s="24"/>
      <c r="W61" s="24"/>
      <c r="X61" s="24"/>
      <c r="Y61" s="25">
        <f t="shared" si="42"/>
        <v>0</v>
      </c>
      <c r="Z61" s="31">
        <v>103050000</v>
      </c>
      <c r="AA61" s="24"/>
      <c r="AB61" s="24"/>
      <c r="AC61" s="25">
        <f t="shared" si="43"/>
        <v>103050000</v>
      </c>
      <c r="AD61" s="24"/>
      <c r="AE61" s="24"/>
      <c r="AF61" s="24"/>
      <c r="AG61" s="25">
        <f t="shared" si="44"/>
        <v>0</v>
      </c>
      <c r="AH61" s="25">
        <f t="shared" si="45"/>
        <v>103050000</v>
      </c>
      <c r="AI61" s="26">
        <f t="shared" si="46"/>
        <v>0</v>
      </c>
      <c r="AJ61" s="27">
        <f t="shared" si="47"/>
        <v>4.0776436052260305E-3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4</v>
      </c>
      <c r="B62" s="19"/>
      <c r="C62" s="28" t="s">
        <v>906</v>
      </c>
      <c r="D62" s="29">
        <v>45467</v>
      </c>
      <c r="E62" s="30" t="s">
        <v>904</v>
      </c>
      <c r="F62" s="22" t="s">
        <v>88</v>
      </c>
      <c r="G62" s="22" t="s">
        <v>888</v>
      </c>
      <c r="H62" s="29"/>
      <c r="I62" s="29"/>
      <c r="J62" s="199"/>
      <c r="K62" s="31">
        <v>25000000</v>
      </c>
      <c r="L62" s="22" t="s">
        <v>889</v>
      </c>
      <c r="M62" s="24"/>
      <c r="N62" s="24"/>
      <c r="O62" s="24"/>
      <c r="P62" s="30"/>
      <c r="Q62" s="30"/>
      <c r="R62" s="24"/>
      <c r="S62" s="24"/>
      <c r="T62" s="24"/>
      <c r="U62" s="25">
        <f t="shared" si="41"/>
        <v>0</v>
      </c>
      <c r="V62" s="24"/>
      <c r="W62" s="24"/>
      <c r="X62" s="24"/>
      <c r="Y62" s="25">
        <f t="shared" si="42"/>
        <v>0</v>
      </c>
      <c r="Z62" s="31">
        <v>25000000</v>
      </c>
      <c r="AA62" s="24"/>
      <c r="AB62" s="24"/>
      <c r="AC62" s="25">
        <f t="shared" si="43"/>
        <v>25000000</v>
      </c>
      <c r="AD62" s="24"/>
      <c r="AE62" s="24"/>
      <c r="AF62" s="24"/>
      <c r="AG62" s="25">
        <f t="shared" si="44"/>
        <v>0</v>
      </c>
      <c r="AH62" s="25">
        <f t="shared" si="45"/>
        <v>25000000</v>
      </c>
      <c r="AI62" s="26">
        <f t="shared" si="46"/>
        <v>0</v>
      </c>
      <c r="AJ62" s="27">
        <f t="shared" si="47"/>
        <v>9.8923910849733876E-4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 x14ac:dyDescent="0.25">
      <c r="A63" s="18">
        <v>5</v>
      </c>
      <c r="B63" s="19"/>
      <c r="C63" s="28" t="s">
        <v>907</v>
      </c>
      <c r="D63" s="29">
        <v>45446</v>
      </c>
      <c r="E63" s="30" t="s">
        <v>355</v>
      </c>
      <c r="F63" s="22" t="s">
        <v>88</v>
      </c>
      <c r="G63" s="22" t="s">
        <v>888</v>
      </c>
      <c r="H63" s="29"/>
      <c r="I63" s="29"/>
      <c r="J63" s="199"/>
      <c r="K63" s="31">
        <v>37800000</v>
      </c>
      <c r="L63" s="22" t="s">
        <v>889</v>
      </c>
      <c r="M63" s="24"/>
      <c r="N63" s="24"/>
      <c r="O63" s="24"/>
      <c r="P63" s="30"/>
      <c r="Q63" s="30"/>
      <c r="R63" s="24"/>
      <c r="S63" s="24"/>
      <c r="T63" s="24"/>
      <c r="U63" s="25">
        <f t="shared" si="41"/>
        <v>0</v>
      </c>
      <c r="V63" s="24"/>
      <c r="W63" s="24"/>
      <c r="X63" s="24"/>
      <c r="Y63" s="25">
        <f t="shared" si="42"/>
        <v>0</v>
      </c>
      <c r="Z63" s="31">
        <v>37800000</v>
      </c>
      <c r="AA63" s="24"/>
      <c r="AB63" s="24"/>
      <c r="AC63" s="25">
        <f t="shared" si="43"/>
        <v>37800000</v>
      </c>
      <c r="AD63" s="24"/>
      <c r="AE63" s="24"/>
      <c r="AF63" s="24"/>
      <c r="AG63" s="25">
        <f t="shared" si="44"/>
        <v>0</v>
      </c>
      <c r="AH63" s="25">
        <f t="shared" si="45"/>
        <v>37800000</v>
      </c>
      <c r="AI63" s="26">
        <f t="shared" si="46"/>
        <v>0</v>
      </c>
      <c r="AJ63" s="27">
        <f t="shared" si="47"/>
        <v>1.4957295320479761E-3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 x14ac:dyDescent="0.25">
      <c r="A64" s="18">
        <v>6</v>
      </c>
      <c r="B64" s="19"/>
      <c r="C64" s="133" t="s">
        <v>122</v>
      </c>
      <c r="D64" s="139">
        <v>45541</v>
      </c>
      <c r="E64" s="137" t="s">
        <v>355</v>
      </c>
      <c r="F64" s="134" t="s">
        <v>88</v>
      </c>
      <c r="G64" s="134" t="s">
        <v>888</v>
      </c>
      <c r="H64" s="29"/>
      <c r="I64" s="29"/>
      <c r="J64" s="199"/>
      <c r="K64" s="31">
        <v>105850000</v>
      </c>
      <c r="L64" s="22" t="s">
        <v>889</v>
      </c>
      <c r="M64" s="24"/>
      <c r="N64" s="24"/>
      <c r="O64" s="24"/>
      <c r="P64" s="30"/>
      <c r="Q64" s="30"/>
      <c r="R64" s="24"/>
      <c r="S64" s="24"/>
      <c r="T64" s="24"/>
      <c r="U64" s="25">
        <f t="shared" si="41"/>
        <v>0</v>
      </c>
      <c r="V64" s="24"/>
      <c r="W64" s="24"/>
      <c r="X64" s="24"/>
      <c r="Y64" s="25">
        <f t="shared" si="42"/>
        <v>0</v>
      </c>
      <c r="Z64" s="24"/>
      <c r="AA64" s="24"/>
      <c r="AB64" s="24">
        <v>105850000</v>
      </c>
      <c r="AC64" s="25">
        <f t="shared" si="43"/>
        <v>105850000</v>
      </c>
      <c r="AD64" s="24"/>
      <c r="AE64" s="24"/>
      <c r="AF64" s="24"/>
      <c r="AG64" s="25">
        <f t="shared" si="44"/>
        <v>0</v>
      </c>
      <c r="AH64" s="25">
        <f t="shared" si="45"/>
        <v>105850000</v>
      </c>
      <c r="AI64" s="26">
        <f t="shared" si="46"/>
        <v>0</v>
      </c>
      <c r="AJ64" s="27">
        <f t="shared" si="47"/>
        <v>4.1884383853777324E-3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 x14ac:dyDescent="0.25">
      <c r="A65" s="18">
        <v>7</v>
      </c>
      <c r="B65" s="18"/>
      <c r="C65" s="64" t="s">
        <v>1109</v>
      </c>
      <c r="D65" s="29">
        <v>45652</v>
      </c>
      <c r="E65" s="137" t="s">
        <v>355</v>
      </c>
      <c r="F65" s="134" t="s">
        <v>1068</v>
      </c>
      <c r="G65" s="134" t="s">
        <v>888</v>
      </c>
      <c r="H65" s="131"/>
      <c r="I65" s="29"/>
      <c r="J65" s="199"/>
      <c r="K65" s="97">
        <v>123200000</v>
      </c>
      <c r="L65" s="22" t="s">
        <v>889</v>
      </c>
      <c r="M65" s="24"/>
      <c r="N65" s="24"/>
      <c r="O65" s="24"/>
      <c r="P65" s="30"/>
      <c r="Q65" s="30"/>
      <c r="R65" s="24"/>
      <c r="S65" s="24"/>
      <c r="T65" s="24"/>
      <c r="U65" s="25">
        <f t="shared" si="41"/>
        <v>0</v>
      </c>
      <c r="V65" s="24"/>
      <c r="W65" s="24"/>
      <c r="X65" s="24"/>
      <c r="Y65" s="25">
        <f t="shared" si="42"/>
        <v>0</v>
      </c>
      <c r="Z65" s="24"/>
      <c r="AA65" s="24"/>
      <c r="AB65" s="24"/>
      <c r="AC65" s="25">
        <f t="shared" si="43"/>
        <v>0</v>
      </c>
      <c r="AD65" s="24"/>
      <c r="AE65" s="24"/>
      <c r="AF65" s="97">
        <v>123200000</v>
      </c>
      <c r="AG65" s="25">
        <f t="shared" si="44"/>
        <v>123200000</v>
      </c>
      <c r="AH65" s="25">
        <f t="shared" si="45"/>
        <v>123200000</v>
      </c>
      <c r="AI65" s="26">
        <f t="shared" si="46"/>
        <v>0</v>
      </c>
      <c r="AJ65" s="27">
        <f t="shared" si="47"/>
        <v>4.8749703266748852E-3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8">
        <v>8</v>
      </c>
      <c r="B66" s="125"/>
      <c r="C66" s="64" t="s">
        <v>1110</v>
      </c>
      <c r="D66" s="29">
        <v>45653</v>
      </c>
      <c r="E66" s="137" t="s">
        <v>355</v>
      </c>
      <c r="F66" s="134" t="s">
        <v>1069</v>
      </c>
      <c r="G66" s="134" t="s">
        <v>888</v>
      </c>
      <c r="H66" s="127"/>
      <c r="I66" s="131"/>
      <c r="J66" s="195"/>
      <c r="K66" s="98">
        <v>7200000</v>
      </c>
      <c r="L66" s="22" t="s">
        <v>889</v>
      </c>
      <c r="M66" s="24"/>
      <c r="N66" s="24"/>
      <c r="O66" s="24"/>
      <c r="P66" s="126"/>
      <c r="Q66" s="126"/>
      <c r="R66" s="24"/>
      <c r="S66" s="24"/>
      <c r="T66" s="24"/>
      <c r="U66" s="25">
        <f t="shared" ref="U66" si="48">SUM(R66:T66)</f>
        <v>0</v>
      </c>
      <c r="V66" s="24"/>
      <c r="W66" s="24"/>
      <c r="X66" s="24"/>
      <c r="Y66" s="25">
        <f t="shared" ref="Y66" si="49">SUM(V66:X66)</f>
        <v>0</v>
      </c>
      <c r="Z66" s="24"/>
      <c r="AA66" s="24"/>
      <c r="AB66" s="24"/>
      <c r="AC66" s="25">
        <f t="shared" ref="AC66" si="50">SUM(Z66:AB66)</f>
        <v>0</v>
      </c>
      <c r="AD66" s="24"/>
      <c r="AE66" s="24"/>
      <c r="AF66" s="98">
        <v>7200000</v>
      </c>
      <c r="AG66" s="25">
        <f t="shared" si="44"/>
        <v>7200000</v>
      </c>
      <c r="AH66" s="25">
        <f t="shared" si="45"/>
        <v>7200000</v>
      </c>
      <c r="AI66" s="26">
        <f t="shared" ref="AI66" si="51">IF(ISERROR(AH66/J66),0,AH66/J66)</f>
        <v>0</v>
      </c>
      <c r="AJ66" s="27">
        <f t="shared" si="47"/>
        <v>2.8490086324723356E-4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x14ac:dyDescent="0.25">
      <c r="A67" s="196" t="s">
        <v>52</v>
      </c>
      <c r="B67" s="204"/>
      <c r="C67" s="197"/>
      <c r="D67" s="197"/>
      <c r="E67" s="197"/>
      <c r="F67" s="197"/>
      <c r="G67" s="197"/>
      <c r="H67" s="197"/>
      <c r="I67" s="198"/>
      <c r="J67" s="33">
        <f>SUM(J58)</f>
        <v>607800000</v>
      </c>
      <c r="K67" s="33">
        <f>SUM(K59:K66)</f>
        <v>607800000</v>
      </c>
      <c r="L67" s="32"/>
      <c r="M67" s="33">
        <f>SUM(M59:M65)</f>
        <v>0</v>
      </c>
      <c r="N67" s="33">
        <f>SUM(N59:N65)</f>
        <v>0</v>
      </c>
      <c r="O67" s="33">
        <f>SUM(O59:O65)</f>
        <v>0</v>
      </c>
      <c r="P67" s="34"/>
      <c r="Q67" s="35"/>
      <c r="R67" s="33">
        <f t="shared" ref="R67:AG67" si="52">SUM(R59:R65)</f>
        <v>0</v>
      </c>
      <c r="S67" s="33">
        <f t="shared" si="52"/>
        <v>0</v>
      </c>
      <c r="T67" s="33">
        <f t="shared" si="52"/>
        <v>0</v>
      </c>
      <c r="U67" s="33">
        <f t="shared" si="52"/>
        <v>0</v>
      </c>
      <c r="V67" s="33">
        <f t="shared" si="52"/>
        <v>0</v>
      </c>
      <c r="W67" s="33">
        <f t="shared" si="52"/>
        <v>0</v>
      </c>
      <c r="X67" s="33">
        <f t="shared" si="52"/>
        <v>205700000</v>
      </c>
      <c r="Y67" s="33">
        <f t="shared" si="52"/>
        <v>205700000</v>
      </c>
      <c r="Z67" s="33">
        <f t="shared" si="52"/>
        <v>165850000</v>
      </c>
      <c r="AA67" s="33">
        <f t="shared" si="52"/>
        <v>0</v>
      </c>
      <c r="AB67" s="33">
        <f t="shared" si="52"/>
        <v>105850000</v>
      </c>
      <c r="AC67" s="33">
        <f t="shared" si="52"/>
        <v>271700000</v>
      </c>
      <c r="AD67" s="33">
        <f t="shared" si="52"/>
        <v>0</v>
      </c>
      <c r="AE67" s="33">
        <f t="shared" si="52"/>
        <v>0</v>
      </c>
      <c r="AF67" s="33">
        <f t="shared" si="52"/>
        <v>123200000</v>
      </c>
      <c r="AG67" s="33">
        <f>SUM(AG59:AG66)</f>
        <v>130400000</v>
      </c>
      <c r="AH67" s="33">
        <f>SUM(AH59:AH66)</f>
        <v>607800000</v>
      </c>
      <c r="AI67" s="36">
        <f>IF(ISERROR(AH67/J67),0,AH67/J67)</f>
        <v>1</v>
      </c>
      <c r="AJ67" s="36">
        <f>IF(ISERROR(AH67/$AH$465),0,AH67/$AH$465)</f>
        <v>2.40503812057873E-2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53</v>
      </c>
      <c r="B68" s="192"/>
      <c r="C68" s="192"/>
      <c r="D68" s="192"/>
      <c r="E68" s="193"/>
      <c r="F68" s="9"/>
      <c r="G68" s="10"/>
      <c r="H68" s="11"/>
      <c r="I68" s="11"/>
      <c r="J68" s="194">
        <v>2177813600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5.5" outlineLevel="1" x14ac:dyDescent="0.25">
      <c r="A69" s="18">
        <v>1</v>
      </c>
      <c r="B69" s="19"/>
      <c r="C69" s="40" t="s">
        <v>105</v>
      </c>
      <c r="D69" s="51">
        <v>45425</v>
      </c>
      <c r="E69" s="30" t="s">
        <v>106</v>
      </c>
      <c r="F69" s="22" t="s">
        <v>88</v>
      </c>
      <c r="G69" s="22" t="s">
        <v>888</v>
      </c>
      <c r="H69" s="44"/>
      <c r="I69" s="44"/>
      <c r="J69" s="199"/>
      <c r="K69" s="45">
        <v>13800000</v>
      </c>
      <c r="L69" s="22" t="s">
        <v>889</v>
      </c>
      <c r="M69" s="47"/>
      <c r="N69" s="48"/>
      <c r="O69" s="47"/>
      <c r="P69" s="49"/>
      <c r="Q69" s="49"/>
      <c r="R69" s="24"/>
      <c r="S69" s="24"/>
      <c r="T69" s="24"/>
      <c r="U69" s="25">
        <f>SUM(R69:T69)</f>
        <v>0</v>
      </c>
      <c r="V69" s="24"/>
      <c r="W69" s="45">
        <v>13800000</v>
      </c>
      <c r="X69" s="24"/>
      <c r="Y69" s="25">
        <f t="shared" ref="Y69:Y88" si="53">SUM(V69:X69)</f>
        <v>13800000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 t="shared" ref="AH69:AH88" si="54">SUM(U69,Y69,AC69,AG69)</f>
        <v>13800000</v>
      </c>
      <c r="AI69" s="26">
        <f t="shared" ref="AI69:AI88" si="55">IF(ISERROR(AH69/J69),0,AH69/J69)</f>
        <v>0</v>
      </c>
      <c r="AJ69" s="27">
        <f t="shared" ref="AJ69:AJ113" si="56">IF(ISERROR(AH69/$AH$465),"-",AH69/$AH$465)</f>
        <v>5.4605998789053099E-4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5.5" outlineLevel="1" x14ac:dyDescent="0.25">
      <c r="A70" s="18">
        <v>2</v>
      </c>
      <c r="B70" s="19"/>
      <c r="C70" s="50" t="s">
        <v>107</v>
      </c>
      <c r="D70" s="51">
        <v>45415</v>
      </c>
      <c r="E70" s="30" t="s">
        <v>108</v>
      </c>
      <c r="F70" s="22" t="s">
        <v>88</v>
      </c>
      <c r="G70" s="22" t="s">
        <v>888</v>
      </c>
      <c r="H70" s="53"/>
      <c r="I70" s="44"/>
      <c r="J70" s="199"/>
      <c r="K70" s="54">
        <v>50400000</v>
      </c>
      <c r="L70" s="22" t="s">
        <v>889</v>
      </c>
      <c r="M70" s="47"/>
      <c r="N70" s="48"/>
      <c r="O70" s="47"/>
      <c r="P70" s="49"/>
      <c r="Q70" s="49"/>
      <c r="R70" s="24"/>
      <c r="S70" s="24"/>
      <c r="T70" s="24"/>
      <c r="U70" s="25">
        <f t="shared" ref="U70:U102" si="57">SUM(R70:T70)</f>
        <v>0</v>
      </c>
      <c r="V70" s="24"/>
      <c r="W70" s="54">
        <v>50400000</v>
      </c>
      <c r="X70" s="24"/>
      <c r="Y70" s="25">
        <f t="shared" si="53"/>
        <v>50400000</v>
      </c>
      <c r="Z70" s="24"/>
      <c r="AA70" s="24"/>
      <c r="AB70" s="24"/>
      <c r="AC70" s="25">
        <f t="shared" ref="AC70:AC102" si="58">SUM(Z70:AB70)</f>
        <v>0</v>
      </c>
      <c r="AD70" s="24"/>
      <c r="AE70" s="24">
        <v>0</v>
      </c>
      <c r="AF70" s="24">
        <v>0</v>
      </c>
      <c r="AG70" s="25">
        <f t="shared" ref="AG70:AG102" si="59">SUM(AD70:AF70)</f>
        <v>0</v>
      </c>
      <c r="AH70" s="25">
        <f t="shared" si="54"/>
        <v>50400000</v>
      </c>
      <c r="AI70" s="26">
        <f t="shared" si="55"/>
        <v>0</v>
      </c>
      <c r="AJ70" s="27">
        <f t="shared" si="56"/>
        <v>1.9943060427306349E-3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5.5" outlineLevel="1" x14ac:dyDescent="0.25">
      <c r="A71" s="18">
        <v>3</v>
      </c>
      <c r="B71" s="19"/>
      <c r="C71" s="50" t="s">
        <v>109</v>
      </c>
      <c r="D71" s="51">
        <v>45428</v>
      </c>
      <c r="E71" s="30" t="s">
        <v>110</v>
      </c>
      <c r="F71" s="22" t="s">
        <v>88</v>
      </c>
      <c r="G71" s="22" t="s">
        <v>888</v>
      </c>
      <c r="H71" s="53"/>
      <c r="I71" s="44"/>
      <c r="J71" s="199"/>
      <c r="K71" s="54">
        <v>18480000</v>
      </c>
      <c r="L71" s="22" t="s">
        <v>889</v>
      </c>
      <c r="M71" s="47"/>
      <c r="N71" s="48"/>
      <c r="O71" s="47"/>
      <c r="P71" s="49"/>
      <c r="Q71" s="49"/>
      <c r="R71" s="24"/>
      <c r="S71" s="24"/>
      <c r="T71" s="24"/>
      <c r="U71" s="25">
        <f t="shared" si="57"/>
        <v>0</v>
      </c>
      <c r="V71" s="24"/>
      <c r="W71" s="54">
        <v>18480000</v>
      </c>
      <c r="X71" s="24"/>
      <c r="Y71" s="25">
        <f t="shared" si="53"/>
        <v>18480000</v>
      </c>
      <c r="Z71" s="24"/>
      <c r="AA71" s="24"/>
      <c r="AB71" s="24"/>
      <c r="AC71" s="25">
        <f t="shared" si="58"/>
        <v>0</v>
      </c>
      <c r="AD71" s="24"/>
      <c r="AE71" s="24">
        <v>0</v>
      </c>
      <c r="AF71" s="24">
        <v>0</v>
      </c>
      <c r="AG71" s="25">
        <f t="shared" si="59"/>
        <v>0</v>
      </c>
      <c r="AH71" s="25">
        <f t="shared" si="54"/>
        <v>18480000</v>
      </c>
      <c r="AI71" s="26">
        <f t="shared" si="55"/>
        <v>0</v>
      </c>
      <c r="AJ71" s="27">
        <f t="shared" si="56"/>
        <v>7.3124554900123276E-4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5.5" outlineLevel="1" x14ac:dyDescent="0.25">
      <c r="A72" s="18">
        <v>4</v>
      </c>
      <c r="B72" s="19"/>
      <c r="C72" s="50" t="s">
        <v>111</v>
      </c>
      <c r="D72" s="51">
        <v>45420</v>
      </c>
      <c r="E72" s="30" t="s">
        <v>112</v>
      </c>
      <c r="F72" s="22" t="s">
        <v>88</v>
      </c>
      <c r="G72" s="22" t="s">
        <v>888</v>
      </c>
      <c r="H72" s="53"/>
      <c r="I72" s="44"/>
      <c r="J72" s="199"/>
      <c r="K72" s="54">
        <v>50400000</v>
      </c>
      <c r="L72" s="22" t="s">
        <v>889</v>
      </c>
      <c r="M72" s="47"/>
      <c r="N72" s="48"/>
      <c r="O72" s="47"/>
      <c r="P72" s="49"/>
      <c r="Q72" s="49"/>
      <c r="R72" s="24"/>
      <c r="S72" s="24"/>
      <c r="T72" s="24"/>
      <c r="U72" s="25">
        <f t="shared" si="57"/>
        <v>0</v>
      </c>
      <c r="V72" s="24"/>
      <c r="W72" s="54">
        <v>50400000</v>
      </c>
      <c r="X72" s="24"/>
      <c r="Y72" s="25">
        <f t="shared" si="53"/>
        <v>50400000</v>
      </c>
      <c r="Z72" s="24"/>
      <c r="AA72" s="24"/>
      <c r="AB72" s="24"/>
      <c r="AC72" s="25">
        <f t="shared" si="58"/>
        <v>0</v>
      </c>
      <c r="AD72" s="24"/>
      <c r="AE72" s="24">
        <v>0</v>
      </c>
      <c r="AF72" s="24">
        <v>0</v>
      </c>
      <c r="AG72" s="25">
        <f t="shared" si="59"/>
        <v>0</v>
      </c>
      <c r="AH72" s="25">
        <f t="shared" si="54"/>
        <v>50400000</v>
      </c>
      <c r="AI72" s="26">
        <f t="shared" si="55"/>
        <v>0</v>
      </c>
      <c r="AJ72" s="27">
        <f t="shared" si="56"/>
        <v>1.9943060427306349E-3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5.5" outlineLevel="1" x14ac:dyDescent="0.25">
      <c r="A73" s="18">
        <v>5</v>
      </c>
      <c r="B73" s="19"/>
      <c r="C73" s="50" t="s">
        <v>113</v>
      </c>
      <c r="D73" s="51">
        <v>45425</v>
      </c>
      <c r="E73" s="30" t="s">
        <v>114</v>
      </c>
      <c r="F73" s="22" t="s">
        <v>88</v>
      </c>
      <c r="G73" s="22" t="s">
        <v>888</v>
      </c>
      <c r="H73" s="53"/>
      <c r="I73" s="44"/>
      <c r="J73" s="199"/>
      <c r="K73" s="54">
        <v>12000000</v>
      </c>
      <c r="L73" s="22" t="s">
        <v>889</v>
      </c>
      <c r="M73" s="47"/>
      <c r="N73" s="48"/>
      <c r="O73" s="47"/>
      <c r="P73" s="49"/>
      <c r="Q73" s="49"/>
      <c r="R73" s="24"/>
      <c r="S73" s="24"/>
      <c r="T73" s="24"/>
      <c r="U73" s="25">
        <f t="shared" si="57"/>
        <v>0</v>
      </c>
      <c r="V73" s="24"/>
      <c r="W73" s="54">
        <v>12000000</v>
      </c>
      <c r="X73" s="24"/>
      <c r="Y73" s="25">
        <f t="shared" si="53"/>
        <v>12000000</v>
      </c>
      <c r="Z73" s="24"/>
      <c r="AA73" s="24"/>
      <c r="AB73" s="24"/>
      <c r="AC73" s="25">
        <f t="shared" si="58"/>
        <v>0</v>
      </c>
      <c r="AD73" s="24"/>
      <c r="AE73" s="24">
        <v>0</v>
      </c>
      <c r="AF73" s="24">
        <v>0</v>
      </c>
      <c r="AG73" s="25">
        <f t="shared" si="59"/>
        <v>0</v>
      </c>
      <c r="AH73" s="25">
        <f t="shared" si="54"/>
        <v>12000000</v>
      </c>
      <c r="AI73" s="26">
        <f t="shared" si="55"/>
        <v>0</v>
      </c>
      <c r="AJ73" s="27">
        <f t="shared" si="56"/>
        <v>4.7483477207872261E-4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5.5" outlineLevel="1" x14ac:dyDescent="0.25">
      <c r="A74" s="18">
        <v>6</v>
      </c>
      <c r="B74" s="19"/>
      <c r="C74" s="50" t="s">
        <v>115</v>
      </c>
      <c r="D74" s="51">
        <v>45425</v>
      </c>
      <c r="E74" s="30" t="s">
        <v>116</v>
      </c>
      <c r="F74" s="22" t="s">
        <v>88</v>
      </c>
      <c r="G74" s="22" t="s">
        <v>888</v>
      </c>
      <c r="H74" s="53"/>
      <c r="I74" s="44"/>
      <c r="J74" s="199"/>
      <c r="K74" s="54">
        <v>13800000</v>
      </c>
      <c r="L74" s="22" t="s">
        <v>889</v>
      </c>
      <c r="M74" s="47"/>
      <c r="N74" s="48"/>
      <c r="O74" s="47"/>
      <c r="P74" s="49"/>
      <c r="Q74" s="49"/>
      <c r="R74" s="24"/>
      <c r="S74" s="24"/>
      <c r="T74" s="24"/>
      <c r="U74" s="25">
        <f t="shared" si="57"/>
        <v>0</v>
      </c>
      <c r="V74" s="24"/>
      <c r="W74" s="54">
        <v>13800000</v>
      </c>
      <c r="X74" s="24"/>
      <c r="Y74" s="25">
        <f t="shared" si="53"/>
        <v>13800000</v>
      </c>
      <c r="Z74" s="24"/>
      <c r="AA74" s="24"/>
      <c r="AB74" s="24"/>
      <c r="AC74" s="25">
        <f t="shared" si="58"/>
        <v>0</v>
      </c>
      <c r="AD74" s="24"/>
      <c r="AE74" s="24">
        <v>0</v>
      </c>
      <c r="AF74" s="24">
        <v>0</v>
      </c>
      <c r="AG74" s="25">
        <f t="shared" si="59"/>
        <v>0</v>
      </c>
      <c r="AH74" s="25">
        <f t="shared" si="54"/>
        <v>13800000</v>
      </c>
      <c r="AI74" s="26">
        <f t="shared" si="55"/>
        <v>0</v>
      </c>
      <c r="AJ74" s="27">
        <f t="shared" si="56"/>
        <v>5.4605998789053099E-4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5.5" outlineLevel="1" x14ac:dyDescent="0.25">
      <c r="A75" s="18">
        <v>7</v>
      </c>
      <c r="B75" s="19"/>
      <c r="C75" s="50" t="s">
        <v>117</v>
      </c>
      <c r="D75" s="51">
        <v>45415</v>
      </c>
      <c r="E75" s="30" t="s">
        <v>114</v>
      </c>
      <c r="F75" s="22" t="s">
        <v>88</v>
      </c>
      <c r="G75" s="22" t="s">
        <v>888</v>
      </c>
      <c r="H75" s="53"/>
      <c r="I75" s="44"/>
      <c r="J75" s="199"/>
      <c r="K75" s="54">
        <v>50400000</v>
      </c>
      <c r="L75" s="22" t="s">
        <v>889</v>
      </c>
      <c r="M75" s="47"/>
      <c r="N75" s="48"/>
      <c r="O75" s="47"/>
      <c r="P75" s="49"/>
      <c r="Q75" s="49"/>
      <c r="R75" s="24"/>
      <c r="S75" s="24"/>
      <c r="T75" s="24"/>
      <c r="U75" s="25">
        <f t="shared" si="57"/>
        <v>0</v>
      </c>
      <c r="V75" s="24"/>
      <c r="W75" s="54">
        <v>50400000</v>
      </c>
      <c r="X75" s="24"/>
      <c r="Y75" s="25">
        <f t="shared" si="53"/>
        <v>50400000</v>
      </c>
      <c r="Z75" s="24"/>
      <c r="AA75" s="24"/>
      <c r="AB75" s="24"/>
      <c r="AC75" s="25">
        <f t="shared" si="58"/>
        <v>0</v>
      </c>
      <c r="AD75" s="24"/>
      <c r="AE75" s="24">
        <v>0</v>
      </c>
      <c r="AF75" s="24">
        <v>0</v>
      </c>
      <c r="AG75" s="25">
        <f t="shared" si="59"/>
        <v>0</v>
      </c>
      <c r="AH75" s="25">
        <f t="shared" si="54"/>
        <v>50400000</v>
      </c>
      <c r="AI75" s="26">
        <f t="shared" si="55"/>
        <v>0</v>
      </c>
      <c r="AJ75" s="27">
        <f t="shared" si="56"/>
        <v>1.9943060427306349E-3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5.5" outlineLevel="1" x14ac:dyDescent="0.25">
      <c r="A76" s="18">
        <v>8</v>
      </c>
      <c r="B76" s="19"/>
      <c r="C76" s="50" t="s">
        <v>118</v>
      </c>
      <c r="D76" s="51">
        <v>45420</v>
      </c>
      <c r="E76" s="30" t="s">
        <v>119</v>
      </c>
      <c r="F76" s="22" t="s">
        <v>88</v>
      </c>
      <c r="G76" s="22" t="s">
        <v>888</v>
      </c>
      <c r="H76" s="53"/>
      <c r="I76" s="44"/>
      <c r="J76" s="199"/>
      <c r="K76" s="54">
        <v>50400000</v>
      </c>
      <c r="L76" s="22" t="s">
        <v>889</v>
      </c>
      <c r="M76" s="47"/>
      <c r="N76" s="48"/>
      <c r="O76" s="47"/>
      <c r="P76" s="49"/>
      <c r="Q76" s="49"/>
      <c r="R76" s="24"/>
      <c r="S76" s="24"/>
      <c r="T76" s="24"/>
      <c r="U76" s="25">
        <f t="shared" si="57"/>
        <v>0</v>
      </c>
      <c r="V76" s="24"/>
      <c r="W76" s="54">
        <v>50400000</v>
      </c>
      <c r="X76" s="24"/>
      <c r="Y76" s="25">
        <f t="shared" si="53"/>
        <v>50400000</v>
      </c>
      <c r="Z76" s="24"/>
      <c r="AA76" s="24"/>
      <c r="AB76" s="24"/>
      <c r="AC76" s="25">
        <f t="shared" si="58"/>
        <v>0</v>
      </c>
      <c r="AD76" s="24"/>
      <c r="AE76" s="24">
        <v>0</v>
      </c>
      <c r="AF76" s="24">
        <v>0</v>
      </c>
      <c r="AG76" s="25">
        <f t="shared" si="59"/>
        <v>0</v>
      </c>
      <c r="AH76" s="25">
        <f t="shared" si="54"/>
        <v>50400000</v>
      </c>
      <c r="AI76" s="26">
        <f t="shared" si="55"/>
        <v>0</v>
      </c>
      <c r="AJ76" s="27">
        <f t="shared" si="56"/>
        <v>1.9943060427306349E-3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5.5" outlineLevel="1" x14ac:dyDescent="0.25">
      <c r="A77" s="18">
        <v>9</v>
      </c>
      <c r="B77" s="19"/>
      <c r="C77" s="50" t="s">
        <v>120</v>
      </c>
      <c r="D77" s="51">
        <v>45420</v>
      </c>
      <c r="E77" s="30" t="s">
        <v>121</v>
      </c>
      <c r="F77" s="22" t="s">
        <v>88</v>
      </c>
      <c r="G77" s="22" t="s">
        <v>888</v>
      </c>
      <c r="H77" s="53"/>
      <c r="I77" s="44"/>
      <c r="J77" s="199"/>
      <c r="K77" s="54">
        <v>50400000</v>
      </c>
      <c r="L77" s="22" t="s">
        <v>889</v>
      </c>
      <c r="M77" s="47"/>
      <c r="N77" s="48"/>
      <c r="O77" s="47"/>
      <c r="P77" s="49"/>
      <c r="Q77" s="49"/>
      <c r="R77" s="24"/>
      <c r="S77" s="24"/>
      <c r="T77" s="24"/>
      <c r="U77" s="25">
        <f t="shared" si="57"/>
        <v>0</v>
      </c>
      <c r="V77" s="24"/>
      <c r="W77" s="54">
        <v>50400000</v>
      </c>
      <c r="X77" s="24"/>
      <c r="Y77" s="25">
        <f t="shared" si="53"/>
        <v>50400000</v>
      </c>
      <c r="Z77" s="24"/>
      <c r="AA77" s="24"/>
      <c r="AB77" s="24"/>
      <c r="AC77" s="25">
        <f t="shared" si="58"/>
        <v>0</v>
      </c>
      <c r="AD77" s="24"/>
      <c r="AE77" s="24">
        <v>0</v>
      </c>
      <c r="AF77" s="24">
        <v>0</v>
      </c>
      <c r="AG77" s="25">
        <f t="shared" si="59"/>
        <v>0</v>
      </c>
      <c r="AH77" s="25">
        <f t="shared" si="54"/>
        <v>50400000</v>
      </c>
      <c r="AI77" s="26">
        <f t="shared" si="55"/>
        <v>0</v>
      </c>
      <c r="AJ77" s="27">
        <f t="shared" si="56"/>
        <v>1.9943060427306349E-3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5.5" outlineLevel="1" x14ac:dyDescent="0.25">
      <c r="A78" s="18">
        <v>10</v>
      </c>
      <c r="B78" s="19"/>
      <c r="C78" s="50" t="s">
        <v>122</v>
      </c>
      <c r="D78" s="51">
        <v>45435</v>
      </c>
      <c r="E78" s="30" t="s">
        <v>123</v>
      </c>
      <c r="F78" s="22" t="s">
        <v>88</v>
      </c>
      <c r="G78" s="22" t="s">
        <v>888</v>
      </c>
      <c r="H78" s="53"/>
      <c r="I78" s="44"/>
      <c r="J78" s="199"/>
      <c r="K78" s="54">
        <v>6000000</v>
      </c>
      <c r="L78" s="22" t="s">
        <v>889</v>
      </c>
      <c r="M78" s="47"/>
      <c r="N78" s="48"/>
      <c r="O78" s="47"/>
      <c r="P78" s="49"/>
      <c r="Q78" s="49"/>
      <c r="R78" s="24"/>
      <c r="S78" s="24"/>
      <c r="T78" s="24"/>
      <c r="U78" s="25">
        <f t="shared" si="57"/>
        <v>0</v>
      </c>
      <c r="V78" s="24"/>
      <c r="W78" s="54">
        <v>6000000</v>
      </c>
      <c r="X78" s="24"/>
      <c r="Y78" s="25">
        <f t="shared" si="53"/>
        <v>6000000</v>
      </c>
      <c r="Z78" s="24"/>
      <c r="AA78" s="24"/>
      <c r="AB78" s="24"/>
      <c r="AC78" s="25">
        <f t="shared" si="58"/>
        <v>0</v>
      </c>
      <c r="AD78" s="24"/>
      <c r="AE78" s="24">
        <v>0</v>
      </c>
      <c r="AF78" s="24">
        <v>0</v>
      </c>
      <c r="AG78" s="25">
        <f t="shared" si="59"/>
        <v>0</v>
      </c>
      <c r="AH78" s="25">
        <f t="shared" si="54"/>
        <v>6000000</v>
      </c>
      <c r="AI78" s="26">
        <f t="shared" si="55"/>
        <v>0</v>
      </c>
      <c r="AJ78" s="27">
        <f t="shared" si="56"/>
        <v>2.3741738603936131E-4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5.5" outlineLevel="1" x14ac:dyDescent="0.25">
      <c r="A79" s="18">
        <v>11</v>
      </c>
      <c r="B79" s="19"/>
      <c r="C79" s="50" t="s">
        <v>124</v>
      </c>
      <c r="D79" s="51">
        <v>45415</v>
      </c>
      <c r="E79" s="30" t="s">
        <v>123</v>
      </c>
      <c r="F79" s="22" t="s">
        <v>88</v>
      </c>
      <c r="G79" s="22" t="s">
        <v>888</v>
      </c>
      <c r="H79" s="53"/>
      <c r="I79" s="44"/>
      <c r="J79" s="199"/>
      <c r="K79" s="54">
        <v>50400000</v>
      </c>
      <c r="L79" s="22" t="s">
        <v>889</v>
      </c>
      <c r="M79" s="47"/>
      <c r="N79" s="48"/>
      <c r="O79" s="47"/>
      <c r="P79" s="49"/>
      <c r="Q79" s="49"/>
      <c r="R79" s="24"/>
      <c r="S79" s="24"/>
      <c r="T79" s="24"/>
      <c r="U79" s="25">
        <f t="shared" si="57"/>
        <v>0</v>
      </c>
      <c r="V79" s="24"/>
      <c r="W79" s="54">
        <v>50400000</v>
      </c>
      <c r="X79" s="24"/>
      <c r="Y79" s="25">
        <f t="shared" si="53"/>
        <v>50400000</v>
      </c>
      <c r="Z79" s="24"/>
      <c r="AA79" s="24"/>
      <c r="AB79" s="24"/>
      <c r="AC79" s="25">
        <f t="shared" si="58"/>
        <v>0</v>
      </c>
      <c r="AD79" s="24"/>
      <c r="AE79" s="24">
        <v>0</v>
      </c>
      <c r="AF79" s="24">
        <v>0</v>
      </c>
      <c r="AG79" s="25">
        <f t="shared" si="59"/>
        <v>0</v>
      </c>
      <c r="AH79" s="25">
        <f t="shared" si="54"/>
        <v>50400000</v>
      </c>
      <c r="AI79" s="26">
        <f t="shared" si="55"/>
        <v>0</v>
      </c>
      <c r="AJ79" s="27">
        <f t="shared" si="56"/>
        <v>1.9943060427306349E-3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5.5" outlineLevel="1" x14ac:dyDescent="0.25">
      <c r="A80" s="18">
        <v>12</v>
      </c>
      <c r="B80" s="19"/>
      <c r="C80" s="50" t="s">
        <v>125</v>
      </c>
      <c r="D80" s="51">
        <v>45425</v>
      </c>
      <c r="E80" s="30" t="s">
        <v>126</v>
      </c>
      <c r="F80" s="22" t="s">
        <v>88</v>
      </c>
      <c r="G80" s="22" t="s">
        <v>888</v>
      </c>
      <c r="H80" s="53"/>
      <c r="I80" s="44"/>
      <c r="J80" s="199"/>
      <c r="K80" s="54">
        <v>50400000</v>
      </c>
      <c r="L80" s="22" t="s">
        <v>889</v>
      </c>
      <c r="M80" s="47"/>
      <c r="N80" s="48"/>
      <c r="O80" s="47"/>
      <c r="P80" s="49"/>
      <c r="Q80" s="49"/>
      <c r="R80" s="24"/>
      <c r="S80" s="24"/>
      <c r="T80" s="24"/>
      <c r="U80" s="25">
        <f t="shared" si="57"/>
        <v>0</v>
      </c>
      <c r="V80" s="24"/>
      <c r="W80" s="54">
        <v>50400000</v>
      </c>
      <c r="X80" s="24"/>
      <c r="Y80" s="25">
        <f t="shared" si="53"/>
        <v>50400000</v>
      </c>
      <c r="Z80" s="24"/>
      <c r="AA80" s="24"/>
      <c r="AB80" s="24"/>
      <c r="AC80" s="25">
        <f t="shared" si="58"/>
        <v>0</v>
      </c>
      <c r="AD80" s="24"/>
      <c r="AE80" s="24">
        <v>0</v>
      </c>
      <c r="AF80" s="24">
        <v>0</v>
      </c>
      <c r="AG80" s="25">
        <f t="shared" si="59"/>
        <v>0</v>
      </c>
      <c r="AH80" s="25">
        <f t="shared" si="54"/>
        <v>50400000</v>
      </c>
      <c r="AI80" s="26">
        <f t="shared" si="55"/>
        <v>0</v>
      </c>
      <c r="AJ80" s="27">
        <f t="shared" si="56"/>
        <v>1.9943060427306349E-3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5.5" outlineLevel="1" x14ac:dyDescent="0.25">
      <c r="A81" s="18">
        <v>13</v>
      </c>
      <c r="B81" s="19"/>
      <c r="C81" s="50" t="s">
        <v>127</v>
      </c>
      <c r="D81" s="51">
        <v>45439</v>
      </c>
      <c r="E81" s="30" t="s">
        <v>116</v>
      </c>
      <c r="F81" s="22" t="s">
        <v>88</v>
      </c>
      <c r="G81" s="22" t="s">
        <v>888</v>
      </c>
      <c r="H81" s="53"/>
      <c r="I81" s="44"/>
      <c r="J81" s="199"/>
      <c r="K81" s="54">
        <v>50400000</v>
      </c>
      <c r="L81" s="22" t="s">
        <v>889</v>
      </c>
      <c r="M81" s="47"/>
      <c r="N81" s="48"/>
      <c r="O81" s="47"/>
      <c r="P81" s="49"/>
      <c r="Q81" s="49"/>
      <c r="R81" s="24"/>
      <c r="S81" s="24"/>
      <c r="T81" s="24"/>
      <c r="U81" s="25">
        <f t="shared" si="57"/>
        <v>0</v>
      </c>
      <c r="V81" s="24"/>
      <c r="W81" s="54">
        <v>50400000</v>
      </c>
      <c r="X81" s="24"/>
      <c r="Y81" s="25">
        <f t="shared" si="53"/>
        <v>50400000</v>
      </c>
      <c r="Z81" s="24"/>
      <c r="AA81" s="24"/>
      <c r="AB81" s="24"/>
      <c r="AC81" s="25">
        <f t="shared" si="58"/>
        <v>0</v>
      </c>
      <c r="AD81" s="24"/>
      <c r="AE81" s="24">
        <v>0</v>
      </c>
      <c r="AF81" s="24">
        <v>0</v>
      </c>
      <c r="AG81" s="25">
        <f t="shared" si="59"/>
        <v>0</v>
      </c>
      <c r="AH81" s="25">
        <f t="shared" si="54"/>
        <v>50400000</v>
      </c>
      <c r="AI81" s="26">
        <f t="shared" si="55"/>
        <v>0</v>
      </c>
      <c r="AJ81" s="27">
        <f t="shared" si="56"/>
        <v>1.9943060427306349E-3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5.5" outlineLevel="1" x14ac:dyDescent="0.25">
      <c r="A82" s="18">
        <v>14</v>
      </c>
      <c r="B82" s="19"/>
      <c r="C82" s="50" t="s">
        <v>109</v>
      </c>
      <c r="D82" s="51">
        <v>45428</v>
      </c>
      <c r="E82" s="30" t="s">
        <v>110</v>
      </c>
      <c r="F82" s="22" t="s">
        <v>88</v>
      </c>
      <c r="G82" s="22" t="s">
        <v>888</v>
      </c>
      <c r="H82" s="53"/>
      <c r="I82" s="44"/>
      <c r="J82" s="199"/>
      <c r="K82" s="54">
        <v>7920000</v>
      </c>
      <c r="L82" s="22" t="s">
        <v>889</v>
      </c>
      <c r="M82" s="47"/>
      <c r="N82" s="48"/>
      <c r="O82" s="47"/>
      <c r="P82" s="49"/>
      <c r="Q82" s="49"/>
      <c r="R82" s="24"/>
      <c r="S82" s="24"/>
      <c r="T82" s="24"/>
      <c r="U82" s="25">
        <f t="shared" si="57"/>
        <v>0</v>
      </c>
      <c r="V82" s="24"/>
      <c r="W82" s="54">
        <v>7920000</v>
      </c>
      <c r="X82" s="24"/>
      <c r="Y82" s="25">
        <f t="shared" si="53"/>
        <v>7920000</v>
      </c>
      <c r="Z82" s="24"/>
      <c r="AA82" s="24"/>
      <c r="AB82" s="24"/>
      <c r="AC82" s="25">
        <f t="shared" si="58"/>
        <v>0</v>
      </c>
      <c r="AD82" s="24"/>
      <c r="AE82" s="24">
        <v>0</v>
      </c>
      <c r="AF82" s="24">
        <v>0</v>
      </c>
      <c r="AG82" s="25">
        <f t="shared" si="59"/>
        <v>0</v>
      </c>
      <c r="AH82" s="25">
        <f t="shared" si="54"/>
        <v>7920000</v>
      </c>
      <c r="AI82" s="26">
        <f t="shared" si="55"/>
        <v>0</v>
      </c>
      <c r="AJ82" s="27">
        <f t="shared" si="56"/>
        <v>3.1339094957195691E-4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5.5" outlineLevel="1" x14ac:dyDescent="0.25">
      <c r="A83" s="18">
        <v>15</v>
      </c>
      <c r="B83" s="19"/>
      <c r="C83" s="50" t="s">
        <v>128</v>
      </c>
      <c r="D83" s="51">
        <v>45442</v>
      </c>
      <c r="E83" s="30" t="s">
        <v>129</v>
      </c>
      <c r="F83" s="22" t="s">
        <v>88</v>
      </c>
      <c r="G83" s="22" t="s">
        <v>888</v>
      </c>
      <c r="H83" s="53"/>
      <c r="I83" s="44"/>
      <c r="J83" s="199"/>
      <c r="K83" s="54">
        <v>167900000</v>
      </c>
      <c r="L83" s="22" t="s">
        <v>889</v>
      </c>
      <c r="M83" s="47"/>
      <c r="N83" s="48"/>
      <c r="O83" s="47"/>
      <c r="P83" s="49"/>
      <c r="Q83" s="49"/>
      <c r="R83" s="24"/>
      <c r="S83" s="24"/>
      <c r="T83" s="24"/>
      <c r="U83" s="25">
        <f t="shared" si="57"/>
        <v>0</v>
      </c>
      <c r="V83" s="24"/>
      <c r="W83" s="24"/>
      <c r="X83" s="54">
        <v>167900000</v>
      </c>
      <c r="Y83" s="25">
        <f t="shared" si="53"/>
        <v>167900000</v>
      </c>
      <c r="Z83" s="24"/>
      <c r="AA83" s="24"/>
      <c r="AB83" s="24"/>
      <c r="AC83" s="25">
        <f t="shared" si="58"/>
        <v>0</v>
      </c>
      <c r="AD83" s="24"/>
      <c r="AE83" s="24">
        <v>0</v>
      </c>
      <c r="AF83" s="24">
        <v>0</v>
      </c>
      <c r="AG83" s="25">
        <f t="shared" si="59"/>
        <v>0</v>
      </c>
      <c r="AH83" s="25">
        <f t="shared" si="54"/>
        <v>167900000</v>
      </c>
      <c r="AI83" s="26">
        <f t="shared" si="55"/>
        <v>0</v>
      </c>
      <c r="AJ83" s="27">
        <f t="shared" si="56"/>
        <v>6.6437298526681272E-3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5.5" outlineLevel="1" x14ac:dyDescent="0.25">
      <c r="A84" s="18">
        <v>16</v>
      </c>
      <c r="B84" s="19"/>
      <c r="C84" s="50" t="s">
        <v>130</v>
      </c>
      <c r="D84" s="51">
        <v>45442</v>
      </c>
      <c r="E84" s="30" t="s">
        <v>131</v>
      </c>
      <c r="F84" s="22" t="s">
        <v>88</v>
      </c>
      <c r="G84" s="22" t="s">
        <v>888</v>
      </c>
      <c r="H84" s="53"/>
      <c r="I84" s="44"/>
      <c r="J84" s="199"/>
      <c r="K84" s="54">
        <v>148190000</v>
      </c>
      <c r="L84" s="22" t="s">
        <v>889</v>
      </c>
      <c r="M84" s="47"/>
      <c r="N84" s="48"/>
      <c r="O84" s="47"/>
      <c r="P84" s="49"/>
      <c r="Q84" s="49"/>
      <c r="R84" s="24"/>
      <c r="S84" s="24"/>
      <c r="T84" s="24"/>
      <c r="U84" s="25">
        <f t="shared" si="57"/>
        <v>0</v>
      </c>
      <c r="V84" s="24"/>
      <c r="W84" s="24"/>
      <c r="X84" s="54">
        <v>148190000</v>
      </c>
      <c r="Y84" s="25">
        <f t="shared" si="53"/>
        <v>148190000</v>
      </c>
      <c r="Z84" s="24"/>
      <c r="AA84" s="24"/>
      <c r="AB84" s="24"/>
      <c r="AC84" s="25">
        <f t="shared" si="58"/>
        <v>0</v>
      </c>
      <c r="AD84" s="24"/>
      <c r="AE84" s="24">
        <v>0</v>
      </c>
      <c r="AF84" s="24">
        <v>0</v>
      </c>
      <c r="AG84" s="25">
        <f t="shared" si="59"/>
        <v>0</v>
      </c>
      <c r="AH84" s="25">
        <f t="shared" si="54"/>
        <v>148190000</v>
      </c>
      <c r="AI84" s="26">
        <f t="shared" si="55"/>
        <v>0</v>
      </c>
      <c r="AJ84" s="27">
        <f t="shared" si="56"/>
        <v>5.8638137395288252E-3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5.5" outlineLevel="1" x14ac:dyDescent="0.25">
      <c r="A85" s="18">
        <v>17</v>
      </c>
      <c r="B85" s="19"/>
      <c r="C85" s="50" t="s">
        <v>132</v>
      </c>
      <c r="D85" s="51">
        <v>45448</v>
      </c>
      <c r="E85" s="30" t="s">
        <v>131</v>
      </c>
      <c r="F85" s="22" t="s">
        <v>88</v>
      </c>
      <c r="G85" s="22" t="s">
        <v>888</v>
      </c>
      <c r="H85" s="53"/>
      <c r="I85" s="44"/>
      <c r="J85" s="199"/>
      <c r="K85" s="54">
        <v>35280000</v>
      </c>
      <c r="L85" s="22" t="s">
        <v>889</v>
      </c>
      <c r="M85" s="47"/>
      <c r="N85" s="48"/>
      <c r="O85" s="47"/>
      <c r="P85" s="49"/>
      <c r="Q85" s="49"/>
      <c r="R85" s="24"/>
      <c r="S85" s="24"/>
      <c r="T85" s="24"/>
      <c r="U85" s="25">
        <f t="shared" si="57"/>
        <v>0</v>
      </c>
      <c r="V85" s="24"/>
      <c r="W85" s="24"/>
      <c r="X85" s="54">
        <v>35280000</v>
      </c>
      <c r="Y85" s="25">
        <f t="shared" si="53"/>
        <v>35280000</v>
      </c>
      <c r="Z85" s="24"/>
      <c r="AA85" s="24"/>
      <c r="AB85" s="24"/>
      <c r="AC85" s="25">
        <f t="shared" si="58"/>
        <v>0</v>
      </c>
      <c r="AD85" s="24"/>
      <c r="AE85" s="24">
        <v>0</v>
      </c>
      <c r="AF85" s="24">
        <v>0</v>
      </c>
      <c r="AG85" s="25">
        <f t="shared" si="59"/>
        <v>0</v>
      </c>
      <c r="AH85" s="25">
        <f t="shared" si="54"/>
        <v>35280000</v>
      </c>
      <c r="AI85" s="26">
        <f t="shared" si="55"/>
        <v>0</v>
      </c>
      <c r="AJ85" s="27">
        <f t="shared" si="56"/>
        <v>1.3960142299114444E-3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5.5" outlineLevel="1" x14ac:dyDescent="0.25">
      <c r="A86" s="18">
        <v>18</v>
      </c>
      <c r="B86" s="19"/>
      <c r="C86" s="50" t="s">
        <v>133</v>
      </c>
      <c r="D86" s="51">
        <v>45448</v>
      </c>
      <c r="E86" s="30" t="s">
        <v>134</v>
      </c>
      <c r="F86" s="22" t="s">
        <v>88</v>
      </c>
      <c r="G86" s="22" t="s">
        <v>888</v>
      </c>
      <c r="H86" s="53"/>
      <c r="I86" s="44"/>
      <c r="J86" s="199"/>
      <c r="K86" s="54">
        <v>100800000</v>
      </c>
      <c r="L86" s="22" t="s">
        <v>889</v>
      </c>
      <c r="M86" s="47"/>
      <c r="N86" s="48"/>
      <c r="O86" s="47"/>
      <c r="P86" s="49"/>
      <c r="Q86" s="49"/>
      <c r="R86" s="24"/>
      <c r="S86" s="24"/>
      <c r="T86" s="24"/>
      <c r="U86" s="25">
        <f t="shared" si="57"/>
        <v>0</v>
      </c>
      <c r="V86" s="24"/>
      <c r="W86" s="24"/>
      <c r="X86" s="54">
        <v>100800000</v>
      </c>
      <c r="Y86" s="25">
        <f t="shared" si="53"/>
        <v>100800000</v>
      </c>
      <c r="Z86" s="24"/>
      <c r="AA86" s="24"/>
      <c r="AB86" s="24"/>
      <c r="AC86" s="25">
        <f t="shared" si="58"/>
        <v>0</v>
      </c>
      <c r="AD86" s="24"/>
      <c r="AE86" s="24">
        <v>0</v>
      </c>
      <c r="AF86" s="24">
        <v>0</v>
      </c>
      <c r="AG86" s="25">
        <f t="shared" si="59"/>
        <v>0</v>
      </c>
      <c r="AH86" s="25">
        <f t="shared" si="54"/>
        <v>100800000</v>
      </c>
      <c r="AI86" s="26">
        <f t="shared" si="55"/>
        <v>0</v>
      </c>
      <c r="AJ86" s="27">
        <f t="shared" si="56"/>
        <v>3.9886120854612699E-3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5.5" outlineLevel="1" x14ac:dyDescent="0.25">
      <c r="A87" s="18">
        <v>19</v>
      </c>
      <c r="B87" s="19"/>
      <c r="C87" s="50" t="s">
        <v>135</v>
      </c>
      <c r="D87" s="51">
        <v>45442</v>
      </c>
      <c r="E87" s="30" t="s">
        <v>136</v>
      </c>
      <c r="F87" s="22" t="s">
        <v>88</v>
      </c>
      <c r="G87" s="22" t="s">
        <v>888</v>
      </c>
      <c r="H87" s="53"/>
      <c r="I87" s="44"/>
      <c r="J87" s="199"/>
      <c r="K87" s="54">
        <v>117530000</v>
      </c>
      <c r="L87" s="22" t="s">
        <v>889</v>
      </c>
      <c r="M87" s="47"/>
      <c r="N87" s="48"/>
      <c r="O87" s="47"/>
      <c r="P87" s="49"/>
      <c r="Q87" s="49"/>
      <c r="R87" s="24"/>
      <c r="S87" s="24"/>
      <c r="T87" s="24"/>
      <c r="U87" s="25">
        <f t="shared" si="57"/>
        <v>0</v>
      </c>
      <c r="V87" s="24"/>
      <c r="W87" s="24"/>
      <c r="X87" s="54">
        <v>117530000</v>
      </c>
      <c r="Y87" s="25">
        <f t="shared" si="53"/>
        <v>117530000</v>
      </c>
      <c r="Z87" s="24"/>
      <c r="AA87" s="24"/>
      <c r="AB87" s="24"/>
      <c r="AC87" s="25">
        <f t="shared" si="58"/>
        <v>0</v>
      </c>
      <c r="AD87" s="24"/>
      <c r="AE87" s="24">
        <v>0</v>
      </c>
      <c r="AF87" s="24">
        <v>0</v>
      </c>
      <c r="AG87" s="25">
        <f t="shared" si="59"/>
        <v>0</v>
      </c>
      <c r="AH87" s="25">
        <f t="shared" si="54"/>
        <v>117530000</v>
      </c>
      <c r="AI87" s="26">
        <f t="shared" si="55"/>
        <v>0</v>
      </c>
      <c r="AJ87" s="27">
        <f t="shared" si="56"/>
        <v>4.650610896867689E-3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5.5" outlineLevel="1" x14ac:dyDescent="0.25">
      <c r="A88" s="18">
        <v>20</v>
      </c>
      <c r="B88" s="19"/>
      <c r="C88" s="50" t="s">
        <v>137</v>
      </c>
      <c r="D88" s="51">
        <v>45468</v>
      </c>
      <c r="E88" s="30" t="s">
        <v>138</v>
      </c>
      <c r="F88" s="22" t="s">
        <v>88</v>
      </c>
      <c r="G88" s="22" t="s">
        <v>888</v>
      </c>
      <c r="H88" s="53"/>
      <c r="I88" s="44"/>
      <c r="J88" s="199"/>
      <c r="K88" s="54">
        <v>75000000</v>
      </c>
      <c r="L88" s="22" t="s">
        <v>889</v>
      </c>
      <c r="M88" s="47"/>
      <c r="N88" s="48"/>
      <c r="O88" s="47"/>
      <c r="P88" s="49"/>
      <c r="Q88" s="49"/>
      <c r="R88" s="24"/>
      <c r="S88" s="24"/>
      <c r="T88" s="24"/>
      <c r="U88" s="25">
        <f t="shared" si="57"/>
        <v>0</v>
      </c>
      <c r="V88" s="24"/>
      <c r="W88" s="24"/>
      <c r="X88" s="54">
        <v>75000000</v>
      </c>
      <c r="Y88" s="25">
        <f t="shared" si="53"/>
        <v>75000000</v>
      </c>
      <c r="Z88" s="24"/>
      <c r="AA88" s="24"/>
      <c r="AB88" s="24"/>
      <c r="AC88" s="25">
        <f t="shared" si="58"/>
        <v>0</v>
      </c>
      <c r="AD88" s="24"/>
      <c r="AE88" s="24">
        <v>0</v>
      </c>
      <c r="AF88" s="24">
        <v>0</v>
      </c>
      <c r="AG88" s="25">
        <f t="shared" si="59"/>
        <v>0</v>
      </c>
      <c r="AH88" s="25">
        <f t="shared" si="54"/>
        <v>75000000</v>
      </c>
      <c r="AI88" s="26">
        <f t="shared" si="55"/>
        <v>0</v>
      </c>
      <c r="AJ88" s="27">
        <f t="shared" si="56"/>
        <v>2.9677173254920161E-3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5.5" outlineLevel="1" x14ac:dyDescent="0.25">
      <c r="A89" s="18">
        <v>21</v>
      </c>
      <c r="B89" s="19"/>
      <c r="C89" s="50" t="s">
        <v>909</v>
      </c>
      <c r="D89" s="51">
        <v>45469</v>
      </c>
      <c r="E89" s="52" t="s">
        <v>207</v>
      </c>
      <c r="F89" s="22" t="s">
        <v>88</v>
      </c>
      <c r="G89" s="22" t="s">
        <v>888</v>
      </c>
      <c r="H89" s="53"/>
      <c r="I89" s="44"/>
      <c r="J89" s="199"/>
      <c r="K89" s="54">
        <v>102200000</v>
      </c>
      <c r="L89" s="22" t="s">
        <v>889</v>
      </c>
      <c r="M89" s="47"/>
      <c r="N89" s="48"/>
      <c r="O89" s="47"/>
      <c r="P89" s="49"/>
      <c r="Q89" s="49"/>
      <c r="R89" s="24"/>
      <c r="S89" s="24"/>
      <c r="T89" s="24"/>
      <c r="U89" s="25">
        <f t="shared" ref="U89:U94" si="60">SUM(R89:T89)</f>
        <v>0</v>
      </c>
      <c r="V89" s="24"/>
      <c r="W89" s="24"/>
      <c r="X89" s="24"/>
      <c r="Y89" s="25">
        <f t="shared" ref="Y89:Y101" si="61">SUM(V89:X89)</f>
        <v>0</v>
      </c>
      <c r="Z89" s="54">
        <v>102200000</v>
      </c>
      <c r="AA89" s="24"/>
      <c r="AB89" s="24"/>
      <c r="AC89" s="25">
        <f t="shared" ref="AC89:AC101" si="62">SUM(Z89:AB89)</f>
        <v>102200000</v>
      </c>
      <c r="AD89" s="24"/>
      <c r="AE89" s="24">
        <v>0</v>
      </c>
      <c r="AF89" s="24">
        <v>0</v>
      </c>
      <c r="AG89" s="25">
        <f t="shared" ref="AG89:AG101" si="63">SUM(AD89:AF89)</f>
        <v>0</v>
      </c>
      <c r="AH89" s="25">
        <f t="shared" ref="AH89:AH101" si="64">SUM(U89,Y89,AC89,AG89)</f>
        <v>102200000</v>
      </c>
      <c r="AI89" s="26">
        <f t="shared" ref="AI89:AI101" si="65">IF(ISERROR(AH89/J89),0,AH89/J89)</f>
        <v>0</v>
      </c>
      <c r="AJ89" s="27">
        <f t="shared" si="56"/>
        <v>4.0440094755371204E-3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5.5" outlineLevel="1" x14ac:dyDescent="0.25">
      <c r="A90" s="18">
        <v>21</v>
      </c>
      <c r="B90" s="19"/>
      <c r="C90" s="50" t="s">
        <v>969</v>
      </c>
      <c r="D90" s="51">
        <v>45481</v>
      </c>
      <c r="E90" s="52" t="s">
        <v>112</v>
      </c>
      <c r="F90" s="22" t="s">
        <v>88</v>
      </c>
      <c r="G90" s="22" t="s">
        <v>888</v>
      </c>
      <c r="H90" s="53"/>
      <c r="I90" s="44"/>
      <c r="J90" s="199"/>
      <c r="K90" s="54">
        <v>12000000</v>
      </c>
      <c r="L90" s="22" t="s">
        <v>889</v>
      </c>
      <c r="M90" s="47"/>
      <c r="N90" s="48"/>
      <c r="O90" s="47"/>
      <c r="P90" s="49"/>
      <c r="Q90" s="49"/>
      <c r="R90" s="24"/>
      <c r="S90" s="24"/>
      <c r="T90" s="24"/>
      <c r="U90" s="25">
        <f t="shared" si="60"/>
        <v>0</v>
      </c>
      <c r="V90" s="24"/>
      <c r="W90" s="24"/>
      <c r="X90" s="24"/>
      <c r="Y90" s="25">
        <f t="shared" si="61"/>
        <v>0</v>
      </c>
      <c r="Z90" s="54">
        <v>12000000</v>
      </c>
      <c r="AA90" s="24"/>
      <c r="AB90" s="24"/>
      <c r="AC90" s="25">
        <f t="shared" si="62"/>
        <v>12000000</v>
      </c>
      <c r="AD90" s="24"/>
      <c r="AE90" s="24">
        <v>0</v>
      </c>
      <c r="AF90" s="24">
        <v>0</v>
      </c>
      <c r="AG90" s="25">
        <f t="shared" si="63"/>
        <v>0</v>
      </c>
      <c r="AH90" s="25">
        <f t="shared" si="64"/>
        <v>12000000</v>
      </c>
      <c r="AI90" s="26">
        <f t="shared" si="65"/>
        <v>0</v>
      </c>
      <c r="AJ90" s="27">
        <f t="shared" si="56"/>
        <v>4.7483477207872261E-4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5.5" outlineLevel="1" x14ac:dyDescent="0.25">
      <c r="A91" s="18">
        <v>21</v>
      </c>
      <c r="B91" s="19"/>
      <c r="C91" s="50" t="s">
        <v>524</v>
      </c>
      <c r="D91" s="51">
        <v>45435</v>
      </c>
      <c r="E91" s="52" t="s">
        <v>908</v>
      </c>
      <c r="F91" s="22" t="s">
        <v>88</v>
      </c>
      <c r="G91" s="22" t="s">
        <v>888</v>
      </c>
      <c r="H91" s="53"/>
      <c r="I91" s="44"/>
      <c r="J91" s="199"/>
      <c r="K91" s="54">
        <v>50400000</v>
      </c>
      <c r="L91" s="22" t="s">
        <v>889</v>
      </c>
      <c r="M91" s="47"/>
      <c r="N91" s="48"/>
      <c r="O91" s="47"/>
      <c r="P91" s="49"/>
      <c r="Q91" s="49"/>
      <c r="R91" s="24"/>
      <c r="S91" s="24"/>
      <c r="T91" s="24"/>
      <c r="U91" s="25">
        <f t="shared" si="60"/>
        <v>0</v>
      </c>
      <c r="V91" s="24"/>
      <c r="W91" s="24"/>
      <c r="X91" s="24"/>
      <c r="Y91" s="25">
        <f t="shared" si="61"/>
        <v>0</v>
      </c>
      <c r="Z91" s="54">
        <v>50400000</v>
      </c>
      <c r="AA91" s="24"/>
      <c r="AB91" s="24"/>
      <c r="AC91" s="25">
        <f t="shared" si="62"/>
        <v>50400000</v>
      </c>
      <c r="AD91" s="24"/>
      <c r="AE91" s="24">
        <v>0</v>
      </c>
      <c r="AF91" s="24">
        <v>0</v>
      </c>
      <c r="AG91" s="25">
        <f t="shared" si="63"/>
        <v>0</v>
      </c>
      <c r="AH91" s="25">
        <f t="shared" si="64"/>
        <v>50400000</v>
      </c>
      <c r="AI91" s="26">
        <f t="shared" si="65"/>
        <v>0</v>
      </c>
      <c r="AJ91" s="27">
        <f t="shared" si="56"/>
        <v>1.9943060427306349E-3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5.5" outlineLevel="1" x14ac:dyDescent="0.25">
      <c r="A92" s="18">
        <v>21</v>
      </c>
      <c r="B92" s="19"/>
      <c r="C92" s="50" t="s">
        <v>135</v>
      </c>
      <c r="D92" s="51">
        <v>45442</v>
      </c>
      <c r="E92" s="30" t="s">
        <v>136</v>
      </c>
      <c r="F92" s="22" t="s">
        <v>88</v>
      </c>
      <c r="G92" s="22" t="s">
        <v>888</v>
      </c>
      <c r="H92" s="53"/>
      <c r="I92" s="44"/>
      <c r="J92" s="199"/>
      <c r="K92" s="54">
        <v>50370000</v>
      </c>
      <c r="L92" s="22" t="s">
        <v>889</v>
      </c>
      <c r="M92" s="47"/>
      <c r="N92" s="48"/>
      <c r="O92" s="47"/>
      <c r="P92" s="49"/>
      <c r="Q92" s="49"/>
      <c r="R92" s="24"/>
      <c r="S92" s="24"/>
      <c r="T92" s="24"/>
      <c r="U92" s="25">
        <f t="shared" si="60"/>
        <v>0</v>
      </c>
      <c r="V92" s="24"/>
      <c r="W92" s="24"/>
      <c r="X92" s="24"/>
      <c r="Y92" s="25">
        <f t="shared" si="61"/>
        <v>0</v>
      </c>
      <c r="Z92" s="54">
        <v>50370000</v>
      </c>
      <c r="AA92" s="24"/>
      <c r="AB92" s="24"/>
      <c r="AC92" s="25">
        <f t="shared" si="62"/>
        <v>50370000</v>
      </c>
      <c r="AD92" s="24"/>
      <c r="AE92" s="24">
        <v>0</v>
      </c>
      <c r="AF92" s="24">
        <v>0</v>
      </c>
      <c r="AG92" s="25">
        <f t="shared" si="63"/>
        <v>0</v>
      </c>
      <c r="AH92" s="25">
        <f t="shared" si="64"/>
        <v>50370000</v>
      </c>
      <c r="AI92" s="26">
        <f t="shared" si="65"/>
        <v>0</v>
      </c>
      <c r="AJ92" s="27">
        <f t="shared" si="56"/>
        <v>1.9931189558004382E-3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5.5" outlineLevel="1" x14ac:dyDescent="0.25">
      <c r="A93" s="18">
        <v>21</v>
      </c>
      <c r="B93" s="19"/>
      <c r="C93" s="50" t="s">
        <v>909</v>
      </c>
      <c r="D93" s="51">
        <v>45469</v>
      </c>
      <c r="E93" s="52" t="s">
        <v>207</v>
      </c>
      <c r="F93" s="22" t="s">
        <v>88</v>
      </c>
      <c r="G93" s="22" t="s">
        <v>888</v>
      </c>
      <c r="H93" s="53"/>
      <c r="I93" s="44"/>
      <c r="J93" s="199"/>
      <c r="K93" s="54">
        <v>43800000</v>
      </c>
      <c r="L93" s="22" t="s">
        <v>889</v>
      </c>
      <c r="M93" s="47"/>
      <c r="N93" s="48"/>
      <c r="O93" s="47"/>
      <c r="P93" s="49"/>
      <c r="Q93" s="49"/>
      <c r="R93" s="24"/>
      <c r="S93" s="24"/>
      <c r="T93" s="24"/>
      <c r="U93" s="25">
        <f t="shared" si="60"/>
        <v>0</v>
      </c>
      <c r="V93" s="24"/>
      <c r="W93" s="24"/>
      <c r="X93" s="24"/>
      <c r="Y93" s="25">
        <f t="shared" si="61"/>
        <v>0</v>
      </c>
      <c r="Z93" s="54">
        <v>43800000</v>
      </c>
      <c r="AA93" s="24"/>
      <c r="AB93" s="24"/>
      <c r="AC93" s="25">
        <f t="shared" si="62"/>
        <v>43800000</v>
      </c>
      <c r="AD93" s="24"/>
      <c r="AE93" s="24">
        <v>0</v>
      </c>
      <c r="AF93" s="24">
        <v>0</v>
      </c>
      <c r="AG93" s="25">
        <f t="shared" si="63"/>
        <v>0</v>
      </c>
      <c r="AH93" s="25">
        <f t="shared" si="64"/>
        <v>43800000</v>
      </c>
      <c r="AI93" s="26">
        <f t="shared" si="65"/>
        <v>0</v>
      </c>
      <c r="AJ93" s="27">
        <f t="shared" si="56"/>
        <v>1.7331469180873374E-3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5.5" outlineLevel="1" x14ac:dyDescent="0.25">
      <c r="A94" s="18">
        <v>21</v>
      </c>
      <c r="B94" s="19"/>
      <c r="C94" s="50" t="s">
        <v>130</v>
      </c>
      <c r="D94" s="51">
        <v>45442</v>
      </c>
      <c r="E94" s="30" t="s">
        <v>131</v>
      </c>
      <c r="F94" s="22" t="s">
        <v>88</v>
      </c>
      <c r="G94" s="22" t="s">
        <v>888</v>
      </c>
      <c r="H94" s="53"/>
      <c r="I94" s="44"/>
      <c r="J94" s="199"/>
      <c r="K94" s="54">
        <v>63510000</v>
      </c>
      <c r="L94" s="22" t="s">
        <v>889</v>
      </c>
      <c r="M94" s="47"/>
      <c r="N94" s="48"/>
      <c r="O94" s="47"/>
      <c r="P94" s="49"/>
      <c r="Q94" s="49"/>
      <c r="R94" s="24"/>
      <c r="S94" s="24"/>
      <c r="T94" s="24"/>
      <c r="U94" s="25">
        <f t="shared" si="60"/>
        <v>0</v>
      </c>
      <c r="V94" s="24"/>
      <c r="W94" s="24"/>
      <c r="X94" s="24"/>
      <c r="Y94" s="25">
        <f t="shared" si="61"/>
        <v>0</v>
      </c>
      <c r="Z94" s="54">
        <v>63510000</v>
      </c>
      <c r="AA94" s="24"/>
      <c r="AB94" s="24"/>
      <c r="AC94" s="25">
        <f t="shared" si="62"/>
        <v>63510000</v>
      </c>
      <c r="AD94" s="24"/>
      <c r="AE94" s="24">
        <v>0</v>
      </c>
      <c r="AF94" s="24">
        <v>0</v>
      </c>
      <c r="AG94" s="25">
        <f t="shared" si="63"/>
        <v>0</v>
      </c>
      <c r="AH94" s="25">
        <f t="shared" si="64"/>
        <v>63510000</v>
      </c>
      <c r="AI94" s="26">
        <f t="shared" si="65"/>
        <v>0</v>
      </c>
      <c r="AJ94" s="27">
        <f t="shared" si="56"/>
        <v>2.5130630312266392E-3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5.5" outlineLevel="1" x14ac:dyDescent="0.25">
      <c r="A95" s="18">
        <v>21</v>
      </c>
      <c r="B95" s="19"/>
      <c r="C95" s="50" t="s">
        <v>973</v>
      </c>
      <c r="D95" s="51">
        <v>45504</v>
      </c>
      <c r="E95" s="52" t="s">
        <v>112</v>
      </c>
      <c r="F95" s="22" t="s">
        <v>88</v>
      </c>
      <c r="G95" s="22" t="s">
        <v>888</v>
      </c>
      <c r="H95" s="53"/>
      <c r="I95" s="44"/>
      <c r="J95" s="199"/>
      <c r="K95" s="54">
        <v>12000000</v>
      </c>
      <c r="L95" s="22" t="s">
        <v>889</v>
      </c>
      <c r="M95" s="47"/>
      <c r="N95" s="48"/>
      <c r="O95" s="47"/>
      <c r="P95" s="49"/>
      <c r="Q95" s="49"/>
      <c r="R95" s="24"/>
      <c r="S95" s="24"/>
      <c r="T95" s="24"/>
      <c r="U95" s="25">
        <f t="shared" ref="U95:U101" si="66">SUM(R95:T95)</f>
        <v>0</v>
      </c>
      <c r="V95" s="24"/>
      <c r="W95" s="24"/>
      <c r="X95" s="24"/>
      <c r="Y95" s="25">
        <f t="shared" si="61"/>
        <v>0</v>
      </c>
      <c r="Z95" s="54"/>
      <c r="AA95" s="24">
        <v>12000000</v>
      </c>
      <c r="AB95" s="24"/>
      <c r="AC95" s="25">
        <f t="shared" si="62"/>
        <v>12000000</v>
      </c>
      <c r="AD95" s="24"/>
      <c r="AE95" s="24">
        <v>0</v>
      </c>
      <c r="AF95" s="24">
        <v>0</v>
      </c>
      <c r="AG95" s="25">
        <f t="shared" si="63"/>
        <v>0</v>
      </c>
      <c r="AH95" s="25">
        <f t="shared" si="64"/>
        <v>12000000</v>
      </c>
      <c r="AI95" s="26">
        <f t="shared" si="65"/>
        <v>0</v>
      </c>
      <c r="AJ95" s="27">
        <f t="shared" si="56"/>
        <v>4.7483477207872261E-4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5.5" outlineLevel="1" x14ac:dyDescent="0.25">
      <c r="A96" s="18">
        <v>21</v>
      </c>
      <c r="B96" s="19"/>
      <c r="C96" s="50" t="s">
        <v>105</v>
      </c>
      <c r="D96" s="51">
        <v>45425</v>
      </c>
      <c r="E96" s="52" t="s">
        <v>106</v>
      </c>
      <c r="F96" s="22" t="s">
        <v>88</v>
      </c>
      <c r="G96" s="22" t="s">
        <v>888</v>
      </c>
      <c r="H96" s="53"/>
      <c r="I96" s="44"/>
      <c r="J96" s="199"/>
      <c r="K96" s="54">
        <v>20700000</v>
      </c>
      <c r="L96" s="22" t="s">
        <v>889</v>
      </c>
      <c r="M96" s="47"/>
      <c r="N96" s="48"/>
      <c r="O96" s="47"/>
      <c r="P96" s="49"/>
      <c r="Q96" s="49"/>
      <c r="R96" s="24"/>
      <c r="S96" s="24"/>
      <c r="T96" s="24"/>
      <c r="U96" s="25">
        <f t="shared" si="66"/>
        <v>0</v>
      </c>
      <c r="V96" s="24"/>
      <c r="W96" s="24"/>
      <c r="X96" s="24"/>
      <c r="Y96" s="25">
        <f t="shared" si="61"/>
        <v>0</v>
      </c>
      <c r="Z96" s="54"/>
      <c r="AA96" s="24">
        <v>20700000</v>
      </c>
      <c r="AB96" s="24"/>
      <c r="AC96" s="25">
        <f t="shared" si="62"/>
        <v>20700000</v>
      </c>
      <c r="AD96" s="24"/>
      <c r="AE96" s="24">
        <v>0</v>
      </c>
      <c r="AF96" s="24">
        <v>0</v>
      </c>
      <c r="AG96" s="25">
        <f t="shared" si="63"/>
        <v>0</v>
      </c>
      <c r="AH96" s="25">
        <f t="shared" si="64"/>
        <v>20700000</v>
      </c>
      <c r="AI96" s="26">
        <f t="shared" si="65"/>
        <v>0</v>
      </c>
      <c r="AJ96" s="27">
        <f t="shared" si="56"/>
        <v>8.1908998183579643E-4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5.5" outlineLevel="1" x14ac:dyDescent="0.25">
      <c r="A97" s="18">
        <v>21</v>
      </c>
      <c r="B97" s="19"/>
      <c r="C97" s="50" t="s">
        <v>115</v>
      </c>
      <c r="D97" s="51">
        <v>45425</v>
      </c>
      <c r="E97" s="52" t="s">
        <v>116</v>
      </c>
      <c r="F97" s="22" t="s">
        <v>88</v>
      </c>
      <c r="G97" s="22" t="s">
        <v>888</v>
      </c>
      <c r="H97" s="53"/>
      <c r="I97" s="44"/>
      <c r="J97" s="199"/>
      <c r="K97" s="54">
        <v>20700000</v>
      </c>
      <c r="L97" s="22" t="s">
        <v>889</v>
      </c>
      <c r="M97" s="47"/>
      <c r="N97" s="48"/>
      <c r="O97" s="47"/>
      <c r="P97" s="49"/>
      <c r="Q97" s="49"/>
      <c r="R97" s="24"/>
      <c r="S97" s="24"/>
      <c r="T97" s="24"/>
      <c r="U97" s="25">
        <f t="shared" si="66"/>
        <v>0</v>
      </c>
      <c r="V97" s="24"/>
      <c r="W97" s="24"/>
      <c r="X97" s="24"/>
      <c r="Y97" s="25">
        <f t="shared" si="61"/>
        <v>0</v>
      </c>
      <c r="Z97" s="54"/>
      <c r="AA97" s="24">
        <v>20700000</v>
      </c>
      <c r="AB97" s="24"/>
      <c r="AC97" s="25">
        <f t="shared" si="62"/>
        <v>20700000</v>
      </c>
      <c r="AD97" s="24"/>
      <c r="AE97" s="24">
        <v>0</v>
      </c>
      <c r="AF97" s="24">
        <v>0</v>
      </c>
      <c r="AG97" s="25">
        <f t="shared" si="63"/>
        <v>0</v>
      </c>
      <c r="AH97" s="25">
        <f t="shared" si="64"/>
        <v>20700000</v>
      </c>
      <c r="AI97" s="26">
        <f t="shared" si="65"/>
        <v>0</v>
      </c>
      <c r="AJ97" s="27">
        <f t="shared" si="56"/>
        <v>8.1908998183579643E-4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5.5" outlineLevel="1" x14ac:dyDescent="0.25">
      <c r="A98" s="18">
        <v>21</v>
      </c>
      <c r="B98" s="19"/>
      <c r="C98" s="50" t="s">
        <v>132</v>
      </c>
      <c r="D98" s="51">
        <v>45448</v>
      </c>
      <c r="E98" s="52" t="s">
        <v>131</v>
      </c>
      <c r="F98" s="22" t="s">
        <v>88</v>
      </c>
      <c r="G98" s="22" t="s">
        <v>888</v>
      </c>
      <c r="H98" s="53"/>
      <c r="I98" s="44"/>
      <c r="J98" s="199"/>
      <c r="K98" s="54">
        <v>15120000</v>
      </c>
      <c r="L98" s="22" t="s">
        <v>889</v>
      </c>
      <c r="M98" s="47"/>
      <c r="N98" s="48"/>
      <c r="O98" s="47"/>
      <c r="P98" s="49"/>
      <c r="Q98" s="49"/>
      <c r="R98" s="24"/>
      <c r="S98" s="24"/>
      <c r="T98" s="24"/>
      <c r="U98" s="25">
        <f t="shared" si="66"/>
        <v>0</v>
      </c>
      <c r="V98" s="24"/>
      <c r="W98" s="24"/>
      <c r="X98" s="24"/>
      <c r="Y98" s="25">
        <f t="shared" si="61"/>
        <v>0</v>
      </c>
      <c r="Z98" s="54"/>
      <c r="AA98" s="24"/>
      <c r="AB98" s="24">
        <v>15120000</v>
      </c>
      <c r="AC98" s="25">
        <f t="shared" si="62"/>
        <v>15120000</v>
      </c>
      <c r="AD98" s="24"/>
      <c r="AE98" s="24">
        <v>0</v>
      </c>
      <c r="AF98" s="24">
        <v>0</v>
      </c>
      <c r="AG98" s="25">
        <f t="shared" si="63"/>
        <v>0</v>
      </c>
      <c r="AH98" s="25">
        <f t="shared" si="64"/>
        <v>15120000</v>
      </c>
      <c r="AI98" s="26">
        <f t="shared" si="65"/>
        <v>0</v>
      </c>
      <c r="AJ98" s="27">
        <f t="shared" si="56"/>
        <v>5.9829181281919046E-4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5.5" outlineLevel="1" x14ac:dyDescent="0.25">
      <c r="A99" s="18">
        <v>21</v>
      </c>
      <c r="B99" s="19"/>
      <c r="C99" s="50" t="s">
        <v>971</v>
      </c>
      <c r="D99" s="51">
        <v>45533</v>
      </c>
      <c r="E99" s="52" t="s">
        <v>108</v>
      </c>
      <c r="F99" s="22" t="s">
        <v>88</v>
      </c>
      <c r="G99" s="22" t="s">
        <v>888</v>
      </c>
      <c r="H99" s="53"/>
      <c r="I99" s="44"/>
      <c r="J99" s="199"/>
      <c r="K99" s="54">
        <v>26100000</v>
      </c>
      <c r="L99" s="22" t="s">
        <v>889</v>
      </c>
      <c r="M99" s="47"/>
      <c r="N99" s="48"/>
      <c r="O99" s="47"/>
      <c r="P99" s="49"/>
      <c r="Q99" s="49"/>
      <c r="R99" s="24"/>
      <c r="S99" s="24"/>
      <c r="T99" s="24"/>
      <c r="U99" s="25">
        <f t="shared" si="66"/>
        <v>0</v>
      </c>
      <c r="V99" s="24"/>
      <c r="W99" s="24"/>
      <c r="X99" s="24"/>
      <c r="Y99" s="25">
        <f t="shared" si="61"/>
        <v>0</v>
      </c>
      <c r="Z99" s="54"/>
      <c r="AA99" s="24"/>
      <c r="AB99" s="24">
        <v>26100000</v>
      </c>
      <c r="AC99" s="25">
        <f t="shared" si="62"/>
        <v>26100000</v>
      </c>
      <c r="AD99" s="24"/>
      <c r="AE99" s="24">
        <v>0</v>
      </c>
      <c r="AF99" s="24">
        <v>0</v>
      </c>
      <c r="AG99" s="25">
        <f t="shared" si="63"/>
        <v>0</v>
      </c>
      <c r="AH99" s="25">
        <f t="shared" si="64"/>
        <v>26100000</v>
      </c>
      <c r="AI99" s="26">
        <f t="shared" si="65"/>
        <v>0</v>
      </c>
      <c r="AJ99" s="27">
        <f t="shared" si="56"/>
        <v>1.0327656292712217E-3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5.5" outlineLevel="1" x14ac:dyDescent="0.25">
      <c r="A100" s="18">
        <v>21</v>
      </c>
      <c r="B100" s="19"/>
      <c r="C100" s="50" t="s">
        <v>972</v>
      </c>
      <c r="D100" s="51">
        <v>45533</v>
      </c>
      <c r="E100" s="30" t="s">
        <v>129</v>
      </c>
      <c r="F100" s="22" t="s">
        <v>88</v>
      </c>
      <c r="G100" s="22" t="s">
        <v>888</v>
      </c>
      <c r="H100" s="53"/>
      <c r="I100" s="44"/>
      <c r="J100" s="199"/>
      <c r="K100" s="54">
        <v>26100000</v>
      </c>
      <c r="L100" s="22" t="s">
        <v>889</v>
      </c>
      <c r="M100" s="47"/>
      <c r="N100" s="48"/>
      <c r="O100" s="47"/>
      <c r="P100" s="49"/>
      <c r="Q100" s="49"/>
      <c r="R100" s="24"/>
      <c r="S100" s="24"/>
      <c r="T100" s="24"/>
      <c r="U100" s="25">
        <f t="shared" si="66"/>
        <v>0</v>
      </c>
      <c r="V100" s="24"/>
      <c r="W100" s="24"/>
      <c r="X100" s="24"/>
      <c r="Y100" s="25">
        <f t="shared" si="61"/>
        <v>0</v>
      </c>
      <c r="Z100" s="54"/>
      <c r="AA100" s="24"/>
      <c r="AB100" s="24">
        <v>26100000</v>
      </c>
      <c r="AC100" s="25">
        <f t="shared" si="62"/>
        <v>26100000</v>
      </c>
      <c r="AD100" s="24"/>
      <c r="AE100" s="24">
        <v>0</v>
      </c>
      <c r="AF100" s="24">
        <v>0</v>
      </c>
      <c r="AG100" s="25">
        <f t="shared" si="63"/>
        <v>0</v>
      </c>
      <c r="AH100" s="25">
        <f t="shared" si="64"/>
        <v>26100000</v>
      </c>
      <c r="AI100" s="26">
        <f t="shared" si="65"/>
        <v>0</v>
      </c>
      <c r="AJ100" s="27">
        <f t="shared" si="56"/>
        <v>1.0327656292712217E-3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5.5" outlineLevel="1" x14ac:dyDescent="0.25">
      <c r="A101" s="18">
        <v>21</v>
      </c>
      <c r="B101" s="19"/>
      <c r="C101" s="50" t="s">
        <v>970</v>
      </c>
      <c r="D101" s="51">
        <v>45533</v>
      </c>
      <c r="E101" s="30" t="s">
        <v>119</v>
      </c>
      <c r="F101" s="22" t="s">
        <v>88</v>
      </c>
      <c r="G101" s="22" t="s">
        <v>888</v>
      </c>
      <c r="H101" s="53"/>
      <c r="I101" s="44"/>
      <c r="J101" s="199"/>
      <c r="K101" s="54">
        <v>26100000</v>
      </c>
      <c r="L101" s="22" t="s">
        <v>889</v>
      </c>
      <c r="M101" s="47"/>
      <c r="N101" s="48"/>
      <c r="O101" s="47"/>
      <c r="P101" s="49"/>
      <c r="Q101" s="49"/>
      <c r="R101" s="24"/>
      <c r="S101" s="24"/>
      <c r="T101" s="24"/>
      <c r="U101" s="25">
        <f t="shared" si="66"/>
        <v>0</v>
      </c>
      <c r="V101" s="24"/>
      <c r="W101" s="24"/>
      <c r="X101" s="24"/>
      <c r="Y101" s="25">
        <f t="shared" si="61"/>
        <v>0</v>
      </c>
      <c r="Z101" s="54"/>
      <c r="AA101" s="24"/>
      <c r="AB101" s="24">
        <v>26100000</v>
      </c>
      <c r="AC101" s="25">
        <f t="shared" si="62"/>
        <v>26100000</v>
      </c>
      <c r="AD101" s="24"/>
      <c r="AE101" s="24">
        <v>0</v>
      </c>
      <c r="AF101" s="24">
        <v>0</v>
      </c>
      <c r="AG101" s="25">
        <f t="shared" si="63"/>
        <v>0</v>
      </c>
      <c r="AH101" s="25">
        <f t="shared" si="64"/>
        <v>26100000</v>
      </c>
      <c r="AI101" s="26">
        <f t="shared" si="65"/>
        <v>0</v>
      </c>
      <c r="AJ101" s="27">
        <f t="shared" si="56"/>
        <v>1.0327656292712217E-3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5.5" hidden="1" customHeight="1" outlineLevel="1" x14ac:dyDescent="0.25">
      <c r="A102" s="18">
        <v>21</v>
      </c>
      <c r="B102" s="19"/>
      <c r="C102" s="112"/>
      <c r="D102" s="113"/>
      <c r="E102" s="143"/>
      <c r="F102" s="22" t="s">
        <v>1068</v>
      </c>
      <c r="G102" s="22" t="s">
        <v>888</v>
      </c>
      <c r="H102" s="53"/>
      <c r="I102" s="44"/>
      <c r="J102" s="199"/>
      <c r="K102" s="145"/>
      <c r="L102" s="134" t="s">
        <v>889</v>
      </c>
      <c r="M102" s="47"/>
      <c r="N102" s="48"/>
      <c r="O102" s="47"/>
      <c r="P102" s="49"/>
      <c r="Q102" s="49"/>
      <c r="R102" s="24"/>
      <c r="S102" s="24"/>
      <c r="T102" s="24"/>
      <c r="U102" s="25">
        <f t="shared" si="57"/>
        <v>0</v>
      </c>
      <c r="V102" s="24"/>
      <c r="W102" s="24"/>
      <c r="X102" s="24"/>
      <c r="Y102" s="25">
        <f>SUM(V102:X102)</f>
        <v>0</v>
      </c>
      <c r="Z102" s="54"/>
      <c r="AA102" s="24"/>
      <c r="AB102" s="24"/>
      <c r="AC102" s="25">
        <f t="shared" si="58"/>
        <v>0</v>
      </c>
      <c r="AD102" s="24"/>
      <c r="AE102" s="24">
        <v>0</v>
      </c>
      <c r="AF102" s="24">
        <v>0</v>
      </c>
      <c r="AG102" s="25">
        <f t="shared" si="59"/>
        <v>0</v>
      </c>
      <c r="AH102" s="25">
        <f>SUM(U102,Y102,AC102,AG102)</f>
        <v>0</v>
      </c>
      <c r="AI102" s="26">
        <f>IF(ISERROR(AH102/J102),0,AH102/J102)</f>
        <v>0</v>
      </c>
      <c r="AJ102" s="27">
        <f t="shared" si="56"/>
        <v>0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5.5" outlineLevel="1" x14ac:dyDescent="0.25">
      <c r="A103" s="18">
        <v>22</v>
      </c>
      <c r="B103" s="18"/>
      <c r="C103" s="50" t="s">
        <v>147</v>
      </c>
      <c r="D103" s="51">
        <v>45568</v>
      </c>
      <c r="E103" s="144" t="s">
        <v>1113</v>
      </c>
      <c r="F103" s="22" t="s">
        <v>1069</v>
      </c>
      <c r="G103" s="22" t="s">
        <v>888</v>
      </c>
      <c r="H103" s="142"/>
      <c r="I103" s="44"/>
      <c r="J103" s="199"/>
      <c r="K103" s="54">
        <v>52200000</v>
      </c>
      <c r="L103" s="64" t="s">
        <v>889</v>
      </c>
      <c r="M103" s="47"/>
      <c r="N103" s="48"/>
      <c r="O103" s="47"/>
      <c r="P103" s="49"/>
      <c r="Q103" s="49"/>
      <c r="R103" s="24"/>
      <c r="S103" s="24"/>
      <c r="T103" s="24"/>
      <c r="U103" s="25">
        <f>SUM(R103:T103)</f>
        <v>0</v>
      </c>
      <c r="V103" s="24"/>
      <c r="W103" s="24"/>
      <c r="X103" s="24"/>
      <c r="Y103" s="25">
        <f>SUM(V103:X103)</f>
        <v>0</v>
      </c>
      <c r="Z103" s="24"/>
      <c r="AA103" s="24"/>
      <c r="AB103" s="24"/>
      <c r="AC103" s="25">
        <f>SUM(Z103:AB103)</f>
        <v>0</v>
      </c>
      <c r="AD103" s="24"/>
      <c r="AE103" s="24">
        <v>0</v>
      </c>
      <c r="AF103" s="54">
        <v>52200000</v>
      </c>
      <c r="AG103" s="25">
        <f>SUM(AD103:AF103)</f>
        <v>52200000</v>
      </c>
      <c r="AH103" s="25">
        <f>SUM(U103,Y103,AC103,AG103)</f>
        <v>52200000</v>
      </c>
      <c r="AI103" s="26">
        <f>IF(ISERROR(AH103/J103),0,AH103/J103)</f>
        <v>0</v>
      </c>
      <c r="AJ103" s="27">
        <f t="shared" si="56"/>
        <v>2.0655312585424433E-3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5.5" outlineLevel="1" x14ac:dyDescent="0.25">
      <c r="A104" s="18">
        <v>21.8</v>
      </c>
      <c r="B104" s="125"/>
      <c r="C104" s="50" t="s">
        <v>1117</v>
      </c>
      <c r="D104" s="51">
        <v>45573</v>
      </c>
      <c r="E104" s="144" t="s">
        <v>1114</v>
      </c>
      <c r="F104" s="22" t="s">
        <v>1070</v>
      </c>
      <c r="G104" s="22" t="s">
        <v>888</v>
      </c>
      <c r="H104" s="108"/>
      <c r="I104" s="140"/>
      <c r="J104" s="199"/>
      <c r="K104" s="54">
        <v>25200000</v>
      </c>
      <c r="L104" s="64" t="s">
        <v>889</v>
      </c>
      <c r="M104" s="47"/>
      <c r="N104" s="48"/>
      <c r="O104" s="47"/>
      <c r="P104" s="141"/>
      <c r="Q104" s="141"/>
      <c r="R104" s="24"/>
      <c r="S104" s="24"/>
      <c r="T104" s="24"/>
      <c r="U104" s="25">
        <f t="shared" ref="U104:U113" si="67">SUM(R104:T104)</f>
        <v>0</v>
      </c>
      <c r="V104" s="24"/>
      <c r="W104" s="24"/>
      <c r="X104" s="24"/>
      <c r="Y104" s="25">
        <f t="shared" ref="Y104:Y113" si="68">SUM(V104:X104)</f>
        <v>0</v>
      </c>
      <c r="Z104" s="24"/>
      <c r="AA104" s="24"/>
      <c r="AB104" s="24"/>
      <c r="AC104" s="25">
        <f t="shared" ref="AC104:AC113" si="69">SUM(Z104:AB104)</f>
        <v>0</v>
      </c>
      <c r="AD104" s="24"/>
      <c r="AE104" s="24">
        <v>0</v>
      </c>
      <c r="AF104" s="54">
        <v>25200000</v>
      </c>
      <c r="AG104" s="25">
        <f t="shared" ref="AG104:AG113" si="70">SUM(AD104:AF104)</f>
        <v>25200000</v>
      </c>
      <c r="AH104" s="25">
        <f t="shared" ref="AH104:AH113" si="71">SUM(U104,Y104,AC104,AG104)</f>
        <v>25200000</v>
      </c>
      <c r="AI104" s="26">
        <f t="shared" ref="AI104:AI113" si="72">IF(ISERROR(AH104/J104),0,AH104/J104)</f>
        <v>0</v>
      </c>
      <c r="AJ104" s="27">
        <f t="shared" si="56"/>
        <v>9.9715302136531747E-4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5.5" outlineLevel="1" x14ac:dyDescent="0.25">
      <c r="A105" s="18">
        <v>22</v>
      </c>
      <c r="B105" s="125"/>
      <c r="C105" s="50" t="s">
        <v>620</v>
      </c>
      <c r="D105" s="51">
        <v>45500</v>
      </c>
      <c r="E105" s="144" t="s">
        <v>110</v>
      </c>
      <c r="F105" s="22" t="s">
        <v>1071</v>
      </c>
      <c r="G105" s="22" t="s">
        <v>888</v>
      </c>
      <c r="H105" s="108"/>
      <c r="I105" s="140"/>
      <c r="J105" s="199"/>
      <c r="K105" s="54">
        <v>102200000</v>
      </c>
      <c r="L105" s="64" t="s">
        <v>889</v>
      </c>
      <c r="M105" s="47"/>
      <c r="N105" s="48"/>
      <c r="O105" s="47"/>
      <c r="P105" s="141"/>
      <c r="Q105" s="141"/>
      <c r="R105" s="24"/>
      <c r="S105" s="24"/>
      <c r="T105" s="24"/>
      <c r="U105" s="25">
        <f t="shared" si="67"/>
        <v>0</v>
      </c>
      <c r="V105" s="24"/>
      <c r="W105" s="24"/>
      <c r="X105" s="24"/>
      <c r="Y105" s="25">
        <f t="shared" si="68"/>
        <v>0</v>
      </c>
      <c r="Z105" s="24"/>
      <c r="AA105" s="24"/>
      <c r="AB105" s="24"/>
      <c r="AC105" s="25">
        <f t="shared" si="69"/>
        <v>0</v>
      </c>
      <c r="AD105" s="24"/>
      <c r="AE105" s="24">
        <v>0</v>
      </c>
      <c r="AF105" s="54">
        <v>102200000</v>
      </c>
      <c r="AG105" s="25">
        <f t="shared" si="70"/>
        <v>102200000</v>
      </c>
      <c r="AH105" s="25">
        <f t="shared" si="71"/>
        <v>102200000</v>
      </c>
      <c r="AI105" s="26">
        <f t="shared" si="72"/>
        <v>0</v>
      </c>
      <c r="AJ105" s="27">
        <f t="shared" si="56"/>
        <v>4.0440094755371204E-3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5.5" outlineLevel="1" x14ac:dyDescent="0.25">
      <c r="A106" s="18">
        <v>22.2</v>
      </c>
      <c r="B106" s="125"/>
      <c r="C106" s="50" t="s">
        <v>1118</v>
      </c>
      <c r="D106" s="51">
        <v>45502</v>
      </c>
      <c r="E106" s="144" t="s">
        <v>110</v>
      </c>
      <c r="F106" s="22" t="s">
        <v>1072</v>
      </c>
      <c r="G106" s="22" t="s">
        <v>888</v>
      </c>
      <c r="H106" s="108"/>
      <c r="I106" s="140"/>
      <c r="J106" s="199"/>
      <c r="K106" s="54">
        <v>43800000</v>
      </c>
      <c r="L106" s="64" t="s">
        <v>889</v>
      </c>
      <c r="M106" s="47"/>
      <c r="N106" s="48"/>
      <c r="O106" s="47"/>
      <c r="P106" s="141"/>
      <c r="Q106" s="141"/>
      <c r="R106" s="24"/>
      <c r="S106" s="24"/>
      <c r="T106" s="24"/>
      <c r="U106" s="25">
        <f t="shared" si="67"/>
        <v>0</v>
      </c>
      <c r="V106" s="24"/>
      <c r="W106" s="24"/>
      <c r="X106" s="24"/>
      <c r="Y106" s="25">
        <f t="shared" si="68"/>
        <v>0</v>
      </c>
      <c r="Z106" s="24"/>
      <c r="AA106" s="24"/>
      <c r="AB106" s="24"/>
      <c r="AC106" s="25">
        <f t="shared" si="69"/>
        <v>0</v>
      </c>
      <c r="AD106" s="24"/>
      <c r="AE106" s="24">
        <v>0</v>
      </c>
      <c r="AF106" s="54">
        <v>43800000</v>
      </c>
      <c r="AG106" s="25">
        <f t="shared" si="70"/>
        <v>43800000</v>
      </c>
      <c r="AH106" s="25">
        <f t="shared" si="71"/>
        <v>43800000</v>
      </c>
      <c r="AI106" s="26">
        <f t="shared" si="72"/>
        <v>0</v>
      </c>
      <c r="AJ106" s="27">
        <f t="shared" si="56"/>
        <v>1.7331469180873374E-3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5.5" outlineLevel="1" x14ac:dyDescent="0.25">
      <c r="A107" s="18">
        <v>22.4</v>
      </c>
      <c r="B107" s="125"/>
      <c r="C107" s="50" t="s">
        <v>1119</v>
      </c>
      <c r="D107" s="51">
        <v>45593</v>
      </c>
      <c r="E107" s="144" t="s">
        <v>1028</v>
      </c>
      <c r="F107" s="22" t="s">
        <v>1073</v>
      </c>
      <c r="G107" s="22" t="s">
        <v>888</v>
      </c>
      <c r="H107" s="108"/>
      <c r="I107" s="140"/>
      <c r="J107" s="199"/>
      <c r="K107" s="54">
        <v>12600000</v>
      </c>
      <c r="L107" s="64" t="s">
        <v>889</v>
      </c>
      <c r="M107" s="47"/>
      <c r="N107" s="48"/>
      <c r="O107" s="47"/>
      <c r="P107" s="141"/>
      <c r="Q107" s="141"/>
      <c r="R107" s="24"/>
      <c r="S107" s="24"/>
      <c r="T107" s="24"/>
      <c r="U107" s="25">
        <f t="shared" si="67"/>
        <v>0</v>
      </c>
      <c r="V107" s="24"/>
      <c r="W107" s="24"/>
      <c r="X107" s="24"/>
      <c r="Y107" s="25">
        <f t="shared" si="68"/>
        <v>0</v>
      </c>
      <c r="Z107" s="24"/>
      <c r="AA107" s="24"/>
      <c r="AB107" s="24"/>
      <c r="AC107" s="25">
        <f t="shared" si="69"/>
        <v>0</v>
      </c>
      <c r="AD107" s="24"/>
      <c r="AE107" s="24">
        <v>0</v>
      </c>
      <c r="AF107" s="54">
        <v>12600000</v>
      </c>
      <c r="AG107" s="25">
        <f t="shared" si="70"/>
        <v>12600000</v>
      </c>
      <c r="AH107" s="25">
        <f t="shared" si="71"/>
        <v>12600000</v>
      </c>
      <c r="AI107" s="26">
        <f t="shared" si="72"/>
        <v>0</v>
      </c>
      <c r="AJ107" s="27">
        <f t="shared" si="56"/>
        <v>4.9857651068265874E-4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5.5" outlineLevel="1" x14ac:dyDescent="0.25">
      <c r="A108" s="18">
        <v>22.6</v>
      </c>
      <c r="B108" s="125"/>
      <c r="C108" s="50" t="s">
        <v>975</v>
      </c>
      <c r="D108" s="51">
        <v>45587</v>
      </c>
      <c r="E108" s="144" t="s">
        <v>1115</v>
      </c>
      <c r="F108" s="22" t="s">
        <v>1074</v>
      </c>
      <c r="G108" s="22" t="s">
        <v>888</v>
      </c>
      <c r="H108" s="108"/>
      <c r="I108" s="140"/>
      <c r="J108" s="199"/>
      <c r="K108" s="54">
        <v>12600000</v>
      </c>
      <c r="L108" s="64" t="s">
        <v>889</v>
      </c>
      <c r="M108" s="47"/>
      <c r="N108" s="48"/>
      <c r="O108" s="47"/>
      <c r="P108" s="141"/>
      <c r="Q108" s="141"/>
      <c r="R108" s="24"/>
      <c r="S108" s="24"/>
      <c r="T108" s="24"/>
      <c r="U108" s="25">
        <f t="shared" si="67"/>
        <v>0</v>
      </c>
      <c r="V108" s="24"/>
      <c r="W108" s="24"/>
      <c r="X108" s="24"/>
      <c r="Y108" s="25">
        <f t="shared" si="68"/>
        <v>0</v>
      </c>
      <c r="Z108" s="24"/>
      <c r="AA108" s="24"/>
      <c r="AB108" s="24"/>
      <c r="AC108" s="25">
        <f t="shared" si="69"/>
        <v>0</v>
      </c>
      <c r="AD108" s="24"/>
      <c r="AE108" s="24">
        <v>0</v>
      </c>
      <c r="AF108" s="54">
        <v>12600000</v>
      </c>
      <c r="AG108" s="25">
        <f t="shared" si="70"/>
        <v>12600000</v>
      </c>
      <c r="AH108" s="25">
        <f t="shared" si="71"/>
        <v>12600000</v>
      </c>
      <c r="AI108" s="26">
        <f t="shared" si="72"/>
        <v>0</v>
      </c>
      <c r="AJ108" s="27">
        <f t="shared" si="56"/>
        <v>4.9857651068265874E-4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5.5" outlineLevel="1" x14ac:dyDescent="0.25">
      <c r="A109" s="18">
        <v>22.8</v>
      </c>
      <c r="B109" s="125"/>
      <c r="C109" s="50" t="s">
        <v>1120</v>
      </c>
      <c r="D109" s="51">
        <v>45590</v>
      </c>
      <c r="E109" s="144" t="s">
        <v>136</v>
      </c>
      <c r="F109" s="22" t="s">
        <v>1075</v>
      </c>
      <c r="G109" s="22" t="s">
        <v>888</v>
      </c>
      <c r="H109" s="108"/>
      <c r="I109" s="140"/>
      <c r="J109" s="199"/>
      <c r="K109" s="54">
        <v>86614500</v>
      </c>
      <c r="L109" s="64" t="s">
        <v>889</v>
      </c>
      <c r="M109" s="47"/>
      <c r="N109" s="48"/>
      <c r="O109" s="47"/>
      <c r="P109" s="141"/>
      <c r="Q109" s="141"/>
      <c r="R109" s="24"/>
      <c r="S109" s="24"/>
      <c r="T109" s="24"/>
      <c r="U109" s="25">
        <f t="shared" si="67"/>
        <v>0</v>
      </c>
      <c r="V109" s="24"/>
      <c r="W109" s="24"/>
      <c r="X109" s="24"/>
      <c r="Y109" s="25">
        <f t="shared" si="68"/>
        <v>0</v>
      </c>
      <c r="Z109" s="24"/>
      <c r="AA109" s="24"/>
      <c r="AB109" s="24"/>
      <c r="AC109" s="25">
        <f t="shared" si="69"/>
        <v>0</v>
      </c>
      <c r="AD109" s="24"/>
      <c r="AE109" s="24">
        <v>0</v>
      </c>
      <c r="AF109" s="54">
        <v>86614500</v>
      </c>
      <c r="AG109" s="25">
        <f t="shared" si="70"/>
        <v>86614500</v>
      </c>
      <c r="AH109" s="25">
        <f t="shared" si="71"/>
        <v>86614500</v>
      </c>
      <c r="AI109" s="26">
        <f t="shared" si="72"/>
        <v>0</v>
      </c>
      <c r="AJ109" s="27">
        <f t="shared" si="56"/>
        <v>3.42729803051771E-3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5.5" outlineLevel="1" x14ac:dyDescent="0.25">
      <c r="A110" s="18">
        <v>23</v>
      </c>
      <c r="B110" s="125"/>
      <c r="C110" s="50" t="s">
        <v>1121</v>
      </c>
      <c r="D110" s="51">
        <v>45614</v>
      </c>
      <c r="E110" s="144" t="s">
        <v>1002</v>
      </c>
      <c r="F110" s="22" t="s">
        <v>1076</v>
      </c>
      <c r="G110" s="22" t="s">
        <v>888</v>
      </c>
      <c r="H110" s="108"/>
      <c r="I110" s="140"/>
      <c r="J110" s="199"/>
      <c r="K110" s="54">
        <v>115486000</v>
      </c>
      <c r="L110" s="64" t="s">
        <v>889</v>
      </c>
      <c r="M110" s="47"/>
      <c r="N110" s="48"/>
      <c r="O110" s="47"/>
      <c r="P110" s="141"/>
      <c r="Q110" s="141"/>
      <c r="R110" s="24"/>
      <c r="S110" s="24"/>
      <c r="T110" s="24"/>
      <c r="U110" s="25">
        <f t="shared" si="67"/>
        <v>0</v>
      </c>
      <c r="V110" s="24"/>
      <c r="W110" s="24"/>
      <c r="X110" s="24"/>
      <c r="Y110" s="25">
        <f t="shared" si="68"/>
        <v>0</v>
      </c>
      <c r="Z110" s="24"/>
      <c r="AA110" s="24"/>
      <c r="AB110" s="24"/>
      <c r="AC110" s="25">
        <f t="shared" si="69"/>
        <v>0</v>
      </c>
      <c r="AD110" s="24"/>
      <c r="AE110" s="24">
        <v>0</v>
      </c>
      <c r="AF110" s="54">
        <v>115486000</v>
      </c>
      <c r="AG110" s="25">
        <f t="shared" si="70"/>
        <v>115486000</v>
      </c>
      <c r="AH110" s="25">
        <f t="shared" si="71"/>
        <v>115486000</v>
      </c>
      <c r="AI110" s="26">
        <f t="shared" si="72"/>
        <v>0</v>
      </c>
      <c r="AJ110" s="27">
        <f t="shared" si="56"/>
        <v>4.5697307073569466E-3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5.5" outlineLevel="1" x14ac:dyDescent="0.25">
      <c r="A111" s="18">
        <v>23.2</v>
      </c>
      <c r="B111" s="125"/>
      <c r="C111" s="50" t="s">
        <v>1122</v>
      </c>
      <c r="D111" s="51">
        <v>45274</v>
      </c>
      <c r="E111" s="144" t="s">
        <v>110</v>
      </c>
      <c r="F111" s="22" t="s">
        <v>1077</v>
      </c>
      <c r="G111" s="22" t="s">
        <v>888</v>
      </c>
      <c r="H111" s="108"/>
      <c r="I111" s="140"/>
      <c r="J111" s="199"/>
      <c r="K111" s="54">
        <v>50589000</v>
      </c>
      <c r="L111" s="64" t="s">
        <v>889</v>
      </c>
      <c r="M111" s="47"/>
      <c r="N111" s="48"/>
      <c r="O111" s="47"/>
      <c r="P111" s="141"/>
      <c r="Q111" s="141"/>
      <c r="R111" s="24"/>
      <c r="S111" s="24"/>
      <c r="T111" s="24"/>
      <c r="U111" s="25">
        <f t="shared" si="67"/>
        <v>0</v>
      </c>
      <c r="V111" s="24"/>
      <c r="W111" s="24"/>
      <c r="X111" s="24"/>
      <c r="Y111" s="25">
        <f t="shared" si="68"/>
        <v>0</v>
      </c>
      <c r="Z111" s="24"/>
      <c r="AA111" s="24"/>
      <c r="AB111" s="24"/>
      <c r="AC111" s="25">
        <f t="shared" si="69"/>
        <v>0</v>
      </c>
      <c r="AD111" s="24"/>
      <c r="AE111" s="24">
        <v>0</v>
      </c>
      <c r="AF111" s="54">
        <v>50589000</v>
      </c>
      <c r="AG111" s="25">
        <f t="shared" si="70"/>
        <v>50589000</v>
      </c>
      <c r="AH111" s="25">
        <f t="shared" si="71"/>
        <v>50589000</v>
      </c>
      <c r="AI111" s="26">
        <f t="shared" si="72"/>
        <v>0</v>
      </c>
      <c r="AJ111" s="27">
        <f t="shared" si="56"/>
        <v>2.0017846903908746E-3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5.5" outlineLevel="1" x14ac:dyDescent="0.25">
      <c r="A112" s="18">
        <v>23.4</v>
      </c>
      <c r="B112" s="125"/>
      <c r="C112" s="50" t="s">
        <v>811</v>
      </c>
      <c r="D112" s="51">
        <v>45638</v>
      </c>
      <c r="E112" s="144" t="s">
        <v>1116</v>
      </c>
      <c r="F112" s="22" t="s">
        <v>1111</v>
      </c>
      <c r="G112" s="22" t="s">
        <v>888</v>
      </c>
      <c r="H112" s="108"/>
      <c r="I112" s="140"/>
      <c r="J112" s="199"/>
      <c r="K112" s="54">
        <v>73124100</v>
      </c>
      <c r="L112" s="64" t="s">
        <v>889</v>
      </c>
      <c r="M112" s="47"/>
      <c r="N112" s="48"/>
      <c r="O112" s="47"/>
      <c r="P112" s="141"/>
      <c r="Q112" s="141"/>
      <c r="R112" s="24"/>
      <c r="S112" s="24"/>
      <c r="T112" s="24"/>
      <c r="U112" s="25">
        <f t="shared" si="67"/>
        <v>0</v>
      </c>
      <c r="V112" s="24"/>
      <c r="W112" s="24"/>
      <c r="X112" s="24"/>
      <c r="Y112" s="25">
        <f t="shared" si="68"/>
        <v>0</v>
      </c>
      <c r="Z112" s="24"/>
      <c r="AA112" s="24"/>
      <c r="AB112" s="24"/>
      <c r="AC112" s="25">
        <f t="shared" si="69"/>
        <v>0</v>
      </c>
      <c r="AD112" s="24"/>
      <c r="AE112" s="24">
        <v>0</v>
      </c>
      <c r="AF112" s="54">
        <v>73124100</v>
      </c>
      <c r="AG112" s="25">
        <f t="shared" si="70"/>
        <v>73124100</v>
      </c>
      <c r="AH112" s="25">
        <f t="shared" si="71"/>
        <v>73124100</v>
      </c>
      <c r="AI112" s="26">
        <f t="shared" si="72"/>
        <v>0</v>
      </c>
      <c r="AJ112" s="27">
        <f t="shared" si="56"/>
        <v>2.8934887797468097E-3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5.5" outlineLevel="1" x14ac:dyDescent="0.25">
      <c r="A113" s="18">
        <v>23.6</v>
      </c>
      <c r="B113" s="125"/>
      <c r="C113" s="50" t="s">
        <v>1123</v>
      </c>
      <c r="D113" s="51">
        <v>45649</v>
      </c>
      <c r="E113" s="144" t="s">
        <v>927</v>
      </c>
      <c r="F113" s="22" t="s">
        <v>1112</v>
      </c>
      <c r="G113" s="22" t="s">
        <v>888</v>
      </c>
      <c r="H113" s="108"/>
      <c r="I113" s="140"/>
      <c r="J113" s="195"/>
      <c r="K113" s="54">
        <v>14400000</v>
      </c>
      <c r="L113" s="64" t="s">
        <v>889</v>
      </c>
      <c r="M113" s="47"/>
      <c r="N113" s="48"/>
      <c r="O113" s="47"/>
      <c r="P113" s="141"/>
      <c r="Q113" s="141"/>
      <c r="R113" s="24"/>
      <c r="S113" s="24"/>
      <c r="T113" s="24"/>
      <c r="U113" s="25">
        <f t="shared" si="67"/>
        <v>0</v>
      </c>
      <c r="V113" s="24"/>
      <c r="W113" s="24"/>
      <c r="X113" s="24"/>
      <c r="Y113" s="25">
        <f t="shared" si="68"/>
        <v>0</v>
      </c>
      <c r="Z113" s="24"/>
      <c r="AA113" s="24"/>
      <c r="AB113" s="24"/>
      <c r="AC113" s="25">
        <f t="shared" si="69"/>
        <v>0</v>
      </c>
      <c r="AD113" s="24"/>
      <c r="AE113" s="24">
        <v>0</v>
      </c>
      <c r="AF113" s="54">
        <v>14400000</v>
      </c>
      <c r="AG113" s="25">
        <f t="shared" si="70"/>
        <v>14400000</v>
      </c>
      <c r="AH113" s="25">
        <f t="shared" si="71"/>
        <v>14400000</v>
      </c>
      <c r="AI113" s="26">
        <f t="shared" si="72"/>
        <v>0</v>
      </c>
      <c r="AJ113" s="27">
        <f t="shared" si="56"/>
        <v>5.6980172649446711E-4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s="37" customFormat="1" x14ac:dyDescent="0.25">
      <c r="A114" s="196" t="s">
        <v>54</v>
      </c>
      <c r="B114" s="204"/>
      <c r="C114" s="197"/>
      <c r="D114" s="197"/>
      <c r="E114" s="197"/>
      <c r="F114" s="197"/>
      <c r="G114" s="197"/>
      <c r="H114" s="197"/>
      <c r="I114" s="198"/>
      <c r="J114" s="33">
        <f>SUM(J68)</f>
        <v>2177813600</v>
      </c>
      <c r="K114" s="33">
        <f>SUM(K69:K113)</f>
        <v>2177813600</v>
      </c>
      <c r="L114" s="103"/>
      <c r="M114" s="33">
        <f>SUM(M69:M103)</f>
        <v>0</v>
      </c>
      <c r="N114" s="33">
        <f>SUM(N69:N103)</f>
        <v>0</v>
      </c>
      <c r="O114" s="33">
        <f>SUM(O69:O103)</f>
        <v>0</v>
      </c>
      <c r="P114" s="34"/>
      <c r="Q114" s="35"/>
      <c r="R114" s="33">
        <f t="shared" ref="R114:AG114" si="73">SUM(R69:R103)</f>
        <v>0</v>
      </c>
      <c r="S114" s="33">
        <f t="shared" si="73"/>
        <v>0</v>
      </c>
      <c r="T114" s="33">
        <f t="shared" si="73"/>
        <v>0</v>
      </c>
      <c r="U114" s="33">
        <f t="shared" si="73"/>
        <v>0</v>
      </c>
      <c r="V114" s="33">
        <f t="shared" si="73"/>
        <v>0</v>
      </c>
      <c r="W114" s="33">
        <f t="shared" si="73"/>
        <v>475200000</v>
      </c>
      <c r="X114" s="33">
        <f t="shared" si="73"/>
        <v>644700000</v>
      </c>
      <c r="Y114" s="33">
        <f t="shared" si="73"/>
        <v>1119900000</v>
      </c>
      <c r="Z114" s="33">
        <f t="shared" si="73"/>
        <v>322280000</v>
      </c>
      <c r="AA114" s="33">
        <f t="shared" si="73"/>
        <v>53400000</v>
      </c>
      <c r="AB114" s="33">
        <f t="shared" si="73"/>
        <v>93420000</v>
      </c>
      <c r="AC114" s="33">
        <f t="shared" si="73"/>
        <v>469100000</v>
      </c>
      <c r="AD114" s="33">
        <f t="shared" si="73"/>
        <v>0</v>
      </c>
      <c r="AE114" s="33">
        <f t="shared" si="73"/>
        <v>0</v>
      </c>
      <c r="AF114" s="33">
        <f>SUM(AF69:AF113)</f>
        <v>588813600</v>
      </c>
      <c r="AG114" s="33">
        <f>SUM(AG69:AG113)</f>
        <v>588813600</v>
      </c>
      <c r="AH114" s="33">
        <f>SUM(AH69:AH113)</f>
        <v>2177813600</v>
      </c>
      <c r="AI114" s="36">
        <f>IF(ISERROR(AH114/J114),0,AH114/J114)</f>
        <v>1</v>
      </c>
      <c r="AJ114" s="36">
        <f>IF(ISERROR(AH114/$AH$465),0,AH114/$AH$465)</f>
        <v>8.617513536549519E-2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x14ac:dyDescent="0.25">
      <c r="A115" s="191" t="s">
        <v>55</v>
      </c>
      <c r="B115" s="192"/>
      <c r="C115" s="192"/>
      <c r="D115" s="192"/>
      <c r="E115" s="193"/>
      <c r="F115" s="9"/>
      <c r="G115" s="10"/>
      <c r="H115" s="11"/>
      <c r="I115" s="11"/>
      <c r="J115" s="194">
        <v>1055091600</v>
      </c>
      <c r="K115" s="13"/>
      <c r="L115" s="14"/>
      <c r="M115" s="15"/>
      <c r="N115" s="15"/>
      <c r="O115" s="15"/>
      <c r="P115" s="10"/>
      <c r="Q115" s="16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7"/>
      <c r="AJ115" s="17"/>
    </row>
    <row r="116" spans="1:106" ht="25.5" outlineLevel="1" x14ac:dyDescent="0.25">
      <c r="A116" s="18">
        <v>1</v>
      </c>
      <c r="B116" s="19"/>
      <c r="C116" s="20" t="s">
        <v>139</v>
      </c>
      <c r="D116" s="21">
        <v>45419</v>
      </c>
      <c r="E116" s="22" t="s">
        <v>140</v>
      </c>
      <c r="F116" s="22" t="s">
        <v>88</v>
      </c>
      <c r="G116" s="22" t="s">
        <v>888</v>
      </c>
      <c r="H116" s="21"/>
      <c r="I116" s="21"/>
      <c r="J116" s="199"/>
      <c r="K116" s="23">
        <f>23000000-6900000</f>
        <v>16100000</v>
      </c>
      <c r="L116" s="22" t="s">
        <v>889</v>
      </c>
      <c r="M116" s="24"/>
      <c r="N116" s="24"/>
      <c r="O116" s="24"/>
      <c r="P116" s="22"/>
      <c r="Q116" s="22"/>
      <c r="R116" s="24"/>
      <c r="S116" s="24"/>
      <c r="T116" s="24"/>
      <c r="U116" s="25">
        <f>SUM(R116:T116)</f>
        <v>0</v>
      </c>
      <c r="V116" s="24"/>
      <c r="W116" s="24">
        <v>23000000</v>
      </c>
      <c r="X116" s="24">
        <v>-6900000</v>
      </c>
      <c r="Y116" s="25">
        <f t="shared" ref="Y116:Y121" si="74">SUM(V116:X116)</f>
        <v>16100000</v>
      </c>
      <c r="Z116" s="24"/>
      <c r="AA116" s="24"/>
      <c r="AB116" s="24"/>
      <c r="AC116" s="25">
        <f>SUM(Z116:AB116)</f>
        <v>0</v>
      </c>
      <c r="AD116" s="24"/>
      <c r="AE116" s="24"/>
      <c r="AF116" s="24"/>
      <c r="AG116" s="25">
        <f>SUM(AD116:AF116)</f>
        <v>0</v>
      </c>
      <c r="AH116" s="25">
        <f t="shared" ref="AH116:AH121" si="75">SUM(U116,Y116,AC116,AG116)</f>
        <v>16100000</v>
      </c>
      <c r="AI116" s="26">
        <f t="shared" ref="AI116:AI121" si="76">IF(ISERROR(AH116/J116),0,AH116/J116)</f>
        <v>0</v>
      </c>
      <c r="AJ116" s="27">
        <f t="shared" ref="AJ116:AJ133" si="77">IF(ISERROR(AH116/$AH$465),"-",AH116/$AH$465)</f>
        <v>6.3706998587228613E-4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8">
        <v>2</v>
      </c>
      <c r="B117" s="19"/>
      <c r="C117" s="28" t="s">
        <v>141</v>
      </c>
      <c r="D117" s="29">
        <v>45440</v>
      </c>
      <c r="E117" s="30" t="s">
        <v>140</v>
      </c>
      <c r="F117" s="22" t="s">
        <v>88</v>
      </c>
      <c r="G117" s="22" t="s">
        <v>888</v>
      </c>
      <c r="H117" s="29"/>
      <c r="I117" s="29"/>
      <c r="J117" s="199"/>
      <c r="K117" s="31">
        <v>35280000</v>
      </c>
      <c r="L117" s="22" t="s">
        <v>889</v>
      </c>
      <c r="M117" s="24"/>
      <c r="N117" s="24"/>
      <c r="O117" s="24"/>
      <c r="P117" s="30"/>
      <c r="Q117" s="30"/>
      <c r="R117" s="24"/>
      <c r="S117" s="24"/>
      <c r="T117" s="24"/>
      <c r="U117" s="25">
        <f t="shared" ref="U117:U125" si="78">SUM(R117:T117)</f>
        <v>0</v>
      </c>
      <c r="V117" s="24"/>
      <c r="W117" s="24"/>
      <c r="X117" s="31">
        <v>35280000</v>
      </c>
      <c r="Y117" s="25">
        <f t="shared" si="74"/>
        <v>35280000</v>
      </c>
      <c r="Z117" s="24"/>
      <c r="AA117" s="24"/>
      <c r="AB117" s="24"/>
      <c r="AC117" s="25">
        <f t="shared" ref="AC117:AC125" si="79">SUM(Z117:AB117)</f>
        <v>0</v>
      </c>
      <c r="AD117" s="24"/>
      <c r="AE117" s="24"/>
      <c r="AF117" s="24"/>
      <c r="AG117" s="25">
        <f t="shared" ref="AG117:AG125" si="80">SUM(AD117:AF117)</f>
        <v>0</v>
      </c>
      <c r="AH117" s="25">
        <f t="shared" si="75"/>
        <v>35280000</v>
      </c>
      <c r="AI117" s="26">
        <f t="shared" si="76"/>
        <v>0</v>
      </c>
      <c r="AJ117" s="27">
        <f t="shared" si="77"/>
        <v>1.3960142299114444E-3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8">
        <v>3</v>
      </c>
      <c r="B118" s="19"/>
      <c r="C118" s="28" t="s">
        <v>142</v>
      </c>
      <c r="D118" s="29">
        <v>45449</v>
      </c>
      <c r="E118" s="30" t="s">
        <v>143</v>
      </c>
      <c r="F118" s="22" t="s">
        <v>88</v>
      </c>
      <c r="G118" s="22" t="s">
        <v>888</v>
      </c>
      <c r="H118" s="29"/>
      <c r="I118" s="29"/>
      <c r="J118" s="199"/>
      <c r="K118" s="31">
        <v>105840000</v>
      </c>
      <c r="L118" s="22" t="s">
        <v>889</v>
      </c>
      <c r="M118" s="24"/>
      <c r="N118" s="24"/>
      <c r="O118" s="24"/>
      <c r="P118" s="30"/>
      <c r="Q118" s="30"/>
      <c r="R118" s="24"/>
      <c r="S118" s="24"/>
      <c r="T118" s="24"/>
      <c r="U118" s="25">
        <f t="shared" si="78"/>
        <v>0</v>
      </c>
      <c r="V118" s="24"/>
      <c r="W118" s="24"/>
      <c r="X118" s="31">
        <v>105840000</v>
      </c>
      <c r="Y118" s="25">
        <f t="shared" si="74"/>
        <v>105840000</v>
      </c>
      <c r="Z118" s="24"/>
      <c r="AA118" s="24"/>
      <c r="AB118" s="24"/>
      <c r="AC118" s="25">
        <f t="shared" si="79"/>
        <v>0</v>
      </c>
      <c r="AD118" s="24"/>
      <c r="AE118" s="24"/>
      <c r="AF118" s="24"/>
      <c r="AG118" s="25">
        <f t="shared" si="80"/>
        <v>0</v>
      </c>
      <c r="AH118" s="25">
        <f t="shared" si="75"/>
        <v>105840000</v>
      </c>
      <c r="AI118" s="26">
        <f t="shared" si="76"/>
        <v>0</v>
      </c>
      <c r="AJ118" s="27">
        <f t="shared" si="77"/>
        <v>4.1880426897343333E-3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8">
        <v>4</v>
      </c>
      <c r="B119" s="19"/>
      <c r="C119" s="100" t="s">
        <v>144</v>
      </c>
      <c r="D119" s="29">
        <v>45449</v>
      </c>
      <c r="E119" s="30" t="s">
        <v>110</v>
      </c>
      <c r="F119" s="22" t="s">
        <v>88</v>
      </c>
      <c r="G119" s="22" t="s">
        <v>888</v>
      </c>
      <c r="H119" s="29"/>
      <c r="I119" s="29"/>
      <c r="J119" s="199"/>
      <c r="K119" s="31">
        <v>119280000</v>
      </c>
      <c r="L119" s="22" t="s">
        <v>889</v>
      </c>
      <c r="M119" s="24"/>
      <c r="N119" s="24"/>
      <c r="O119" s="24"/>
      <c r="P119" s="30"/>
      <c r="Q119" s="30"/>
      <c r="R119" s="24"/>
      <c r="S119" s="24"/>
      <c r="T119" s="24"/>
      <c r="U119" s="25">
        <f t="shared" si="78"/>
        <v>0</v>
      </c>
      <c r="V119" s="24"/>
      <c r="W119" s="24"/>
      <c r="X119" s="31">
        <v>119280000</v>
      </c>
      <c r="Y119" s="25">
        <f t="shared" si="74"/>
        <v>119280000</v>
      </c>
      <c r="Z119" s="24"/>
      <c r="AA119" s="24"/>
      <c r="AB119" s="24"/>
      <c r="AC119" s="25">
        <f t="shared" si="79"/>
        <v>0</v>
      </c>
      <c r="AD119" s="24"/>
      <c r="AE119" s="24"/>
      <c r="AF119" s="24"/>
      <c r="AG119" s="25">
        <f t="shared" si="80"/>
        <v>0</v>
      </c>
      <c r="AH119" s="25">
        <f t="shared" si="75"/>
        <v>119280000</v>
      </c>
      <c r="AI119" s="26">
        <f t="shared" si="76"/>
        <v>0</v>
      </c>
      <c r="AJ119" s="27">
        <f t="shared" si="77"/>
        <v>4.7198576344625025E-3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8">
        <v>5</v>
      </c>
      <c r="B120" s="19"/>
      <c r="C120" s="28" t="s">
        <v>145</v>
      </c>
      <c r="D120" s="29">
        <v>45457</v>
      </c>
      <c r="E120" s="30" t="s">
        <v>143</v>
      </c>
      <c r="F120" s="22" t="s">
        <v>88</v>
      </c>
      <c r="G120" s="22" t="s">
        <v>888</v>
      </c>
      <c r="H120" s="29"/>
      <c r="I120" s="29"/>
      <c r="J120" s="199"/>
      <c r="K120" s="31">
        <v>74095000</v>
      </c>
      <c r="L120" s="22" t="s">
        <v>889</v>
      </c>
      <c r="M120" s="24"/>
      <c r="N120" s="24"/>
      <c r="O120" s="24"/>
      <c r="P120" s="30"/>
      <c r="Q120" s="30"/>
      <c r="R120" s="24"/>
      <c r="S120" s="24"/>
      <c r="T120" s="24"/>
      <c r="U120" s="25">
        <f t="shared" si="78"/>
        <v>0</v>
      </c>
      <c r="V120" s="24"/>
      <c r="W120" s="24"/>
      <c r="X120" s="31">
        <v>74095000</v>
      </c>
      <c r="Y120" s="25">
        <f t="shared" si="74"/>
        <v>74095000</v>
      </c>
      <c r="Z120" s="24"/>
      <c r="AA120" s="24"/>
      <c r="AB120" s="24"/>
      <c r="AC120" s="25">
        <f t="shared" si="79"/>
        <v>0</v>
      </c>
      <c r="AD120" s="24"/>
      <c r="AE120" s="24"/>
      <c r="AF120" s="24"/>
      <c r="AG120" s="25">
        <f t="shared" si="80"/>
        <v>0</v>
      </c>
      <c r="AH120" s="25">
        <f t="shared" si="75"/>
        <v>74095000</v>
      </c>
      <c r="AI120" s="26">
        <f t="shared" si="76"/>
        <v>0</v>
      </c>
      <c r="AJ120" s="27">
        <f t="shared" si="77"/>
        <v>2.9319068697644126E-3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8">
        <v>6</v>
      </c>
      <c r="B121" s="19"/>
      <c r="C121" s="28" t="s">
        <v>146</v>
      </c>
      <c r="D121" s="29">
        <v>45440</v>
      </c>
      <c r="E121" s="30" t="s">
        <v>110</v>
      </c>
      <c r="F121" s="22" t="s">
        <v>88</v>
      </c>
      <c r="G121" s="22" t="s">
        <v>888</v>
      </c>
      <c r="H121" s="29"/>
      <c r="I121" s="29"/>
      <c r="J121" s="199"/>
      <c r="K121" s="31">
        <v>117530000</v>
      </c>
      <c r="L121" s="22" t="s">
        <v>889</v>
      </c>
      <c r="M121" s="24"/>
      <c r="N121" s="24"/>
      <c r="O121" s="24"/>
      <c r="P121" s="30"/>
      <c r="Q121" s="30"/>
      <c r="R121" s="24"/>
      <c r="S121" s="24"/>
      <c r="T121" s="24"/>
      <c r="U121" s="25">
        <f t="shared" si="78"/>
        <v>0</v>
      </c>
      <c r="V121" s="24"/>
      <c r="W121" s="24"/>
      <c r="X121" s="31">
        <v>117530000</v>
      </c>
      <c r="Y121" s="25">
        <f t="shared" si="74"/>
        <v>117530000</v>
      </c>
      <c r="Z121" s="24"/>
      <c r="AA121" s="24"/>
      <c r="AB121" s="24"/>
      <c r="AC121" s="25">
        <f t="shared" si="79"/>
        <v>0</v>
      </c>
      <c r="AD121" s="24"/>
      <c r="AE121" s="24"/>
      <c r="AF121" s="24"/>
      <c r="AG121" s="25">
        <f t="shared" si="80"/>
        <v>0</v>
      </c>
      <c r="AH121" s="25">
        <f t="shared" si="75"/>
        <v>117530000</v>
      </c>
      <c r="AI121" s="26">
        <f t="shared" si="76"/>
        <v>0</v>
      </c>
      <c r="AJ121" s="27">
        <f t="shared" si="77"/>
        <v>4.650610896867689E-3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8">
        <v>7</v>
      </c>
      <c r="B122" s="19"/>
      <c r="C122" s="28" t="s">
        <v>976</v>
      </c>
      <c r="D122" s="29">
        <v>45478</v>
      </c>
      <c r="E122" s="30" t="s">
        <v>910</v>
      </c>
      <c r="F122" s="22" t="s">
        <v>88</v>
      </c>
      <c r="G122" s="22" t="s">
        <v>888</v>
      </c>
      <c r="H122" s="29"/>
      <c r="I122" s="29"/>
      <c r="J122" s="199"/>
      <c r="K122" s="31">
        <v>25000000</v>
      </c>
      <c r="L122" s="22" t="s">
        <v>889</v>
      </c>
      <c r="M122" s="24"/>
      <c r="N122" s="24"/>
      <c r="O122" s="24"/>
      <c r="P122" s="30"/>
      <c r="Q122" s="30"/>
      <c r="R122" s="24"/>
      <c r="S122" s="24"/>
      <c r="T122" s="24"/>
      <c r="U122" s="25">
        <f>SUM(R122:T122)</f>
        <v>0</v>
      </c>
      <c r="V122" s="24"/>
      <c r="W122" s="24"/>
      <c r="X122" s="24"/>
      <c r="Y122" s="25">
        <f>SUM(V122:X122)</f>
        <v>0</v>
      </c>
      <c r="Z122" s="31">
        <v>25000000</v>
      </c>
      <c r="AA122" s="24"/>
      <c r="AB122" s="24"/>
      <c r="AC122" s="25">
        <f>SUM(Z122:AB122)</f>
        <v>25000000</v>
      </c>
      <c r="AD122" s="24"/>
      <c r="AE122" s="24"/>
      <c r="AF122" s="24"/>
      <c r="AG122" s="25">
        <f>SUM(AD122:AF122)</f>
        <v>0</v>
      </c>
      <c r="AH122" s="25">
        <f>SUM(U122,Y122,AC122,AG122)</f>
        <v>25000000</v>
      </c>
      <c r="AI122" s="26">
        <f t="shared" ref="AI122:AI126" si="81">IF(ISERROR(AH122/J122),0,AH122/J122)</f>
        <v>0</v>
      </c>
      <c r="AJ122" s="27">
        <f t="shared" si="77"/>
        <v>9.8923910849733876E-4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8">
        <v>8</v>
      </c>
      <c r="B123" s="19"/>
      <c r="C123" s="28" t="s">
        <v>581</v>
      </c>
      <c r="D123" s="29">
        <v>45475</v>
      </c>
      <c r="E123" s="30" t="s">
        <v>143</v>
      </c>
      <c r="F123" s="22" t="s">
        <v>88</v>
      </c>
      <c r="G123" s="22" t="s">
        <v>888</v>
      </c>
      <c r="H123" s="29"/>
      <c r="I123" s="29"/>
      <c r="J123" s="199"/>
      <c r="K123" s="31">
        <v>102200000</v>
      </c>
      <c r="L123" s="22" t="s">
        <v>889</v>
      </c>
      <c r="M123" s="24"/>
      <c r="N123" s="24"/>
      <c r="O123" s="24"/>
      <c r="P123" s="30"/>
      <c r="Q123" s="30"/>
      <c r="R123" s="24"/>
      <c r="S123" s="24"/>
      <c r="T123" s="24"/>
      <c r="U123" s="25">
        <f>SUM(R123:T123)</f>
        <v>0</v>
      </c>
      <c r="V123" s="24"/>
      <c r="W123" s="24"/>
      <c r="X123" s="24"/>
      <c r="Y123" s="25">
        <f>SUM(V123:X123)</f>
        <v>0</v>
      </c>
      <c r="Z123" s="31">
        <v>102200000</v>
      </c>
      <c r="AA123" s="24"/>
      <c r="AB123" s="24"/>
      <c r="AC123" s="25">
        <f>SUM(Z123:AB123)</f>
        <v>102200000</v>
      </c>
      <c r="AD123" s="24"/>
      <c r="AE123" s="24"/>
      <c r="AF123" s="24"/>
      <c r="AG123" s="25">
        <f>SUM(AD123:AF123)</f>
        <v>0</v>
      </c>
      <c r="AH123" s="25">
        <f>SUM(U123,Y123,AC123,AG123)</f>
        <v>102200000</v>
      </c>
      <c r="AI123" s="26">
        <f t="shared" si="81"/>
        <v>0</v>
      </c>
      <c r="AJ123" s="27">
        <f t="shared" si="77"/>
        <v>4.0440094755371204E-3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8">
        <v>9</v>
      </c>
      <c r="B124" s="19"/>
      <c r="C124" s="28" t="s">
        <v>974</v>
      </c>
      <c r="D124" s="29">
        <v>45512</v>
      </c>
      <c r="E124" s="30" t="s">
        <v>140</v>
      </c>
      <c r="F124" s="22" t="s">
        <v>88</v>
      </c>
      <c r="G124" s="22" t="s">
        <v>888</v>
      </c>
      <c r="H124" s="29"/>
      <c r="I124" s="29"/>
      <c r="J124" s="199"/>
      <c r="K124" s="31">
        <v>25300000</v>
      </c>
      <c r="L124" s="22" t="s">
        <v>889</v>
      </c>
      <c r="M124" s="24"/>
      <c r="N124" s="24"/>
      <c r="O124" s="24"/>
      <c r="P124" s="30"/>
      <c r="Q124" s="30"/>
      <c r="R124" s="24"/>
      <c r="S124" s="24"/>
      <c r="T124" s="24"/>
      <c r="U124" s="25">
        <f>SUM(R124:T124)</f>
        <v>0</v>
      </c>
      <c r="V124" s="24"/>
      <c r="W124" s="24"/>
      <c r="X124" s="24"/>
      <c r="Y124" s="25">
        <f>SUM(V124:X124)</f>
        <v>0</v>
      </c>
      <c r="Z124" s="24"/>
      <c r="AA124" s="31">
        <v>25300000</v>
      </c>
      <c r="AB124" s="24"/>
      <c r="AC124" s="25">
        <f>SUM(Z124:AB124)</f>
        <v>25300000</v>
      </c>
      <c r="AD124" s="24"/>
      <c r="AE124" s="24"/>
      <c r="AF124" s="24"/>
      <c r="AG124" s="25">
        <f>SUM(AD124:AF124)</f>
        <v>0</v>
      </c>
      <c r="AH124" s="25">
        <f>SUM(U124,Y124,AC124,AG124)</f>
        <v>25300000</v>
      </c>
      <c r="AI124" s="26">
        <f t="shared" si="81"/>
        <v>0</v>
      </c>
      <c r="AJ124" s="27">
        <f t="shared" si="77"/>
        <v>1.0011099777993068E-3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8">
        <v>10</v>
      </c>
      <c r="B125" s="19"/>
      <c r="C125" s="28" t="s">
        <v>975</v>
      </c>
      <c r="D125" s="29">
        <v>45520</v>
      </c>
      <c r="E125" s="30" t="s">
        <v>140</v>
      </c>
      <c r="F125" s="22" t="s">
        <v>88</v>
      </c>
      <c r="G125" s="22" t="s">
        <v>888</v>
      </c>
      <c r="H125" s="29"/>
      <c r="I125" s="29"/>
      <c r="J125" s="199"/>
      <c r="K125" s="97">
        <v>15120000</v>
      </c>
      <c r="L125" s="22" t="s">
        <v>889</v>
      </c>
      <c r="M125" s="24"/>
      <c r="N125" s="24"/>
      <c r="O125" s="24"/>
      <c r="P125" s="30"/>
      <c r="Q125" s="30"/>
      <c r="R125" s="24"/>
      <c r="S125" s="24"/>
      <c r="T125" s="24"/>
      <c r="U125" s="25">
        <f t="shared" si="78"/>
        <v>0</v>
      </c>
      <c r="V125" s="24"/>
      <c r="W125" s="24"/>
      <c r="X125" s="24"/>
      <c r="Y125" s="25">
        <f>SUM(V125:X125)</f>
        <v>0</v>
      </c>
      <c r="Z125" s="24"/>
      <c r="AA125" s="31">
        <v>15120000</v>
      </c>
      <c r="AB125" s="24"/>
      <c r="AC125" s="25">
        <f t="shared" si="79"/>
        <v>15120000</v>
      </c>
      <c r="AD125" s="24"/>
      <c r="AE125" s="24"/>
      <c r="AF125" s="24"/>
      <c r="AG125" s="25">
        <f t="shared" si="80"/>
        <v>0</v>
      </c>
      <c r="AH125" s="25">
        <f>SUM(U125,Y125,AC125,AG125)</f>
        <v>15120000</v>
      </c>
      <c r="AI125" s="26">
        <f t="shared" si="81"/>
        <v>0</v>
      </c>
      <c r="AJ125" s="27">
        <f t="shared" si="77"/>
        <v>5.9829181281919046E-4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8">
        <v>11</v>
      </c>
      <c r="B126" s="111"/>
      <c r="C126" s="133" t="s">
        <v>1124</v>
      </c>
      <c r="D126" s="139">
        <v>45568</v>
      </c>
      <c r="E126" s="64" t="s">
        <v>110</v>
      </c>
      <c r="F126" s="22" t="s">
        <v>88</v>
      </c>
      <c r="G126" s="22" t="s">
        <v>888</v>
      </c>
      <c r="H126" s="29"/>
      <c r="I126" s="29"/>
      <c r="J126" s="199"/>
      <c r="K126" s="97">
        <v>51120000</v>
      </c>
      <c r="L126" s="20" t="s">
        <v>889</v>
      </c>
      <c r="M126" s="24"/>
      <c r="N126" s="24"/>
      <c r="O126" s="24"/>
      <c r="P126" s="30"/>
      <c r="Q126" s="30"/>
      <c r="R126" s="24"/>
      <c r="S126" s="24"/>
      <c r="T126" s="24"/>
      <c r="U126" s="25">
        <f>SUM(R126:T126)</f>
        <v>0</v>
      </c>
      <c r="V126" s="24"/>
      <c r="W126" s="24"/>
      <c r="X126" s="24"/>
      <c r="Y126" s="25">
        <f>SUM(V126:X126)</f>
        <v>0</v>
      </c>
      <c r="Z126" s="24"/>
      <c r="AA126" s="24"/>
      <c r="AB126" s="24"/>
      <c r="AC126" s="25">
        <f>SUM(Z126:AB126)</f>
        <v>0</v>
      </c>
      <c r="AD126" s="24"/>
      <c r="AE126" s="24"/>
      <c r="AF126" s="97">
        <v>51120000</v>
      </c>
      <c r="AG126" s="25">
        <f>SUM(AD126:AF126)</f>
        <v>51120000</v>
      </c>
      <c r="AH126" s="25">
        <f>SUM(U126,Y126,AC126,AG126)</f>
        <v>51120000</v>
      </c>
      <c r="AI126" s="26">
        <f t="shared" si="81"/>
        <v>0</v>
      </c>
      <c r="AJ126" s="27">
        <f t="shared" si="77"/>
        <v>2.0227961290553583E-3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8">
        <v>12</v>
      </c>
      <c r="B127" s="19"/>
      <c r="C127" s="64" t="s">
        <v>1125</v>
      </c>
      <c r="D127" s="29">
        <v>45568</v>
      </c>
      <c r="E127" s="64" t="s">
        <v>110</v>
      </c>
      <c r="F127" s="20" t="s">
        <v>88</v>
      </c>
      <c r="G127" s="22" t="s">
        <v>888</v>
      </c>
      <c r="H127" s="127"/>
      <c r="I127" s="131"/>
      <c r="J127" s="199"/>
      <c r="K127" s="97">
        <v>50370000</v>
      </c>
      <c r="L127" s="20" t="s">
        <v>889</v>
      </c>
      <c r="M127" s="24"/>
      <c r="N127" s="24"/>
      <c r="O127" s="24"/>
      <c r="P127" s="126"/>
      <c r="Q127" s="126"/>
      <c r="R127" s="24"/>
      <c r="S127" s="24"/>
      <c r="T127" s="24"/>
      <c r="U127" s="25">
        <f t="shared" ref="U127:U133" si="82">SUM(R127:T127)</f>
        <v>0</v>
      </c>
      <c r="V127" s="24"/>
      <c r="W127" s="24"/>
      <c r="X127" s="24"/>
      <c r="Y127" s="25">
        <f t="shared" ref="Y127:Y133" si="83">SUM(V127:X127)</f>
        <v>0</v>
      </c>
      <c r="Z127" s="24"/>
      <c r="AA127" s="24"/>
      <c r="AB127" s="24"/>
      <c r="AC127" s="25">
        <f t="shared" ref="AC127:AC133" si="84">SUM(Z127:AB127)</f>
        <v>0</v>
      </c>
      <c r="AD127" s="24"/>
      <c r="AE127" s="24"/>
      <c r="AF127" s="97">
        <v>50370000</v>
      </c>
      <c r="AG127" s="25">
        <f t="shared" ref="AG127:AG133" si="85">SUM(AD127:AF127)</f>
        <v>50370000</v>
      </c>
      <c r="AH127" s="25">
        <f t="shared" ref="AH127:AH133" si="86">SUM(U127,Y127,AC127,AG127)</f>
        <v>50370000</v>
      </c>
      <c r="AI127" s="26">
        <f t="shared" ref="AI127:AI133" si="87">IF(ISERROR(AH127/J127),0,AH127/J127)</f>
        <v>0</v>
      </c>
      <c r="AJ127" s="27">
        <f t="shared" si="77"/>
        <v>1.9931189558004382E-3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8">
        <v>13</v>
      </c>
      <c r="B128" s="19"/>
      <c r="C128" s="64" t="s">
        <v>196</v>
      </c>
      <c r="D128" s="29">
        <v>45579</v>
      </c>
      <c r="E128" s="64" t="s">
        <v>1098</v>
      </c>
      <c r="F128" s="20" t="s">
        <v>88</v>
      </c>
      <c r="G128" s="22" t="s">
        <v>888</v>
      </c>
      <c r="H128" s="127"/>
      <c r="I128" s="131"/>
      <c r="J128" s="199"/>
      <c r="K128" s="97">
        <v>45360000</v>
      </c>
      <c r="L128" s="20" t="s">
        <v>889</v>
      </c>
      <c r="M128" s="24"/>
      <c r="N128" s="24"/>
      <c r="O128" s="24"/>
      <c r="P128" s="126"/>
      <c r="Q128" s="126"/>
      <c r="R128" s="24"/>
      <c r="S128" s="24"/>
      <c r="T128" s="24"/>
      <c r="U128" s="25">
        <f t="shared" si="82"/>
        <v>0</v>
      </c>
      <c r="V128" s="24"/>
      <c r="W128" s="24"/>
      <c r="X128" s="24"/>
      <c r="Y128" s="25">
        <f t="shared" si="83"/>
        <v>0</v>
      </c>
      <c r="Z128" s="24"/>
      <c r="AA128" s="24"/>
      <c r="AB128" s="24"/>
      <c r="AC128" s="25">
        <f t="shared" si="84"/>
        <v>0</v>
      </c>
      <c r="AD128" s="24"/>
      <c r="AE128" s="24"/>
      <c r="AF128" s="97">
        <v>45360000</v>
      </c>
      <c r="AG128" s="25">
        <f t="shared" si="85"/>
        <v>45360000</v>
      </c>
      <c r="AH128" s="25">
        <f t="shared" si="86"/>
        <v>45360000</v>
      </c>
      <c r="AI128" s="26">
        <f t="shared" si="87"/>
        <v>0</v>
      </c>
      <c r="AJ128" s="27">
        <f t="shared" si="77"/>
        <v>1.7948754384575713E-3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8">
        <v>14</v>
      </c>
      <c r="B129" s="19"/>
      <c r="C129" s="64" t="s">
        <v>204</v>
      </c>
      <c r="D129" s="29">
        <v>45579</v>
      </c>
      <c r="E129" s="64" t="s">
        <v>1098</v>
      </c>
      <c r="F129" s="20" t="s">
        <v>88</v>
      </c>
      <c r="G129" s="22" t="s">
        <v>888</v>
      </c>
      <c r="H129" s="127"/>
      <c r="I129" s="131"/>
      <c r="J129" s="199"/>
      <c r="K129" s="97">
        <v>31755000</v>
      </c>
      <c r="L129" s="20" t="s">
        <v>889</v>
      </c>
      <c r="M129" s="24"/>
      <c r="N129" s="24"/>
      <c r="O129" s="24"/>
      <c r="P129" s="126"/>
      <c r="Q129" s="126"/>
      <c r="R129" s="24"/>
      <c r="S129" s="24"/>
      <c r="T129" s="24"/>
      <c r="U129" s="25">
        <f t="shared" si="82"/>
        <v>0</v>
      </c>
      <c r="V129" s="24"/>
      <c r="W129" s="24"/>
      <c r="X129" s="24"/>
      <c r="Y129" s="25">
        <f t="shared" si="83"/>
        <v>0</v>
      </c>
      <c r="Z129" s="24"/>
      <c r="AA129" s="24"/>
      <c r="AB129" s="24"/>
      <c r="AC129" s="25">
        <f t="shared" si="84"/>
        <v>0</v>
      </c>
      <c r="AD129" s="24"/>
      <c r="AE129" s="24"/>
      <c r="AF129" s="97">
        <v>31755000</v>
      </c>
      <c r="AG129" s="25">
        <f t="shared" si="85"/>
        <v>31755000</v>
      </c>
      <c r="AH129" s="25">
        <f t="shared" si="86"/>
        <v>31755000</v>
      </c>
      <c r="AI129" s="26">
        <f t="shared" si="87"/>
        <v>0</v>
      </c>
      <c r="AJ129" s="27">
        <f t="shared" si="77"/>
        <v>1.2565315156133196E-3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8">
        <v>15</v>
      </c>
      <c r="B130" s="19"/>
      <c r="C130" s="64" t="s">
        <v>1126</v>
      </c>
      <c r="D130" s="29">
        <v>45593</v>
      </c>
      <c r="E130" s="64" t="s">
        <v>1002</v>
      </c>
      <c r="F130" s="20" t="s">
        <v>88</v>
      </c>
      <c r="G130" s="22" t="s">
        <v>888</v>
      </c>
      <c r="H130" s="127"/>
      <c r="I130" s="131"/>
      <c r="J130" s="199"/>
      <c r="K130" s="97">
        <v>69291600</v>
      </c>
      <c r="L130" s="20" t="s">
        <v>889</v>
      </c>
      <c r="M130" s="24"/>
      <c r="N130" s="24"/>
      <c r="O130" s="24"/>
      <c r="P130" s="126"/>
      <c r="Q130" s="126"/>
      <c r="R130" s="24"/>
      <c r="S130" s="24"/>
      <c r="T130" s="24"/>
      <c r="U130" s="25">
        <f t="shared" si="82"/>
        <v>0</v>
      </c>
      <c r="V130" s="24"/>
      <c r="W130" s="24"/>
      <c r="X130" s="24"/>
      <c r="Y130" s="25">
        <f t="shared" si="83"/>
        <v>0</v>
      </c>
      <c r="Z130" s="24"/>
      <c r="AA130" s="24"/>
      <c r="AB130" s="24"/>
      <c r="AC130" s="25">
        <f t="shared" si="84"/>
        <v>0</v>
      </c>
      <c r="AD130" s="24"/>
      <c r="AE130" s="24"/>
      <c r="AF130" s="97">
        <v>69291600</v>
      </c>
      <c r="AG130" s="25">
        <f t="shared" si="85"/>
        <v>69291600</v>
      </c>
      <c r="AH130" s="25">
        <f t="shared" si="86"/>
        <v>69291600</v>
      </c>
      <c r="AI130" s="26">
        <f t="shared" si="87"/>
        <v>0</v>
      </c>
      <c r="AJ130" s="27">
        <f t="shared" si="77"/>
        <v>2.7418384244141678E-3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8">
        <v>16</v>
      </c>
      <c r="B131" s="19"/>
      <c r="C131" s="64" t="s">
        <v>1127</v>
      </c>
      <c r="D131" s="29">
        <v>45646</v>
      </c>
      <c r="E131" s="64" t="s">
        <v>1098</v>
      </c>
      <c r="F131" s="20" t="s">
        <v>88</v>
      </c>
      <c r="G131" s="22" t="s">
        <v>888</v>
      </c>
      <c r="H131" s="127"/>
      <c r="I131" s="131"/>
      <c r="J131" s="199"/>
      <c r="K131" s="97">
        <v>7200000</v>
      </c>
      <c r="L131" s="20" t="s">
        <v>889</v>
      </c>
      <c r="M131" s="24"/>
      <c r="N131" s="24"/>
      <c r="O131" s="24"/>
      <c r="P131" s="126"/>
      <c r="Q131" s="126"/>
      <c r="R131" s="24"/>
      <c r="S131" s="24"/>
      <c r="T131" s="24"/>
      <c r="U131" s="25">
        <f t="shared" si="82"/>
        <v>0</v>
      </c>
      <c r="V131" s="24"/>
      <c r="W131" s="24"/>
      <c r="X131" s="24"/>
      <c r="Y131" s="25">
        <f t="shared" si="83"/>
        <v>0</v>
      </c>
      <c r="Z131" s="24"/>
      <c r="AA131" s="24"/>
      <c r="AB131" s="24"/>
      <c r="AC131" s="25">
        <f t="shared" si="84"/>
        <v>0</v>
      </c>
      <c r="AD131" s="24"/>
      <c r="AE131" s="24"/>
      <c r="AF131" s="97">
        <v>7200000</v>
      </c>
      <c r="AG131" s="25">
        <f t="shared" si="85"/>
        <v>7200000</v>
      </c>
      <c r="AH131" s="25">
        <f t="shared" si="86"/>
        <v>7200000</v>
      </c>
      <c r="AI131" s="26">
        <f t="shared" si="87"/>
        <v>0</v>
      </c>
      <c r="AJ131" s="27">
        <f t="shared" si="77"/>
        <v>2.8490086324723356E-4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8">
        <v>17</v>
      </c>
      <c r="B132" s="19"/>
      <c r="C132" s="64" t="s">
        <v>1128</v>
      </c>
      <c r="D132" s="29">
        <v>45656</v>
      </c>
      <c r="E132" s="64" t="s">
        <v>1098</v>
      </c>
      <c r="F132" s="20" t="s">
        <v>88</v>
      </c>
      <c r="G132" s="22" t="s">
        <v>888</v>
      </c>
      <c r="H132" s="127"/>
      <c r="I132" s="131"/>
      <c r="J132" s="199"/>
      <c r="K132" s="97">
        <v>120450000</v>
      </c>
      <c r="L132" s="20" t="s">
        <v>889</v>
      </c>
      <c r="M132" s="24"/>
      <c r="N132" s="24"/>
      <c r="O132" s="24"/>
      <c r="P132" s="126"/>
      <c r="Q132" s="126"/>
      <c r="R132" s="24"/>
      <c r="S132" s="24"/>
      <c r="T132" s="24"/>
      <c r="U132" s="25">
        <f t="shared" si="82"/>
        <v>0</v>
      </c>
      <c r="V132" s="24"/>
      <c r="W132" s="24"/>
      <c r="X132" s="24"/>
      <c r="Y132" s="25">
        <f t="shared" si="83"/>
        <v>0</v>
      </c>
      <c r="Z132" s="24"/>
      <c r="AA132" s="24"/>
      <c r="AB132" s="24"/>
      <c r="AC132" s="25">
        <f t="shared" si="84"/>
        <v>0</v>
      </c>
      <c r="AD132" s="24"/>
      <c r="AE132" s="24"/>
      <c r="AF132" s="97">
        <v>120450000</v>
      </c>
      <c r="AG132" s="25">
        <f t="shared" si="85"/>
        <v>120450000</v>
      </c>
      <c r="AH132" s="25">
        <f t="shared" si="86"/>
        <v>120450000</v>
      </c>
      <c r="AI132" s="26">
        <f t="shared" si="87"/>
        <v>0</v>
      </c>
      <c r="AJ132" s="27">
        <f t="shared" si="77"/>
        <v>4.7661540247401777E-3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8">
        <v>18</v>
      </c>
      <c r="B133" s="19"/>
      <c r="C133" s="64" t="s">
        <v>1129</v>
      </c>
      <c r="D133" s="29">
        <v>45656</v>
      </c>
      <c r="E133" s="64" t="s">
        <v>1098</v>
      </c>
      <c r="F133" s="20" t="s">
        <v>88</v>
      </c>
      <c r="G133" s="22" t="s">
        <v>888</v>
      </c>
      <c r="H133" s="127"/>
      <c r="I133" s="131"/>
      <c r="J133" s="195"/>
      <c r="K133" s="97">
        <v>43800000</v>
      </c>
      <c r="L133" s="20" t="s">
        <v>889</v>
      </c>
      <c r="M133" s="24"/>
      <c r="N133" s="24"/>
      <c r="O133" s="24"/>
      <c r="P133" s="126"/>
      <c r="Q133" s="126"/>
      <c r="R133" s="24"/>
      <c r="S133" s="24"/>
      <c r="T133" s="24"/>
      <c r="U133" s="25">
        <f t="shared" si="82"/>
        <v>0</v>
      </c>
      <c r="V133" s="24"/>
      <c r="W133" s="24"/>
      <c r="X133" s="24"/>
      <c r="Y133" s="25">
        <f t="shared" si="83"/>
        <v>0</v>
      </c>
      <c r="Z133" s="24"/>
      <c r="AA133" s="24"/>
      <c r="AB133" s="24"/>
      <c r="AC133" s="25">
        <f t="shared" si="84"/>
        <v>0</v>
      </c>
      <c r="AD133" s="24"/>
      <c r="AE133" s="24"/>
      <c r="AF133" s="97">
        <v>43800000</v>
      </c>
      <c r="AG133" s="25">
        <f t="shared" si="85"/>
        <v>43800000</v>
      </c>
      <c r="AH133" s="25">
        <f t="shared" si="86"/>
        <v>43800000</v>
      </c>
      <c r="AI133" s="26">
        <f t="shared" si="87"/>
        <v>0</v>
      </c>
      <c r="AJ133" s="27">
        <f t="shared" si="77"/>
        <v>1.7331469180873374E-3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s="37" customFormat="1" ht="12.75" customHeight="1" x14ac:dyDescent="0.25">
      <c r="A134" s="196" t="s">
        <v>56</v>
      </c>
      <c r="B134" s="204"/>
      <c r="C134" s="197"/>
      <c r="D134" s="197"/>
      <c r="E134" s="197"/>
      <c r="F134" s="197"/>
      <c r="G134" s="197"/>
      <c r="H134" s="197"/>
      <c r="I134" s="198"/>
      <c r="J134" s="33">
        <f>SUM(J115)</f>
        <v>1055091600</v>
      </c>
      <c r="K134" s="33">
        <f>SUM(K116:K133)</f>
        <v>1055091600</v>
      </c>
      <c r="L134" s="32"/>
      <c r="M134" s="33">
        <f>SUM(M116:M126)</f>
        <v>0</v>
      </c>
      <c r="N134" s="33">
        <f>SUM(N116:N126)</f>
        <v>0</v>
      </c>
      <c r="O134" s="33">
        <f>SUM(O116:O126)</f>
        <v>0</v>
      </c>
      <c r="P134" s="34"/>
      <c r="Q134" s="35"/>
      <c r="R134" s="33">
        <f t="shared" ref="R134:AF134" si="88">SUM(R116:R126)</f>
        <v>0</v>
      </c>
      <c r="S134" s="33">
        <f t="shared" si="88"/>
        <v>0</v>
      </c>
      <c r="T134" s="33">
        <f t="shared" si="88"/>
        <v>0</v>
      </c>
      <c r="U134" s="33">
        <f t="shared" si="88"/>
        <v>0</v>
      </c>
      <c r="V134" s="33">
        <f t="shared" si="88"/>
        <v>0</v>
      </c>
      <c r="W134" s="33">
        <f t="shared" si="88"/>
        <v>23000000</v>
      </c>
      <c r="X134" s="33">
        <f t="shared" si="88"/>
        <v>445125000</v>
      </c>
      <c r="Y134" s="33">
        <f t="shared" si="88"/>
        <v>468125000</v>
      </c>
      <c r="Z134" s="33">
        <f t="shared" si="88"/>
        <v>127200000</v>
      </c>
      <c r="AA134" s="33">
        <f t="shared" si="88"/>
        <v>40420000</v>
      </c>
      <c r="AB134" s="33">
        <f t="shared" si="88"/>
        <v>0</v>
      </c>
      <c r="AC134" s="33">
        <f t="shared" si="88"/>
        <v>167620000</v>
      </c>
      <c r="AD134" s="33">
        <f t="shared" si="88"/>
        <v>0</v>
      </c>
      <c r="AE134" s="33">
        <f t="shared" si="88"/>
        <v>0</v>
      </c>
      <c r="AF134" s="33">
        <f t="shared" si="88"/>
        <v>51120000</v>
      </c>
      <c r="AG134" s="33">
        <f>SUM(AG116:AG133)</f>
        <v>419346600</v>
      </c>
      <c r="AH134" s="33">
        <f>SUM(AH116:AH133)</f>
        <v>1055091600</v>
      </c>
      <c r="AI134" s="36">
        <f>IF(ISERROR(AH134/J134),0,AH134/J134)</f>
        <v>1</v>
      </c>
      <c r="AJ134" s="36">
        <f>IF(ISERROR(AH134/$AH$465),0,AH134/$AH$465)</f>
        <v>4.174951495068123E-2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x14ac:dyDescent="0.25">
      <c r="A135" s="191" t="s">
        <v>57</v>
      </c>
      <c r="B135" s="192"/>
      <c r="C135" s="192"/>
      <c r="D135" s="192"/>
      <c r="E135" s="193"/>
      <c r="F135" s="9"/>
      <c r="G135" s="10"/>
      <c r="H135" s="11"/>
      <c r="I135" s="11"/>
      <c r="J135" s="194">
        <v>1699695125</v>
      </c>
      <c r="K135" s="13"/>
      <c r="L135" s="14"/>
      <c r="M135" s="15"/>
      <c r="N135" s="15"/>
      <c r="O135" s="15"/>
      <c r="P135" s="10"/>
      <c r="Q135" s="16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7"/>
      <c r="AJ135" s="17"/>
    </row>
    <row r="136" spans="1:106" ht="12.75" customHeight="1" outlineLevel="1" x14ac:dyDescent="0.25">
      <c r="A136" s="18">
        <v>1</v>
      </c>
      <c r="B136" s="19"/>
      <c r="C136" s="20" t="s">
        <v>147</v>
      </c>
      <c r="D136" s="21">
        <v>45406</v>
      </c>
      <c r="E136" s="22" t="s">
        <v>148</v>
      </c>
      <c r="F136" s="22" t="s">
        <v>88</v>
      </c>
      <c r="G136" s="22" t="s">
        <v>888</v>
      </c>
      <c r="H136" s="21"/>
      <c r="I136" s="21"/>
      <c r="J136" s="199"/>
      <c r="K136" s="23">
        <v>151200000</v>
      </c>
      <c r="L136" s="22" t="s">
        <v>889</v>
      </c>
      <c r="M136" s="24"/>
      <c r="N136" s="24"/>
      <c r="O136" s="24"/>
      <c r="P136" s="22"/>
      <c r="Q136" s="22"/>
      <c r="R136" s="24"/>
      <c r="S136" s="24"/>
      <c r="T136" s="24"/>
      <c r="U136" s="25">
        <f>SUM(R136:T136)</f>
        <v>0</v>
      </c>
      <c r="V136" s="23">
        <v>151200000</v>
      </c>
      <c r="W136" s="24"/>
      <c r="X136" s="24"/>
      <c r="Y136" s="25">
        <f t="shared" ref="Y136:Y144" si="89">SUM(V136:X136)</f>
        <v>151200000</v>
      </c>
      <c r="Z136" s="24"/>
      <c r="AA136" s="24"/>
      <c r="AB136" s="24"/>
      <c r="AC136" s="25">
        <f>SUM(Z136:AB136)</f>
        <v>0</v>
      </c>
      <c r="AD136" s="24"/>
      <c r="AE136" s="24"/>
      <c r="AF136" s="24"/>
      <c r="AG136" s="25">
        <f>SUM(AD136:AF136)</f>
        <v>0</v>
      </c>
      <c r="AH136" s="25">
        <f t="shared" ref="AH136:AH144" si="90">SUM(U136,Y136,AC136,AG136)</f>
        <v>151200000</v>
      </c>
      <c r="AI136" s="26">
        <f t="shared" ref="AI136:AI144" si="91">IF(ISERROR(AH136/J136),0,AH136/J136)</f>
        <v>0</v>
      </c>
      <c r="AJ136" s="27">
        <f t="shared" ref="AJ136:AJ162" si="92">IF(ISERROR(AH136/$AH$465),"-",AH136/$AH$465)</f>
        <v>5.9829181281919044E-3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8">
        <v>2</v>
      </c>
      <c r="B137" s="19"/>
      <c r="C137" s="28" t="s">
        <v>149</v>
      </c>
      <c r="D137" s="29">
        <v>45407</v>
      </c>
      <c r="E137" s="22" t="s">
        <v>150</v>
      </c>
      <c r="F137" s="22" t="s">
        <v>88</v>
      </c>
      <c r="G137" s="22" t="s">
        <v>888</v>
      </c>
      <c r="H137" s="29"/>
      <c r="I137" s="29"/>
      <c r="J137" s="199"/>
      <c r="K137" s="31">
        <v>50400000</v>
      </c>
      <c r="L137" s="22" t="s">
        <v>889</v>
      </c>
      <c r="M137" s="24"/>
      <c r="N137" s="24"/>
      <c r="O137" s="24"/>
      <c r="P137" s="30"/>
      <c r="Q137" s="30"/>
      <c r="R137" s="24"/>
      <c r="S137" s="24"/>
      <c r="T137" s="24"/>
      <c r="U137" s="25">
        <f t="shared" ref="U137:U153" si="93">SUM(R137:T137)</f>
        <v>0</v>
      </c>
      <c r="V137" s="24"/>
      <c r="W137" s="31">
        <v>50400000</v>
      </c>
      <c r="X137" s="24"/>
      <c r="Y137" s="25">
        <f t="shared" si="89"/>
        <v>50400000</v>
      </c>
      <c r="Z137" s="24"/>
      <c r="AA137" s="24"/>
      <c r="AB137" s="24"/>
      <c r="AC137" s="25">
        <f t="shared" ref="AC137:AC149" si="94">SUM(Z137:AB137)</f>
        <v>0</v>
      </c>
      <c r="AD137" s="24"/>
      <c r="AE137" s="24"/>
      <c r="AF137" s="24"/>
      <c r="AG137" s="25">
        <f t="shared" ref="AG137:AG153" si="95">SUM(AD137:AF137)</f>
        <v>0</v>
      </c>
      <c r="AH137" s="25">
        <f t="shared" si="90"/>
        <v>50400000</v>
      </c>
      <c r="AI137" s="26">
        <f t="shared" si="91"/>
        <v>0</v>
      </c>
      <c r="AJ137" s="27">
        <f t="shared" si="92"/>
        <v>1.9943060427306349E-3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8">
        <v>3</v>
      </c>
      <c r="B138" s="19"/>
      <c r="C138" s="28" t="s">
        <v>151</v>
      </c>
      <c r="D138" s="29">
        <v>45412</v>
      </c>
      <c r="E138" s="22" t="s">
        <v>152</v>
      </c>
      <c r="F138" s="22" t="s">
        <v>88</v>
      </c>
      <c r="G138" s="22" t="s">
        <v>888</v>
      </c>
      <c r="H138" s="29"/>
      <c r="I138" s="29"/>
      <c r="J138" s="199"/>
      <c r="K138" s="31">
        <v>201600000</v>
      </c>
      <c r="L138" s="22" t="s">
        <v>889</v>
      </c>
      <c r="M138" s="24"/>
      <c r="N138" s="24"/>
      <c r="O138" s="24"/>
      <c r="P138" s="30"/>
      <c r="Q138" s="30"/>
      <c r="R138" s="24"/>
      <c r="S138" s="24"/>
      <c r="T138" s="24"/>
      <c r="U138" s="25">
        <f t="shared" si="93"/>
        <v>0</v>
      </c>
      <c r="V138" s="24"/>
      <c r="W138" s="31">
        <v>201600000</v>
      </c>
      <c r="X138" s="24"/>
      <c r="Y138" s="25">
        <f t="shared" si="89"/>
        <v>201600000</v>
      </c>
      <c r="Z138" s="24"/>
      <c r="AA138" s="24"/>
      <c r="AB138" s="24"/>
      <c r="AC138" s="25">
        <f t="shared" si="94"/>
        <v>0</v>
      </c>
      <c r="AD138" s="24"/>
      <c r="AE138" s="24"/>
      <c r="AF138" s="24"/>
      <c r="AG138" s="25">
        <f t="shared" si="95"/>
        <v>0</v>
      </c>
      <c r="AH138" s="25">
        <f t="shared" si="90"/>
        <v>201600000</v>
      </c>
      <c r="AI138" s="26">
        <f t="shared" si="91"/>
        <v>0</v>
      </c>
      <c r="AJ138" s="27">
        <f t="shared" si="92"/>
        <v>7.9772241709225398E-3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8">
        <v>4</v>
      </c>
      <c r="B139" s="19"/>
      <c r="C139" s="28" t="s">
        <v>153</v>
      </c>
      <c r="D139" s="29">
        <v>45421</v>
      </c>
      <c r="E139" s="22" t="s">
        <v>154</v>
      </c>
      <c r="F139" s="22" t="s">
        <v>88</v>
      </c>
      <c r="G139" s="22" t="s">
        <v>888</v>
      </c>
      <c r="H139" s="29"/>
      <c r="I139" s="29"/>
      <c r="J139" s="199"/>
      <c r="K139" s="31">
        <v>151200000</v>
      </c>
      <c r="L139" s="22" t="s">
        <v>889</v>
      </c>
      <c r="M139" s="24"/>
      <c r="N139" s="24"/>
      <c r="O139" s="24"/>
      <c r="P139" s="30"/>
      <c r="Q139" s="30"/>
      <c r="R139" s="24"/>
      <c r="S139" s="24"/>
      <c r="T139" s="24"/>
      <c r="U139" s="25">
        <f t="shared" si="93"/>
        <v>0</v>
      </c>
      <c r="V139" s="24"/>
      <c r="W139" s="97">
        <v>151200000</v>
      </c>
      <c r="X139" s="95"/>
      <c r="Y139" s="25">
        <f t="shared" si="89"/>
        <v>151200000</v>
      </c>
      <c r="Z139" s="24"/>
      <c r="AA139" s="24"/>
      <c r="AB139" s="24"/>
      <c r="AC139" s="25">
        <f t="shared" si="94"/>
        <v>0</v>
      </c>
      <c r="AD139" s="24"/>
      <c r="AE139" s="24"/>
      <c r="AF139" s="24"/>
      <c r="AG139" s="25">
        <f t="shared" si="95"/>
        <v>0</v>
      </c>
      <c r="AH139" s="25">
        <f t="shared" si="90"/>
        <v>151200000</v>
      </c>
      <c r="AI139" s="26">
        <f t="shared" si="91"/>
        <v>0</v>
      </c>
      <c r="AJ139" s="27">
        <f t="shared" si="92"/>
        <v>5.9829181281919044E-3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8">
        <v>5</v>
      </c>
      <c r="B140" s="19"/>
      <c r="C140" s="28" t="s">
        <v>155</v>
      </c>
      <c r="D140" s="29">
        <v>45422</v>
      </c>
      <c r="E140" s="22" t="s">
        <v>154</v>
      </c>
      <c r="F140" s="22" t="s">
        <v>88</v>
      </c>
      <c r="G140" s="22" t="s">
        <v>888</v>
      </c>
      <c r="H140" s="29"/>
      <c r="I140" s="29"/>
      <c r="J140" s="199"/>
      <c r="K140" s="31">
        <v>18000000</v>
      </c>
      <c r="L140" s="22" t="s">
        <v>889</v>
      </c>
      <c r="M140" s="24"/>
      <c r="N140" s="24"/>
      <c r="O140" s="24"/>
      <c r="P140" s="30"/>
      <c r="Q140" s="30"/>
      <c r="R140" s="24"/>
      <c r="S140" s="24"/>
      <c r="T140" s="24"/>
      <c r="U140" s="25">
        <f t="shared" si="93"/>
        <v>0</v>
      </c>
      <c r="V140" s="24"/>
      <c r="W140" s="98">
        <v>18000000</v>
      </c>
      <c r="X140" s="96"/>
      <c r="Y140" s="25">
        <f t="shared" si="89"/>
        <v>18000000</v>
      </c>
      <c r="Z140" s="24"/>
      <c r="AA140" s="24"/>
      <c r="AB140" s="24"/>
      <c r="AC140" s="25">
        <f t="shared" si="94"/>
        <v>0</v>
      </c>
      <c r="AD140" s="24"/>
      <c r="AE140" s="24"/>
      <c r="AF140" s="24"/>
      <c r="AG140" s="25">
        <f t="shared" si="95"/>
        <v>0</v>
      </c>
      <c r="AH140" s="25">
        <f t="shared" si="90"/>
        <v>18000000</v>
      </c>
      <c r="AI140" s="26">
        <f t="shared" si="91"/>
        <v>0</v>
      </c>
      <c r="AJ140" s="27">
        <f t="shared" si="92"/>
        <v>7.1225215811808386E-4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8">
        <v>6</v>
      </c>
      <c r="B141" s="19"/>
      <c r="C141" s="28" t="s">
        <v>156</v>
      </c>
      <c r="D141" s="29">
        <v>45414</v>
      </c>
      <c r="E141" s="22" t="s">
        <v>152</v>
      </c>
      <c r="F141" s="22" t="s">
        <v>88</v>
      </c>
      <c r="G141" s="22" t="s">
        <v>888</v>
      </c>
      <c r="H141" s="29"/>
      <c r="I141" s="29"/>
      <c r="J141" s="199"/>
      <c r="K141" s="31">
        <v>18000000</v>
      </c>
      <c r="L141" s="22" t="s">
        <v>889</v>
      </c>
      <c r="M141" s="24"/>
      <c r="N141" s="24"/>
      <c r="O141" s="24"/>
      <c r="P141" s="30"/>
      <c r="Q141" s="30"/>
      <c r="R141" s="24"/>
      <c r="S141" s="24"/>
      <c r="T141" s="24"/>
      <c r="U141" s="25">
        <f t="shared" si="93"/>
        <v>0</v>
      </c>
      <c r="V141" s="24"/>
      <c r="W141" s="98">
        <v>18000000</v>
      </c>
      <c r="X141" s="96"/>
      <c r="Y141" s="25">
        <f t="shared" si="89"/>
        <v>18000000</v>
      </c>
      <c r="Z141" s="24"/>
      <c r="AA141" s="24"/>
      <c r="AB141" s="24"/>
      <c r="AC141" s="25">
        <f t="shared" si="94"/>
        <v>0</v>
      </c>
      <c r="AD141" s="24"/>
      <c r="AE141" s="24"/>
      <c r="AF141" s="24"/>
      <c r="AG141" s="25">
        <f t="shared" si="95"/>
        <v>0</v>
      </c>
      <c r="AH141" s="25">
        <f t="shared" si="90"/>
        <v>18000000</v>
      </c>
      <c r="AI141" s="26">
        <f t="shared" si="91"/>
        <v>0</v>
      </c>
      <c r="AJ141" s="27">
        <f t="shared" si="92"/>
        <v>7.1225215811808386E-4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8">
        <v>7</v>
      </c>
      <c r="B142" s="19"/>
      <c r="C142" s="28" t="s">
        <v>157</v>
      </c>
      <c r="D142" s="29">
        <v>45442</v>
      </c>
      <c r="E142" s="30" t="s">
        <v>158</v>
      </c>
      <c r="F142" s="22" t="s">
        <v>88</v>
      </c>
      <c r="G142" s="22" t="s">
        <v>888</v>
      </c>
      <c r="H142" s="29"/>
      <c r="I142" s="29"/>
      <c r="J142" s="199"/>
      <c r="K142" s="31">
        <v>24150000</v>
      </c>
      <c r="L142" s="22" t="s">
        <v>889</v>
      </c>
      <c r="M142" s="24"/>
      <c r="N142" s="24"/>
      <c r="O142" s="24"/>
      <c r="P142" s="30"/>
      <c r="Q142" s="30"/>
      <c r="R142" s="24"/>
      <c r="S142" s="24"/>
      <c r="T142" s="24"/>
      <c r="U142" s="25">
        <f t="shared" si="93"/>
        <v>0</v>
      </c>
      <c r="V142" s="24"/>
      <c r="W142" s="98">
        <v>24150000</v>
      </c>
      <c r="X142" s="96"/>
      <c r="Y142" s="25">
        <f t="shared" si="89"/>
        <v>24150000</v>
      </c>
      <c r="Z142" s="24"/>
      <c r="AA142" s="24"/>
      <c r="AB142" s="24"/>
      <c r="AC142" s="25">
        <f t="shared" si="94"/>
        <v>0</v>
      </c>
      <c r="AD142" s="24"/>
      <c r="AE142" s="24"/>
      <c r="AF142" s="24"/>
      <c r="AG142" s="25">
        <f t="shared" si="95"/>
        <v>0</v>
      </c>
      <c r="AH142" s="25">
        <f t="shared" si="90"/>
        <v>24150000</v>
      </c>
      <c r="AI142" s="26">
        <f t="shared" si="91"/>
        <v>0</v>
      </c>
      <c r="AJ142" s="27">
        <f t="shared" si="92"/>
        <v>9.5560497880842925E-4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8">
        <v>8</v>
      </c>
      <c r="B143" s="19"/>
      <c r="C143" s="28" t="s">
        <v>159</v>
      </c>
      <c r="D143" s="29">
        <v>45442</v>
      </c>
      <c r="E143" s="30" t="s">
        <v>158</v>
      </c>
      <c r="F143" s="22" t="s">
        <v>88</v>
      </c>
      <c r="G143" s="22" t="s">
        <v>888</v>
      </c>
      <c r="H143" s="29"/>
      <c r="I143" s="29"/>
      <c r="J143" s="199"/>
      <c r="K143" s="31">
        <v>119280000</v>
      </c>
      <c r="L143" s="22" t="s">
        <v>889</v>
      </c>
      <c r="M143" s="24"/>
      <c r="N143" s="24"/>
      <c r="O143" s="24"/>
      <c r="P143" s="30"/>
      <c r="Q143" s="30"/>
      <c r="R143" s="24"/>
      <c r="S143" s="24"/>
      <c r="T143" s="24"/>
      <c r="U143" s="25">
        <f t="shared" si="93"/>
        <v>0</v>
      </c>
      <c r="V143" s="24"/>
      <c r="W143" s="14"/>
      <c r="X143" s="98">
        <v>119280000</v>
      </c>
      <c r="Y143" s="25">
        <f t="shared" si="89"/>
        <v>119280000</v>
      </c>
      <c r="Z143" s="24"/>
      <c r="AA143" s="24"/>
      <c r="AB143" s="24"/>
      <c r="AC143" s="25">
        <f t="shared" si="94"/>
        <v>0</v>
      </c>
      <c r="AD143" s="24"/>
      <c r="AE143" s="24"/>
      <c r="AF143" s="24"/>
      <c r="AG143" s="25">
        <f t="shared" si="95"/>
        <v>0</v>
      </c>
      <c r="AH143" s="25">
        <f t="shared" si="90"/>
        <v>119280000</v>
      </c>
      <c r="AI143" s="26">
        <f t="shared" si="91"/>
        <v>0</v>
      </c>
      <c r="AJ143" s="27">
        <f t="shared" si="92"/>
        <v>4.7198576344625025E-3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8">
        <v>9</v>
      </c>
      <c r="B144" s="19"/>
      <c r="C144" s="28" t="s">
        <v>160</v>
      </c>
      <c r="D144" s="29">
        <v>45455</v>
      </c>
      <c r="E144" s="22" t="s">
        <v>154</v>
      </c>
      <c r="F144" s="22" t="s">
        <v>88</v>
      </c>
      <c r="G144" s="22" t="s">
        <v>888</v>
      </c>
      <c r="H144" s="29"/>
      <c r="I144" s="29"/>
      <c r="J144" s="199"/>
      <c r="K144" s="31">
        <v>18000000</v>
      </c>
      <c r="L144" s="22" t="s">
        <v>889</v>
      </c>
      <c r="M144" s="24"/>
      <c r="N144" s="24"/>
      <c r="O144" s="24"/>
      <c r="P144" s="30"/>
      <c r="Q144" s="30"/>
      <c r="R144" s="24"/>
      <c r="S144" s="24"/>
      <c r="T144" s="24"/>
      <c r="U144" s="25">
        <f t="shared" si="93"/>
        <v>0</v>
      </c>
      <c r="V144" s="24"/>
      <c r="W144" s="96"/>
      <c r="X144" s="98">
        <v>18000000</v>
      </c>
      <c r="Y144" s="25">
        <f t="shared" si="89"/>
        <v>18000000</v>
      </c>
      <c r="Z144" s="24"/>
      <c r="AA144" s="24"/>
      <c r="AB144" s="24"/>
      <c r="AC144" s="25">
        <f t="shared" si="94"/>
        <v>0</v>
      </c>
      <c r="AD144" s="24"/>
      <c r="AE144" s="24"/>
      <c r="AF144" s="24"/>
      <c r="AG144" s="25">
        <f t="shared" si="95"/>
        <v>0</v>
      </c>
      <c r="AH144" s="25">
        <f t="shared" si="90"/>
        <v>18000000</v>
      </c>
      <c r="AI144" s="26">
        <f t="shared" si="91"/>
        <v>0</v>
      </c>
      <c r="AJ144" s="27">
        <f t="shared" si="92"/>
        <v>7.1225215811808386E-4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8">
        <v>10</v>
      </c>
      <c r="B145" s="19"/>
      <c r="C145" s="28" t="s">
        <v>979</v>
      </c>
      <c r="D145" s="29">
        <v>45471</v>
      </c>
      <c r="E145" s="22" t="s">
        <v>152</v>
      </c>
      <c r="F145" s="22" t="s">
        <v>88</v>
      </c>
      <c r="G145" s="22" t="s">
        <v>888</v>
      </c>
      <c r="H145" s="29"/>
      <c r="I145" s="29"/>
      <c r="J145" s="199"/>
      <c r="K145" s="31">
        <v>18000000</v>
      </c>
      <c r="L145" s="22" t="s">
        <v>889</v>
      </c>
      <c r="M145" s="24"/>
      <c r="N145" s="24"/>
      <c r="O145" s="24"/>
      <c r="P145" s="30"/>
      <c r="Q145" s="30"/>
      <c r="R145" s="24"/>
      <c r="S145" s="24"/>
      <c r="T145" s="24"/>
      <c r="U145" s="25">
        <f t="shared" si="93"/>
        <v>0</v>
      </c>
      <c r="V145" s="24"/>
      <c r="W145" s="24"/>
      <c r="X145" s="23"/>
      <c r="Y145" s="25">
        <f t="shared" ref="Y145:Y153" si="96">SUM(V145:X145)</f>
        <v>0</v>
      </c>
      <c r="Z145" s="24">
        <v>18000000</v>
      </c>
      <c r="AA145" s="24"/>
      <c r="AB145" s="24"/>
      <c r="AC145" s="25">
        <f t="shared" si="94"/>
        <v>18000000</v>
      </c>
      <c r="AD145" s="24"/>
      <c r="AE145" s="24"/>
      <c r="AF145" s="24"/>
      <c r="AG145" s="25">
        <f t="shared" si="95"/>
        <v>0</v>
      </c>
      <c r="AH145" s="25">
        <f t="shared" ref="AH145:AH153" si="97">SUM(U145,Y145,AC145,AG145)</f>
        <v>18000000</v>
      </c>
      <c r="AI145" s="26">
        <f t="shared" ref="AI145:AI153" si="98">IF(ISERROR(AH145/J145),0,AH145/J145)</f>
        <v>0</v>
      </c>
      <c r="AJ145" s="27">
        <f t="shared" si="92"/>
        <v>7.1225215811808386E-4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8">
        <v>11</v>
      </c>
      <c r="B146" s="19"/>
      <c r="C146" s="28" t="s">
        <v>774</v>
      </c>
      <c r="D146" s="29">
        <v>45491</v>
      </c>
      <c r="E146" s="22" t="s">
        <v>152</v>
      </c>
      <c r="F146" s="22" t="s">
        <v>88</v>
      </c>
      <c r="G146" s="22" t="s">
        <v>888</v>
      </c>
      <c r="H146" s="29"/>
      <c r="I146" s="29"/>
      <c r="J146" s="199"/>
      <c r="K146" s="31">
        <v>18000000</v>
      </c>
      <c r="L146" s="22" t="s">
        <v>889</v>
      </c>
      <c r="M146" s="24"/>
      <c r="N146" s="24"/>
      <c r="O146" s="24"/>
      <c r="P146" s="30"/>
      <c r="Q146" s="30"/>
      <c r="R146" s="24"/>
      <c r="S146" s="24"/>
      <c r="T146" s="24"/>
      <c r="U146" s="25">
        <f t="shared" si="93"/>
        <v>0</v>
      </c>
      <c r="V146" s="24"/>
      <c r="W146" s="24"/>
      <c r="X146" s="23"/>
      <c r="Y146" s="25">
        <f t="shared" si="96"/>
        <v>0</v>
      </c>
      <c r="Z146" s="24">
        <v>18000000</v>
      </c>
      <c r="AA146" s="24"/>
      <c r="AB146" s="24"/>
      <c r="AC146" s="25">
        <f t="shared" si="94"/>
        <v>18000000</v>
      </c>
      <c r="AD146" s="24"/>
      <c r="AE146" s="24"/>
      <c r="AF146" s="24"/>
      <c r="AG146" s="25">
        <f t="shared" si="95"/>
        <v>0</v>
      </c>
      <c r="AH146" s="25">
        <f t="shared" si="97"/>
        <v>18000000</v>
      </c>
      <c r="AI146" s="26">
        <f t="shared" si="98"/>
        <v>0</v>
      </c>
      <c r="AJ146" s="27">
        <f t="shared" si="92"/>
        <v>7.1225215811808386E-4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8">
        <v>12</v>
      </c>
      <c r="B147" s="19"/>
      <c r="C147" s="28" t="s">
        <v>808</v>
      </c>
      <c r="D147" s="29">
        <v>45491</v>
      </c>
      <c r="E147" s="22" t="s">
        <v>154</v>
      </c>
      <c r="F147" s="22" t="s">
        <v>88</v>
      </c>
      <c r="G147" s="22" t="s">
        <v>888</v>
      </c>
      <c r="H147" s="29"/>
      <c r="I147" s="29"/>
      <c r="J147" s="199"/>
      <c r="K147" s="31">
        <v>19200000</v>
      </c>
      <c r="L147" s="22" t="s">
        <v>889</v>
      </c>
      <c r="M147" s="24"/>
      <c r="N147" s="24"/>
      <c r="O147" s="24"/>
      <c r="P147" s="30"/>
      <c r="Q147" s="30"/>
      <c r="R147" s="24"/>
      <c r="S147" s="24"/>
      <c r="T147" s="24"/>
      <c r="U147" s="25">
        <f t="shared" si="93"/>
        <v>0</v>
      </c>
      <c r="V147" s="24"/>
      <c r="W147" s="24"/>
      <c r="X147" s="23"/>
      <c r="Y147" s="25">
        <f t="shared" si="96"/>
        <v>0</v>
      </c>
      <c r="Z147" s="24">
        <v>19200000</v>
      </c>
      <c r="AA147" s="24"/>
      <c r="AB147" s="24"/>
      <c r="AC147" s="25">
        <f t="shared" si="94"/>
        <v>19200000</v>
      </c>
      <c r="AD147" s="24"/>
      <c r="AE147" s="24"/>
      <c r="AF147" s="24"/>
      <c r="AG147" s="25">
        <f t="shared" si="95"/>
        <v>0</v>
      </c>
      <c r="AH147" s="25">
        <f t="shared" si="97"/>
        <v>19200000</v>
      </c>
      <c r="AI147" s="26">
        <f t="shared" si="98"/>
        <v>0</v>
      </c>
      <c r="AJ147" s="27">
        <f t="shared" si="92"/>
        <v>7.5973563532595611E-4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8">
        <v>13</v>
      </c>
      <c r="B148" s="19"/>
      <c r="C148" s="28" t="s">
        <v>980</v>
      </c>
      <c r="D148" s="29">
        <v>45504</v>
      </c>
      <c r="E148" s="22" t="s">
        <v>154</v>
      </c>
      <c r="F148" s="22" t="s">
        <v>88</v>
      </c>
      <c r="G148" s="22" t="s">
        <v>888</v>
      </c>
      <c r="H148" s="29"/>
      <c r="I148" s="29"/>
      <c r="J148" s="199"/>
      <c r="K148" s="31">
        <v>167900000</v>
      </c>
      <c r="L148" s="22" t="s">
        <v>889</v>
      </c>
      <c r="M148" s="24"/>
      <c r="N148" s="24"/>
      <c r="O148" s="24"/>
      <c r="P148" s="30"/>
      <c r="Q148" s="30"/>
      <c r="R148" s="24"/>
      <c r="S148" s="24"/>
      <c r="T148" s="24"/>
      <c r="U148" s="25">
        <f t="shared" si="93"/>
        <v>0</v>
      </c>
      <c r="V148" s="24"/>
      <c r="W148" s="24"/>
      <c r="X148" s="23"/>
      <c r="Y148" s="25">
        <f t="shared" si="96"/>
        <v>0</v>
      </c>
      <c r="Z148" s="24"/>
      <c r="AA148" s="24">
        <v>167900000</v>
      </c>
      <c r="AB148" s="24"/>
      <c r="AC148" s="25">
        <f t="shared" si="94"/>
        <v>167900000</v>
      </c>
      <c r="AD148" s="24"/>
      <c r="AE148" s="24"/>
      <c r="AF148" s="24"/>
      <c r="AG148" s="25">
        <f t="shared" si="95"/>
        <v>0</v>
      </c>
      <c r="AH148" s="25">
        <f t="shared" si="97"/>
        <v>167900000</v>
      </c>
      <c r="AI148" s="26">
        <f t="shared" si="98"/>
        <v>0</v>
      </c>
      <c r="AJ148" s="27">
        <f t="shared" si="92"/>
        <v>6.6437298526681272E-3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8">
        <v>14</v>
      </c>
      <c r="B149" s="19"/>
      <c r="C149" s="28" t="s">
        <v>981</v>
      </c>
      <c r="D149" s="29">
        <v>45520</v>
      </c>
      <c r="E149" s="30" t="s">
        <v>158</v>
      </c>
      <c r="F149" s="22" t="s">
        <v>88</v>
      </c>
      <c r="G149" s="22" t="s">
        <v>888</v>
      </c>
      <c r="H149" s="29"/>
      <c r="I149" s="29"/>
      <c r="J149" s="199"/>
      <c r="K149" s="31">
        <v>37950000</v>
      </c>
      <c r="L149" s="22" t="s">
        <v>889</v>
      </c>
      <c r="M149" s="24"/>
      <c r="N149" s="24"/>
      <c r="O149" s="24"/>
      <c r="P149" s="30"/>
      <c r="Q149" s="30"/>
      <c r="R149" s="24"/>
      <c r="S149" s="24"/>
      <c r="T149" s="24"/>
      <c r="U149" s="25">
        <f t="shared" si="93"/>
        <v>0</v>
      </c>
      <c r="V149" s="24"/>
      <c r="W149" s="24"/>
      <c r="X149" s="23"/>
      <c r="Y149" s="25">
        <f t="shared" si="96"/>
        <v>0</v>
      </c>
      <c r="Z149" s="24"/>
      <c r="AA149" s="24">
        <v>37950000</v>
      </c>
      <c r="AB149" s="24"/>
      <c r="AC149" s="25">
        <f t="shared" si="94"/>
        <v>37950000</v>
      </c>
      <c r="AD149" s="24"/>
      <c r="AE149" s="24"/>
      <c r="AF149" s="24"/>
      <c r="AG149" s="25">
        <f t="shared" si="95"/>
        <v>0</v>
      </c>
      <c r="AH149" s="25">
        <f t="shared" si="97"/>
        <v>37950000</v>
      </c>
      <c r="AI149" s="26">
        <f t="shared" si="98"/>
        <v>0</v>
      </c>
      <c r="AJ149" s="27">
        <f t="shared" si="92"/>
        <v>1.5016649666989602E-3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8">
        <v>15</v>
      </c>
      <c r="B150" s="19"/>
      <c r="C150" s="28" t="s">
        <v>982</v>
      </c>
      <c r="D150" s="29">
        <v>45527</v>
      </c>
      <c r="E150" s="30" t="s">
        <v>977</v>
      </c>
      <c r="F150" s="22" t="s">
        <v>88</v>
      </c>
      <c r="G150" s="22" t="s">
        <v>888</v>
      </c>
      <c r="H150" s="29"/>
      <c r="I150" s="29"/>
      <c r="J150" s="199"/>
      <c r="K150" s="31">
        <v>17500000</v>
      </c>
      <c r="L150" s="22" t="s">
        <v>889</v>
      </c>
      <c r="M150" s="24"/>
      <c r="N150" s="24"/>
      <c r="O150" s="24"/>
      <c r="P150" s="30"/>
      <c r="Q150" s="30"/>
      <c r="R150" s="24"/>
      <c r="S150" s="24"/>
      <c r="T150" s="24"/>
      <c r="U150" s="25">
        <f t="shared" si="93"/>
        <v>0</v>
      </c>
      <c r="V150" s="24"/>
      <c r="W150" s="24"/>
      <c r="X150" s="23"/>
      <c r="Y150" s="25">
        <f t="shared" si="96"/>
        <v>0</v>
      </c>
      <c r="Z150" s="24"/>
      <c r="AA150" s="24"/>
      <c r="AB150" s="24">
        <v>17500000</v>
      </c>
      <c r="AC150" s="25">
        <f>SUM(Z150:AB150)</f>
        <v>17500000</v>
      </c>
      <c r="AD150" s="24"/>
      <c r="AE150" s="24"/>
      <c r="AF150" s="24"/>
      <c r="AG150" s="25">
        <f t="shared" si="95"/>
        <v>0</v>
      </c>
      <c r="AH150" s="25">
        <f t="shared" si="97"/>
        <v>17500000</v>
      </c>
      <c r="AI150" s="26">
        <f t="shared" si="98"/>
        <v>0</v>
      </c>
      <c r="AJ150" s="27">
        <f t="shared" si="92"/>
        <v>6.9246737594813709E-4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8">
        <v>16</v>
      </c>
      <c r="B151" s="19"/>
      <c r="C151" s="28" t="s">
        <v>983</v>
      </c>
      <c r="D151" s="29">
        <v>45537</v>
      </c>
      <c r="E151" s="30" t="s">
        <v>978</v>
      </c>
      <c r="F151" s="22" t="s">
        <v>88</v>
      </c>
      <c r="G151" s="22" t="s">
        <v>888</v>
      </c>
      <c r="H151" s="29"/>
      <c r="I151" s="29"/>
      <c r="J151" s="199"/>
      <c r="K151" s="31">
        <v>146000000</v>
      </c>
      <c r="L151" s="22" t="s">
        <v>889</v>
      </c>
      <c r="M151" s="24"/>
      <c r="N151" s="24"/>
      <c r="O151" s="24"/>
      <c r="P151" s="30"/>
      <c r="Q151" s="30"/>
      <c r="R151" s="24"/>
      <c r="S151" s="24"/>
      <c r="T151" s="24"/>
      <c r="U151" s="25">
        <f t="shared" si="93"/>
        <v>0</v>
      </c>
      <c r="V151" s="24"/>
      <c r="W151" s="24"/>
      <c r="X151" s="23"/>
      <c r="Y151" s="25">
        <f t="shared" si="96"/>
        <v>0</v>
      </c>
      <c r="Z151" s="24"/>
      <c r="AA151" s="24"/>
      <c r="AB151" s="24">
        <v>146000000</v>
      </c>
      <c r="AC151" s="25">
        <f>SUM(Z151:AB151)</f>
        <v>146000000</v>
      </c>
      <c r="AD151" s="24"/>
      <c r="AE151" s="24"/>
      <c r="AF151" s="24"/>
      <c r="AG151" s="25">
        <f t="shared" si="95"/>
        <v>0</v>
      </c>
      <c r="AH151" s="25">
        <f t="shared" si="97"/>
        <v>146000000</v>
      </c>
      <c r="AI151" s="26">
        <f t="shared" si="98"/>
        <v>0</v>
      </c>
      <c r="AJ151" s="27">
        <f t="shared" si="92"/>
        <v>5.777156393624458E-3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8">
        <v>17</v>
      </c>
      <c r="B152" s="19"/>
      <c r="C152" s="28" t="s">
        <v>984</v>
      </c>
      <c r="D152" s="29">
        <v>45527</v>
      </c>
      <c r="E152" s="22" t="s">
        <v>152</v>
      </c>
      <c r="F152" s="22" t="s">
        <v>88</v>
      </c>
      <c r="G152" s="22" t="s">
        <v>888</v>
      </c>
      <c r="H152" s="29"/>
      <c r="I152" s="29"/>
      <c r="J152" s="199"/>
      <c r="K152" s="31">
        <v>105850000</v>
      </c>
      <c r="L152" s="22" t="s">
        <v>889</v>
      </c>
      <c r="M152" s="24"/>
      <c r="N152" s="24"/>
      <c r="O152" s="24"/>
      <c r="P152" s="30"/>
      <c r="Q152" s="30"/>
      <c r="R152" s="24"/>
      <c r="S152" s="24"/>
      <c r="T152" s="24"/>
      <c r="U152" s="25">
        <f t="shared" si="93"/>
        <v>0</v>
      </c>
      <c r="V152" s="24"/>
      <c r="W152" s="24"/>
      <c r="X152" s="23"/>
      <c r="Y152" s="25">
        <f t="shared" si="96"/>
        <v>0</v>
      </c>
      <c r="Z152" s="24"/>
      <c r="AA152" s="24"/>
      <c r="AB152" s="24">
        <v>105850000</v>
      </c>
      <c r="AC152" s="25">
        <f>SUM(Z152:AB152)</f>
        <v>105850000</v>
      </c>
      <c r="AD152" s="24"/>
      <c r="AE152" s="24"/>
      <c r="AF152" s="24"/>
      <c r="AG152" s="25">
        <f t="shared" si="95"/>
        <v>0</v>
      </c>
      <c r="AH152" s="25">
        <f t="shared" si="97"/>
        <v>105850000</v>
      </c>
      <c r="AI152" s="26">
        <f t="shared" si="98"/>
        <v>0</v>
      </c>
      <c r="AJ152" s="27">
        <f t="shared" si="92"/>
        <v>4.1884383853777324E-3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8">
        <v>18</v>
      </c>
      <c r="B153" s="19"/>
      <c r="C153" s="28" t="s">
        <v>159</v>
      </c>
      <c r="D153" s="29">
        <v>45442</v>
      </c>
      <c r="E153" s="30" t="s">
        <v>158</v>
      </c>
      <c r="F153" s="22" t="s">
        <v>88</v>
      </c>
      <c r="G153" s="22" t="s">
        <v>888</v>
      </c>
      <c r="H153" s="29"/>
      <c r="I153" s="29"/>
      <c r="J153" s="199"/>
      <c r="K153" s="97">
        <v>51120000</v>
      </c>
      <c r="L153" s="22" t="s">
        <v>889</v>
      </c>
      <c r="M153" s="24"/>
      <c r="N153" s="24"/>
      <c r="O153" s="24"/>
      <c r="P153" s="30"/>
      <c r="Q153" s="30"/>
      <c r="R153" s="24"/>
      <c r="S153" s="24"/>
      <c r="T153" s="24"/>
      <c r="U153" s="25">
        <f t="shared" si="93"/>
        <v>0</v>
      </c>
      <c r="V153" s="24"/>
      <c r="W153" s="24"/>
      <c r="X153" s="23"/>
      <c r="Y153" s="25">
        <f t="shared" si="96"/>
        <v>0</v>
      </c>
      <c r="Z153" s="24"/>
      <c r="AA153" s="24"/>
      <c r="AB153" s="24">
        <v>51120000</v>
      </c>
      <c r="AC153" s="25">
        <f>SUM(Z153:AB153)</f>
        <v>51120000</v>
      </c>
      <c r="AD153" s="24"/>
      <c r="AE153" s="24"/>
      <c r="AF153" s="24"/>
      <c r="AG153" s="25">
        <f t="shared" si="95"/>
        <v>0</v>
      </c>
      <c r="AH153" s="25">
        <f t="shared" si="97"/>
        <v>51120000</v>
      </c>
      <c r="AI153" s="26">
        <f t="shared" si="98"/>
        <v>0</v>
      </c>
      <c r="AJ153" s="27">
        <f t="shared" si="92"/>
        <v>2.0227961290553583E-3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8">
        <v>19</v>
      </c>
      <c r="B154" s="19"/>
      <c r="C154" s="28" t="s">
        <v>1130</v>
      </c>
      <c r="D154" s="139">
        <v>45573</v>
      </c>
      <c r="E154" s="137" t="s">
        <v>148</v>
      </c>
      <c r="F154" s="22" t="s">
        <v>88</v>
      </c>
      <c r="G154" s="22" t="s">
        <v>888</v>
      </c>
      <c r="H154" s="29"/>
      <c r="I154" s="29"/>
      <c r="J154" s="199"/>
      <c r="K154" s="97">
        <v>37800000</v>
      </c>
      <c r="L154" s="20" t="s">
        <v>889</v>
      </c>
      <c r="M154" s="24"/>
      <c r="N154" s="24"/>
      <c r="O154" s="24"/>
      <c r="P154" s="30"/>
      <c r="Q154" s="30"/>
      <c r="R154" s="24"/>
      <c r="S154" s="24"/>
      <c r="T154" s="24"/>
      <c r="U154" s="25">
        <f>SUM(R154:T154)</f>
        <v>0</v>
      </c>
      <c r="V154" s="24"/>
      <c r="W154" s="24"/>
      <c r="X154" s="23"/>
      <c r="Y154" s="25">
        <f>SUM(V154:X154)</f>
        <v>0</v>
      </c>
      <c r="Z154" s="24"/>
      <c r="AA154" s="24"/>
      <c r="AB154" s="24"/>
      <c r="AC154" s="25">
        <f>SUM(Z154:AB154)</f>
        <v>0</v>
      </c>
      <c r="AD154" s="24"/>
      <c r="AE154" s="24"/>
      <c r="AF154" s="97">
        <v>37800000</v>
      </c>
      <c r="AG154" s="25">
        <f>SUM(AD154:AF154)</f>
        <v>37800000</v>
      </c>
      <c r="AH154" s="25">
        <f>SUM(U154,Y154,AC154,AG154)</f>
        <v>37800000</v>
      </c>
      <c r="AI154" s="26">
        <f>IF(ISERROR(AH154/J154),0,AH154/J154)</f>
        <v>0</v>
      </c>
      <c r="AJ154" s="27">
        <f t="shared" si="92"/>
        <v>1.4957295320479761E-3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8">
        <v>20</v>
      </c>
      <c r="B155" s="125"/>
      <c r="C155" s="135" t="s">
        <v>283</v>
      </c>
      <c r="D155" s="29">
        <v>45552</v>
      </c>
      <c r="E155" s="64" t="s">
        <v>1131</v>
      </c>
      <c r="F155" s="20" t="s">
        <v>1068</v>
      </c>
      <c r="G155" s="22" t="s">
        <v>888</v>
      </c>
      <c r="H155" s="127"/>
      <c r="I155" s="131"/>
      <c r="J155" s="199"/>
      <c r="K155" s="97">
        <v>26100000</v>
      </c>
      <c r="L155" s="20" t="s">
        <v>889</v>
      </c>
      <c r="M155" s="24"/>
      <c r="N155" s="24"/>
      <c r="O155" s="24"/>
      <c r="P155" s="30"/>
      <c r="Q155" s="30"/>
      <c r="R155" s="24"/>
      <c r="S155" s="24"/>
      <c r="T155" s="24"/>
      <c r="U155" s="25">
        <f t="shared" ref="U155:U162" si="99">SUM(R155:T155)</f>
        <v>0</v>
      </c>
      <c r="V155" s="24"/>
      <c r="W155" s="24"/>
      <c r="X155" s="23"/>
      <c r="Y155" s="25">
        <f t="shared" ref="Y155:Y162" si="100">SUM(V155:X155)</f>
        <v>0</v>
      </c>
      <c r="Z155" s="24"/>
      <c r="AA155" s="24"/>
      <c r="AB155" s="24"/>
      <c r="AC155" s="25">
        <f t="shared" ref="AC155:AC162" si="101">SUM(Z155:AB155)</f>
        <v>0</v>
      </c>
      <c r="AD155" s="24"/>
      <c r="AE155" s="24"/>
      <c r="AF155" s="97">
        <v>26100000</v>
      </c>
      <c r="AG155" s="25">
        <f t="shared" ref="AG155:AG162" si="102">SUM(AD155:AF155)</f>
        <v>26100000</v>
      </c>
      <c r="AH155" s="25">
        <f t="shared" ref="AH155:AH162" si="103">SUM(U155,Y155,AC155,AG155)</f>
        <v>26100000</v>
      </c>
      <c r="AI155" s="26">
        <f t="shared" ref="AI155:AI162" si="104">IF(ISERROR(AH155/J155),0,AH155/J155)</f>
        <v>0</v>
      </c>
      <c r="AJ155" s="27">
        <f t="shared" si="92"/>
        <v>1.0327656292712217E-3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8">
        <v>21</v>
      </c>
      <c r="B156" s="125"/>
      <c r="C156" s="135" t="s">
        <v>1132</v>
      </c>
      <c r="D156" s="29">
        <v>45551</v>
      </c>
      <c r="E156" s="64" t="s">
        <v>1133</v>
      </c>
      <c r="F156" s="20" t="s">
        <v>1069</v>
      </c>
      <c r="G156" s="22" t="s">
        <v>888</v>
      </c>
      <c r="H156" s="127"/>
      <c r="I156" s="131"/>
      <c r="J156" s="199"/>
      <c r="K156" s="97">
        <v>26100000</v>
      </c>
      <c r="L156" s="20" t="s">
        <v>889</v>
      </c>
      <c r="M156" s="24"/>
      <c r="N156" s="24"/>
      <c r="O156" s="24"/>
      <c r="P156" s="30"/>
      <c r="Q156" s="30"/>
      <c r="R156" s="24"/>
      <c r="S156" s="24"/>
      <c r="T156" s="24"/>
      <c r="U156" s="25">
        <f t="shared" si="99"/>
        <v>0</v>
      </c>
      <c r="V156" s="24"/>
      <c r="W156" s="24"/>
      <c r="X156" s="23"/>
      <c r="Y156" s="25">
        <f t="shared" si="100"/>
        <v>0</v>
      </c>
      <c r="Z156" s="24"/>
      <c r="AA156" s="24"/>
      <c r="AB156" s="24"/>
      <c r="AC156" s="25">
        <f t="shared" si="101"/>
        <v>0</v>
      </c>
      <c r="AD156" s="24"/>
      <c r="AE156" s="24"/>
      <c r="AF156" s="97">
        <v>26100000</v>
      </c>
      <c r="AG156" s="25">
        <f t="shared" si="102"/>
        <v>26100000</v>
      </c>
      <c r="AH156" s="25">
        <f t="shared" si="103"/>
        <v>26100000</v>
      </c>
      <c r="AI156" s="26">
        <f t="shared" si="104"/>
        <v>0</v>
      </c>
      <c r="AJ156" s="27">
        <f t="shared" si="92"/>
        <v>1.0327656292712217E-3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8">
        <v>22</v>
      </c>
      <c r="B157" s="125"/>
      <c r="C157" s="135" t="s">
        <v>1134</v>
      </c>
      <c r="D157" s="29">
        <v>45589</v>
      </c>
      <c r="E157" s="30" t="s">
        <v>158</v>
      </c>
      <c r="F157" s="20" t="s">
        <v>1070</v>
      </c>
      <c r="G157" s="22" t="s">
        <v>888</v>
      </c>
      <c r="H157" s="127"/>
      <c r="I157" s="131"/>
      <c r="J157" s="199"/>
      <c r="K157" s="97">
        <v>25200000</v>
      </c>
      <c r="L157" s="20" t="s">
        <v>889</v>
      </c>
      <c r="M157" s="24"/>
      <c r="N157" s="24"/>
      <c r="O157" s="24"/>
      <c r="P157" s="30"/>
      <c r="Q157" s="30"/>
      <c r="R157" s="24"/>
      <c r="S157" s="24"/>
      <c r="T157" s="24"/>
      <c r="U157" s="25">
        <f t="shared" si="99"/>
        <v>0</v>
      </c>
      <c r="V157" s="24"/>
      <c r="W157" s="24"/>
      <c r="X157" s="23"/>
      <c r="Y157" s="25">
        <f t="shared" si="100"/>
        <v>0</v>
      </c>
      <c r="Z157" s="24"/>
      <c r="AA157" s="24"/>
      <c r="AB157" s="24"/>
      <c r="AC157" s="25">
        <f t="shared" si="101"/>
        <v>0</v>
      </c>
      <c r="AD157" s="24"/>
      <c r="AE157" s="24"/>
      <c r="AF157" s="97">
        <v>25200000</v>
      </c>
      <c r="AG157" s="25">
        <f t="shared" si="102"/>
        <v>25200000</v>
      </c>
      <c r="AH157" s="25">
        <f t="shared" si="103"/>
        <v>25200000</v>
      </c>
      <c r="AI157" s="26">
        <f t="shared" si="104"/>
        <v>0</v>
      </c>
      <c r="AJ157" s="27">
        <f t="shared" si="92"/>
        <v>9.9715302136531747E-4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8">
        <v>23</v>
      </c>
      <c r="B158" s="125"/>
      <c r="C158" s="135" t="s">
        <v>1136</v>
      </c>
      <c r="D158" s="29">
        <v>45600</v>
      </c>
      <c r="E158" s="64" t="s">
        <v>1135</v>
      </c>
      <c r="F158" s="20" t="s">
        <v>1071</v>
      </c>
      <c r="G158" s="22" t="s">
        <v>888</v>
      </c>
      <c r="H158" s="127"/>
      <c r="I158" s="131"/>
      <c r="J158" s="199"/>
      <c r="K158" s="97">
        <v>77000000</v>
      </c>
      <c r="L158" s="20" t="s">
        <v>889</v>
      </c>
      <c r="M158" s="24"/>
      <c r="N158" s="24"/>
      <c r="O158" s="24"/>
      <c r="P158" s="30"/>
      <c r="Q158" s="30"/>
      <c r="R158" s="24"/>
      <c r="S158" s="24"/>
      <c r="T158" s="24"/>
      <c r="U158" s="25">
        <f t="shared" si="99"/>
        <v>0</v>
      </c>
      <c r="V158" s="24"/>
      <c r="W158" s="24"/>
      <c r="X158" s="23"/>
      <c r="Y158" s="25">
        <f t="shared" si="100"/>
        <v>0</v>
      </c>
      <c r="Z158" s="24"/>
      <c r="AA158" s="24"/>
      <c r="AB158" s="24"/>
      <c r="AC158" s="25">
        <f t="shared" si="101"/>
        <v>0</v>
      </c>
      <c r="AD158" s="24"/>
      <c r="AE158" s="24"/>
      <c r="AF158" s="97">
        <v>77000000</v>
      </c>
      <c r="AG158" s="25">
        <f t="shared" si="102"/>
        <v>77000000</v>
      </c>
      <c r="AH158" s="25">
        <f t="shared" si="103"/>
        <v>77000000</v>
      </c>
      <c r="AI158" s="26">
        <f t="shared" si="104"/>
        <v>0</v>
      </c>
      <c r="AJ158" s="27">
        <f t="shared" si="92"/>
        <v>3.0468564541718032E-3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8">
        <v>24</v>
      </c>
      <c r="B159" s="125"/>
      <c r="C159" s="135" t="s">
        <v>1137</v>
      </c>
      <c r="D159" s="29">
        <v>45579</v>
      </c>
      <c r="E159" s="64" t="s">
        <v>1138</v>
      </c>
      <c r="F159" s="20" t="s">
        <v>1072</v>
      </c>
      <c r="G159" s="22" t="s">
        <v>888</v>
      </c>
      <c r="H159" s="127"/>
      <c r="I159" s="131"/>
      <c r="J159" s="199"/>
      <c r="K159" s="97">
        <v>26100000</v>
      </c>
      <c r="L159" s="20" t="s">
        <v>889</v>
      </c>
      <c r="M159" s="24"/>
      <c r="N159" s="24"/>
      <c r="O159" s="24"/>
      <c r="P159" s="30"/>
      <c r="Q159" s="30"/>
      <c r="R159" s="24"/>
      <c r="S159" s="24"/>
      <c r="T159" s="24"/>
      <c r="U159" s="25">
        <f t="shared" si="99"/>
        <v>0</v>
      </c>
      <c r="V159" s="24"/>
      <c r="W159" s="24"/>
      <c r="X159" s="23"/>
      <c r="Y159" s="25">
        <f t="shared" si="100"/>
        <v>0</v>
      </c>
      <c r="Z159" s="24"/>
      <c r="AA159" s="24"/>
      <c r="AB159" s="24"/>
      <c r="AC159" s="25">
        <f t="shared" si="101"/>
        <v>0</v>
      </c>
      <c r="AD159" s="24"/>
      <c r="AE159" s="24"/>
      <c r="AF159" s="97">
        <v>26100000</v>
      </c>
      <c r="AG159" s="25">
        <f t="shared" si="102"/>
        <v>26100000</v>
      </c>
      <c r="AH159" s="25">
        <f t="shared" si="103"/>
        <v>26100000</v>
      </c>
      <c r="AI159" s="26">
        <f t="shared" si="104"/>
        <v>0</v>
      </c>
      <c r="AJ159" s="27">
        <f t="shared" si="92"/>
        <v>1.0327656292712217E-3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8">
        <v>25</v>
      </c>
      <c r="B160" s="125"/>
      <c r="C160" s="135" t="s">
        <v>1139</v>
      </c>
      <c r="D160" s="29">
        <v>45616</v>
      </c>
      <c r="E160" s="64" t="s">
        <v>1097</v>
      </c>
      <c r="F160" s="20" t="s">
        <v>1073</v>
      </c>
      <c r="G160" s="22" t="s">
        <v>888</v>
      </c>
      <c r="H160" s="127"/>
      <c r="I160" s="131"/>
      <c r="J160" s="199"/>
      <c r="K160" s="97">
        <v>91405125</v>
      </c>
      <c r="L160" s="20" t="s">
        <v>889</v>
      </c>
      <c r="M160" s="24"/>
      <c r="N160" s="24"/>
      <c r="O160" s="24"/>
      <c r="P160" s="30"/>
      <c r="Q160" s="30"/>
      <c r="R160" s="24"/>
      <c r="S160" s="24"/>
      <c r="T160" s="24"/>
      <c r="U160" s="25">
        <f t="shared" si="99"/>
        <v>0</v>
      </c>
      <c r="V160" s="24"/>
      <c r="W160" s="24"/>
      <c r="X160" s="23"/>
      <c r="Y160" s="25">
        <f t="shared" si="100"/>
        <v>0</v>
      </c>
      <c r="Z160" s="24"/>
      <c r="AA160" s="24"/>
      <c r="AB160" s="24"/>
      <c r="AC160" s="25">
        <f t="shared" si="101"/>
        <v>0</v>
      </c>
      <c r="AD160" s="24"/>
      <c r="AE160" s="24"/>
      <c r="AF160" s="97">
        <v>91405125</v>
      </c>
      <c r="AG160" s="25">
        <f t="shared" si="102"/>
        <v>91405125</v>
      </c>
      <c r="AH160" s="25">
        <f t="shared" si="103"/>
        <v>91405125</v>
      </c>
      <c r="AI160" s="26">
        <f t="shared" si="104"/>
        <v>0</v>
      </c>
      <c r="AJ160" s="27">
        <f t="shared" si="92"/>
        <v>3.6168609746835122E-3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8">
        <v>26</v>
      </c>
      <c r="B161" s="125"/>
      <c r="C161" s="135" t="s">
        <v>1140</v>
      </c>
      <c r="D161" s="29">
        <v>45643</v>
      </c>
      <c r="E161" s="64" t="s">
        <v>1133</v>
      </c>
      <c r="F161" s="20" t="s">
        <v>1074</v>
      </c>
      <c r="G161" s="22" t="s">
        <v>888</v>
      </c>
      <c r="H161" s="127"/>
      <c r="I161" s="131"/>
      <c r="J161" s="199"/>
      <c r="K161" s="97">
        <v>49140000</v>
      </c>
      <c r="L161" s="20" t="s">
        <v>889</v>
      </c>
      <c r="M161" s="24"/>
      <c r="N161" s="24"/>
      <c r="O161" s="24"/>
      <c r="P161" s="30"/>
      <c r="Q161" s="30"/>
      <c r="R161" s="24"/>
      <c r="S161" s="24"/>
      <c r="T161" s="24"/>
      <c r="U161" s="25">
        <f t="shared" si="99"/>
        <v>0</v>
      </c>
      <c r="V161" s="24"/>
      <c r="W161" s="24"/>
      <c r="X161" s="23"/>
      <c r="Y161" s="25">
        <f t="shared" si="100"/>
        <v>0</v>
      </c>
      <c r="Z161" s="24"/>
      <c r="AA161" s="24"/>
      <c r="AB161" s="24"/>
      <c r="AC161" s="25">
        <f t="shared" si="101"/>
        <v>0</v>
      </c>
      <c r="AD161" s="24"/>
      <c r="AE161" s="24"/>
      <c r="AF161" s="97">
        <v>49140000</v>
      </c>
      <c r="AG161" s="25">
        <f t="shared" si="102"/>
        <v>49140000</v>
      </c>
      <c r="AH161" s="25">
        <f t="shared" si="103"/>
        <v>49140000</v>
      </c>
      <c r="AI161" s="26">
        <f t="shared" si="104"/>
        <v>0</v>
      </c>
      <c r="AJ161" s="27">
        <f t="shared" si="92"/>
        <v>1.9444483916623691E-3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8">
        <v>27</v>
      </c>
      <c r="B162" s="125"/>
      <c r="C162" s="135" t="s">
        <v>1142</v>
      </c>
      <c r="D162" s="29">
        <v>45527</v>
      </c>
      <c r="E162" s="64" t="s">
        <v>1141</v>
      </c>
      <c r="F162" s="20" t="s">
        <v>1075</v>
      </c>
      <c r="G162" s="22" t="s">
        <v>888</v>
      </c>
      <c r="H162" s="127"/>
      <c r="I162" s="131"/>
      <c r="J162" s="199"/>
      <c r="K162" s="97">
        <v>7500000</v>
      </c>
      <c r="L162" s="20" t="s">
        <v>889</v>
      </c>
      <c r="M162" s="24"/>
      <c r="N162" s="24"/>
      <c r="O162" s="24"/>
      <c r="P162" s="30"/>
      <c r="Q162" s="30"/>
      <c r="R162" s="24"/>
      <c r="S162" s="24"/>
      <c r="T162" s="24"/>
      <c r="U162" s="25">
        <f t="shared" si="99"/>
        <v>0</v>
      </c>
      <c r="V162" s="24"/>
      <c r="W162" s="24"/>
      <c r="X162" s="23"/>
      <c r="Y162" s="25">
        <f t="shared" si="100"/>
        <v>0</v>
      </c>
      <c r="Z162" s="24"/>
      <c r="AA162" s="24"/>
      <c r="AB162" s="24"/>
      <c r="AC162" s="25">
        <f t="shared" si="101"/>
        <v>0</v>
      </c>
      <c r="AD162" s="24"/>
      <c r="AE162" s="24"/>
      <c r="AF162" s="97">
        <v>7500000</v>
      </c>
      <c r="AG162" s="25">
        <f t="shared" si="102"/>
        <v>7500000</v>
      </c>
      <c r="AH162" s="25">
        <f t="shared" si="103"/>
        <v>7500000</v>
      </c>
      <c r="AI162" s="26">
        <f t="shared" si="104"/>
        <v>0</v>
      </c>
      <c r="AJ162" s="27">
        <f t="shared" si="92"/>
        <v>2.9677173254920162E-4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s="37" customFormat="1" ht="12.75" customHeight="1" x14ac:dyDescent="0.25">
      <c r="A163" s="196" t="s">
        <v>58</v>
      </c>
      <c r="B163" s="204"/>
      <c r="C163" s="197"/>
      <c r="D163" s="197"/>
      <c r="E163" s="197"/>
      <c r="F163" s="197"/>
      <c r="G163" s="197"/>
      <c r="H163" s="197"/>
      <c r="I163" s="198"/>
      <c r="J163" s="33">
        <f>SUM(J135)</f>
        <v>1699695125</v>
      </c>
      <c r="K163" s="33">
        <f>SUM(K136:K162)</f>
        <v>1699695125</v>
      </c>
      <c r="L163" s="32"/>
      <c r="M163" s="33">
        <f>SUM(M136:M154)</f>
        <v>0</v>
      </c>
      <c r="N163" s="33">
        <f>SUM(N136:N154)</f>
        <v>0</v>
      </c>
      <c r="O163" s="33">
        <f>SUM(O136:O154)</f>
        <v>0</v>
      </c>
      <c r="P163" s="34"/>
      <c r="Q163" s="35"/>
      <c r="R163" s="33">
        <f t="shared" ref="R163:AG163" si="105">SUM(R136:R154)</f>
        <v>0</v>
      </c>
      <c r="S163" s="33">
        <f t="shared" si="105"/>
        <v>0</v>
      </c>
      <c r="T163" s="33">
        <f t="shared" si="105"/>
        <v>0</v>
      </c>
      <c r="U163" s="33">
        <f t="shared" si="105"/>
        <v>0</v>
      </c>
      <c r="V163" s="33">
        <f t="shared" si="105"/>
        <v>151200000</v>
      </c>
      <c r="W163" s="33">
        <f t="shared" si="105"/>
        <v>463350000</v>
      </c>
      <c r="X163" s="33">
        <f t="shared" si="105"/>
        <v>137280000</v>
      </c>
      <c r="Y163" s="33">
        <f t="shared" si="105"/>
        <v>751830000</v>
      </c>
      <c r="Z163" s="33">
        <f t="shared" si="105"/>
        <v>55200000</v>
      </c>
      <c r="AA163" s="33">
        <f t="shared" si="105"/>
        <v>205850000</v>
      </c>
      <c r="AB163" s="33">
        <f t="shared" si="105"/>
        <v>320470000</v>
      </c>
      <c r="AC163" s="33">
        <f t="shared" si="105"/>
        <v>581520000</v>
      </c>
      <c r="AD163" s="33">
        <f t="shared" si="105"/>
        <v>0</v>
      </c>
      <c r="AE163" s="33">
        <f t="shared" si="105"/>
        <v>0</v>
      </c>
      <c r="AF163" s="33">
        <f t="shared" si="105"/>
        <v>37800000</v>
      </c>
      <c r="AG163" s="33">
        <f>SUM(AG136:AG162)</f>
        <v>366345125</v>
      </c>
      <c r="AH163" s="33">
        <f>SUM(AH136:AH162)</f>
        <v>1699695125</v>
      </c>
      <c r="AI163" s="36">
        <f>IF(ISERROR(AH163/J163),0,AH163/J163)</f>
        <v>1</v>
      </c>
      <c r="AJ163" s="36">
        <f>IF(ISERROR(AH163/$AH$465),0,AH163/$AH$465)</f>
        <v>6.7256195606890903E-2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x14ac:dyDescent="0.25">
      <c r="A164" s="230" t="s">
        <v>59</v>
      </c>
      <c r="B164" s="230"/>
      <c r="C164" s="230"/>
      <c r="D164" s="230"/>
      <c r="E164" s="230"/>
      <c r="F164" s="9"/>
      <c r="G164" s="10"/>
      <c r="H164" s="11"/>
      <c r="I164" s="11"/>
      <c r="J164" s="194">
        <v>1719050000</v>
      </c>
      <c r="K164" s="13"/>
      <c r="L164" s="14"/>
      <c r="M164" s="15"/>
      <c r="N164" s="15"/>
      <c r="O164" s="15"/>
      <c r="P164" s="10"/>
      <c r="Q164" s="16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7"/>
      <c r="AJ164" s="17"/>
    </row>
    <row r="165" spans="1:106" ht="12.75" customHeight="1" outlineLevel="1" x14ac:dyDescent="0.25">
      <c r="A165" s="19">
        <v>1</v>
      </c>
      <c r="B165" s="19"/>
      <c r="C165" s="64" t="s">
        <v>161</v>
      </c>
      <c r="D165" s="29">
        <v>45419</v>
      </c>
      <c r="E165" s="64" t="s">
        <v>162</v>
      </c>
      <c r="F165" s="64" t="s">
        <v>88</v>
      </c>
      <c r="G165" s="64" t="s">
        <v>888</v>
      </c>
      <c r="H165" s="29"/>
      <c r="I165" s="29"/>
      <c r="J165" s="199"/>
      <c r="K165" s="98">
        <v>34500000</v>
      </c>
      <c r="L165" s="64" t="s">
        <v>889</v>
      </c>
      <c r="M165" s="24"/>
      <c r="N165" s="24"/>
      <c r="O165" s="24"/>
      <c r="P165" s="22"/>
      <c r="Q165" s="22"/>
      <c r="R165" s="24"/>
      <c r="S165" s="24"/>
      <c r="T165" s="24"/>
      <c r="U165" s="25">
        <f>SUM(R165:T165)</f>
        <v>0</v>
      </c>
      <c r="V165" s="24"/>
      <c r="W165" s="23">
        <v>34500000</v>
      </c>
      <c r="X165" s="23"/>
      <c r="Y165" s="25">
        <f t="shared" ref="Y165:Y178" si="106">SUM(V165:X165)</f>
        <v>34500000</v>
      </c>
      <c r="Z165" s="24"/>
      <c r="AA165" s="24"/>
      <c r="AB165" s="24"/>
      <c r="AC165" s="25">
        <f>SUM(Z165:AB165)</f>
        <v>0</v>
      </c>
      <c r="AD165" s="24"/>
      <c r="AE165" s="24"/>
      <c r="AF165" s="24"/>
      <c r="AG165" s="25">
        <f>SUM(AD165:AF165)</f>
        <v>0</v>
      </c>
      <c r="AH165" s="25">
        <f t="shared" ref="AH165:AH178" si="107">SUM(U165,Y165,AC165,AG165)</f>
        <v>34500000</v>
      </c>
      <c r="AI165" s="26">
        <f t="shared" ref="AI165:AI178" si="108">IF(ISERROR(AH165/J165),0,AH165/J165)</f>
        <v>0</v>
      </c>
      <c r="AJ165" s="27">
        <f t="shared" ref="AJ165:AJ201" si="109">IF(ISERROR(AH165/$AH$465),"-",AH165/$AH$465)</f>
        <v>1.3651499697263274E-3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9">
        <v>2</v>
      </c>
      <c r="B166" s="19"/>
      <c r="C166" s="64" t="s">
        <v>163</v>
      </c>
      <c r="D166" s="29">
        <v>45419</v>
      </c>
      <c r="E166" s="64" t="s">
        <v>164</v>
      </c>
      <c r="F166" s="64" t="s">
        <v>88</v>
      </c>
      <c r="G166" s="64" t="s">
        <v>888</v>
      </c>
      <c r="H166" s="29"/>
      <c r="I166" s="29"/>
      <c r="J166" s="199"/>
      <c r="K166" s="98">
        <v>50400000</v>
      </c>
      <c r="L166" s="64" t="s">
        <v>889</v>
      </c>
      <c r="M166" s="24"/>
      <c r="N166" s="24"/>
      <c r="O166" s="24"/>
      <c r="P166" s="30"/>
      <c r="Q166" s="30"/>
      <c r="R166" s="24"/>
      <c r="S166" s="24"/>
      <c r="T166" s="24"/>
      <c r="U166" s="25">
        <f t="shared" ref="U166:U192" si="110">SUM(R166:T166)</f>
        <v>0</v>
      </c>
      <c r="V166" s="24"/>
      <c r="W166" s="31">
        <v>50400000</v>
      </c>
      <c r="X166" s="31"/>
      <c r="Y166" s="25">
        <f t="shared" si="106"/>
        <v>50400000</v>
      </c>
      <c r="Z166" s="24"/>
      <c r="AA166" s="24"/>
      <c r="AB166" s="24"/>
      <c r="AC166" s="25">
        <f t="shared" ref="AC166:AC192" si="111">SUM(Z166:AB166)</f>
        <v>0</v>
      </c>
      <c r="AD166" s="24"/>
      <c r="AE166" s="24"/>
      <c r="AF166" s="24"/>
      <c r="AG166" s="25">
        <f t="shared" ref="AG166:AG192" si="112">SUM(AD166:AF166)</f>
        <v>0</v>
      </c>
      <c r="AH166" s="25">
        <f t="shared" si="107"/>
        <v>50400000</v>
      </c>
      <c r="AI166" s="26">
        <f t="shared" si="108"/>
        <v>0</v>
      </c>
      <c r="AJ166" s="27">
        <f t="shared" si="109"/>
        <v>1.9943060427306349E-3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9">
        <v>3</v>
      </c>
      <c r="B167" s="19"/>
      <c r="C167" s="64" t="s">
        <v>165</v>
      </c>
      <c r="D167" s="29">
        <v>45428</v>
      </c>
      <c r="E167" s="64" t="s">
        <v>166</v>
      </c>
      <c r="F167" s="64" t="s">
        <v>88</v>
      </c>
      <c r="G167" s="64" t="s">
        <v>888</v>
      </c>
      <c r="H167" s="29"/>
      <c r="I167" s="29"/>
      <c r="J167" s="199"/>
      <c r="K167" s="98">
        <v>100800000</v>
      </c>
      <c r="L167" s="64" t="s">
        <v>889</v>
      </c>
      <c r="M167" s="24"/>
      <c r="N167" s="24"/>
      <c r="O167" s="24"/>
      <c r="P167" s="30"/>
      <c r="Q167" s="30"/>
      <c r="R167" s="24"/>
      <c r="S167" s="24"/>
      <c r="T167" s="24"/>
      <c r="U167" s="25">
        <f t="shared" si="110"/>
        <v>0</v>
      </c>
      <c r="V167" s="24"/>
      <c r="W167" s="31">
        <v>100800000</v>
      </c>
      <c r="X167" s="31"/>
      <c r="Y167" s="25">
        <f t="shared" si="106"/>
        <v>100800000</v>
      </c>
      <c r="Z167" s="24"/>
      <c r="AA167" s="24"/>
      <c r="AB167" s="24"/>
      <c r="AC167" s="25">
        <f t="shared" si="111"/>
        <v>0</v>
      </c>
      <c r="AD167" s="24"/>
      <c r="AE167" s="24"/>
      <c r="AF167" s="24"/>
      <c r="AG167" s="25">
        <f t="shared" si="112"/>
        <v>0</v>
      </c>
      <c r="AH167" s="25">
        <f t="shared" si="107"/>
        <v>100800000</v>
      </c>
      <c r="AI167" s="26">
        <f t="shared" si="108"/>
        <v>0</v>
      </c>
      <c r="AJ167" s="27">
        <f t="shared" si="109"/>
        <v>3.9886120854612699E-3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9">
        <v>4</v>
      </c>
      <c r="B168" s="19"/>
      <c r="C168" s="64" t="s">
        <v>167</v>
      </c>
      <c r="D168" s="29">
        <v>45441</v>
      </c>
      <c r="E168" s="64" t="s">
        <v>168</v>
      </c>
      <c r="F168" s="64" t="s">
        <v>88</v>
      </c>
      <c r="G168" s="64" t="s">
        <v>888</v>
      </c>
      <c r="H168" s="29"/>
      <c r="I168" s="29"/>
      <c r="J168" s="199"/>
      <c r="K168" s="98">
        <v>117530000</v>
      </c>
      <c r="L168" s="64" t="s">
        <v>889</v>
      </c>
      <c r="M168" s="24"/>
      <c r="N168" s="24"/>
      <c r="O168" s="24"/>
      <c r="P168" s="30"/>
      <c r="Q168" s="30"/>
      <c r="R168" s="24"/>
      <c r="S168" s="24"/>
      <c r="T168" s="24"/>
      <c r="U168" s="25">
        <f t="shared" si="110"/>
        <v>0</v>
      </c>
      <c r="V168" s="24"/>
      <c r="W168" s="24"/>
      <c r="X168" s="31">
        <v>117530000</v>
      </c>
      <c r="Y168" s="25">
        <f t="shared" si="106"/>
        <v>117530000</v>
      </c>
      <c r="Z168" s="24"/>
      <c r="AA168" s="24"/>
      <c r="AB168" s="24"/>
      <c r="AC168" s="25">
        <f t="shared" si="111"/>
        <v>0</v>
      </c>
      <c r="AD168" s="24"/>
      <c r="AE168" s="24"/>
      <c r="AF168" s="24"/>
      <c r="AG168" s="25">
        <f t="shared" si="112"/>
        <v>0</v>
      </c>
      <c r="AH168" s="25">
        <f t="shared" si="107"/>
        <v>117530000</v>
      </c>
      <c r="AI168" s="26">
        <f t="shared" si="108"/>
        <v>0</v>
      </c>
      <c r="AJ168" s="27">
        <f t="shared" si="109"/>
        <v>4.650610896867689E-3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9">
        <v>5</v>
      </c>
      <c r="B169" s="19"/>
      <c r="C169" s="64" t="s">
        <v>169</v>
      </c>
      <c r="D169" s="29">
        <v>45446</v>
      </c>
      <c r="E169" s="64" t="s">
        <v>162</v>
      </c>
      <c r="F169" s="64" t="s">
        <v>88</v>
      </c>
      <c r="G169" s="64" t="s">
        <v>888</v>
      </c>
      <c r="H169" s="29"/>
      <c r="I169" s="29"/>
      <c r="J169" s="199"/>
      <c r="K169" s="98">
        <v>50400000</v>
      </c>
      <c r="L169" s="64" t="s">
        <v>889</v>
      </c>
      <c r="M169" s="24"/>
      <c r="N169" s="24"/>
      <c r="O169" s="24"/>
      <c r="P169" s="30"/>
      <c r="Q169" s="30"/>
      <c r="R169" s="24"/>
      <c r="S169" s="24"/>
      <c r="T169" s="24"/>
      <c r="U169" s="25">
        <f t="shared" si="110"/>
        <v>0</v>
      </c>
      <c r="V169" s="24"/>
      <c r="W169" s="24"/>
      <c r="X169" s="31">
        <v>50400000</v>
      </c>
      <c r="Y169" s="25">
        <f t="shared" si="106"/>
        <v>50400000</v>
      </c>
      <c r="Z169" s="24"/>
      <c r="AA169" s="24"/>
      <c r="AB169" s="24"/>
      <c r="AC169" s="25">
        <f t="shared" si="111"/>
        <v>0</v>
      </c>
      <c r="AD169" s="24"/>
      <c r="AE169" s="24"/>
      <c r="AF169" s="24"/>
      <c r="AG169" s="25">
        <f t="shared" si="112"/>
        <v>0</v>
      </c>
      <c r="AH169" s="25">
        <f t="shared" si="107"/>
        <v>50400000</v>
      </c>
      <c r="AI169" s="26">
        <f t="shared" si="108"/>
        <v>0</v>
      </c>
      <c r="AJ169" s="27">
        <f t="shared" si="109"/>
        <v>1.9943060427306349E-3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9">
        <v>6</v>
      </c>
      <c r="B170" s="19"/>
      <c r="C170" s="64" t="s">
        <v>170</v>
      </c>
      <c r="D170" s="29">
        <v>45447</v>
      </c>
      <c r="E170" s="64" t="s">
        <v>166</v>
      </c>
      <c r="F170" s="64" t="s">
        <v>88</v>
      </c>
      <c r="G170" s="64" t="s">
        <v>888</v>
      </c>
      <c r="H170" s="29"/>
      <c r="I170" s="29"/>
      <c r="J170" s="199"/>
      <c r="K170" s="98">
        <v>105850000</v>
      </c>
      <c r="L170" s="64" t="s">
        <v>889</v>
      </c>
      <c r="M170" s="24"/>
      <c r="N170" s="24"/>
      <c r="O170" s="24"/>
      <c r="P170" s="30"/>
      <c r="Q170" s="30"/>
      <c r="R170" s="24"/>
      <c r="S170" s="24"/>
      <c r="T170" s="24"/>
      <c r="U170" s="25">
        <f t="shared" si="110"/>
        <v>0</v>
      </c>
      <c r="V170" s="24"/>
      <c r="W170" s="24"/>
      <c r="X170" s="31">
        <v>105850000</v>
      </c>
      <c r="Y170" s="25">
        <f t="shared" si="106"/>
        <v>105850000</v>
      </c>
      <c r="Z170" s="24"/>
      <c r="AA170" s="24"/>
      <c r="AB170" s="24"/>
      <c r="AC170" s="25">
        <f t="shared" si="111"/>
        <v>0</v>
      </c>
      <c r="AD170" s="24"/>
      <c r="AE170" s="24"/>
      <c r="AF170" s="24"/>
      <c r="AG170" s="25">
        <f t="shared" si="112"/>
        <v>0</v>
      </c>
      <c r="AH170" s="25">
        <f t="shared" si="107"/>
        <v>105850000</v>
      </c>
      <c r="AI170" s="26">
        <f t="shared" si="108"/>
        <v>0</v>
      </c>
      <c r="AJ170" s="27">
        <f t="shared" si="109"/>
        <v>4.1884383853777324E-3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9">
        <v>7</v>
      </c>
      <c r="B171" s="19"/>
      <c r="C171" s="64" t="s">
        <v>171</v>
      </c>
      <c r="D171" s="29">
        <v>45443</v>
      </c>
      <c r="E171" s="64" t="s">
        <v>168</v>
      </c>
      <c r="F171" s="64" t="s">
        <v>88</v>
      </c>
      <c r="G171" s="64" t="s">
        <v>888</v>
      </c>
      <c r="H171" s="29"/>
      <c r="I171" s="29"/>
      <c r="J171" s="199"/>
      <c r="K171" s="98">
        <v>35280000</v>
      </c>
      <c r="L171" s="64" t="s">
        <v>889</v>
      </c>
      <c r="M171" s="24"/>
      <c r="N171" s="24"/>
      <c r="O171" s="24"/>
      <c r="P171" s="30"/>
      <c r="Q171" s="30"/>
      <c r="R171" s="24"/>
      <c r="S171" s="24"/>
      <c r="T171" s="24"/>
      <c r="U171" s="25">
        <f t="shared" si="110"/>
        <v>0</v>
      </c>
      <c r="V171" s="24"/>
      <c r="W171" s="24"/>
      <c r="X171" s="31">
        <v>35280000</v>
      </c>
      <c r="Y171" s="25">
        <f t="shared" si="106"/>
        <v>35280000</v>
      </c>
      <c r="Z171" s="24"/>
      <c r="AA171" s="24"/>
      <c r="AB171" s="24"/>
      <c r="AC171" s="25">
        <f t="shared" si="111"/>
        <v>0</v>
      </c>
      <c r="AD171" s="24"/>
      <c r="AE171" s="24"/>
      <c r="AF171" s="24"/>
      <c r="AG171" s="25">
        <f t="shared" si="112"/>
        <v>0</v>
      </c>
      <c r="AH171" s="25">
        <f t="shared" si="107"/>
        <v>35280000</v>
      </c>
      <c r="AI171" s="26">
        <f t="shared" si="108"/>
        <v>0</v>
      </c>
      <c r="AJ171" s="27">
        <f t="shared" si="109"/>
        <v>1.3960142299114444E-3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9">
        <v>8</v>
      </c>
      <c r="B172" s="19"/>
      <c r="C172" s="64" t="s">
        <v>172</v>
      </c>
      <c r="D172" s="29">
        <v>45446</v>
      </c>
      <c r="E172" s="64" t="s">
        <v>173</v>
      </c>
      <c r="F172" s="64" t="s">
        <v>88</v>
      </c>
      <c r="G172" s="64" t="s">
        <v>888</v>
      </c>
      <c r="H172" s="29"/>
      <c r="I172" s="29"/>
      <c r="J172" s="199"/>
      <c r="K172" s="98">
        <v>50400000</v>
      </c>
      <c r="L172" s="64" t="s">
        <v>889</v>
      </c>
      <c r="M172" s="24"/>
      <c r="N172" s="24"/>
      <c r="O172" s="24"/>
      <c r="P172" s="30"/>
      <c r="Q172" s="30"/>
      <c r="R172" s="24"/>
      <c r="S172" s="24"/>
      <c r="T172" s="24"/>
      <c r="U172" s="25">
        <f t="shared" si="110"/>
        <v>0</v>
      </c>
      <c r="V172" s="24"/>
      <c r="W172" s="24"/>
      <c r="X172" s="31">
        <v>50400000</v>
      </c>
      <c r="Y172" s="25">
        <f t="shared" si="106"/>
        <v>50400000</v>
      </c>
      <c r="Z172" s="24"/>
      <c r="AA172" s="24"/>
      <c r="AB172" s="24"/>
      <c r="AC172" s="25">
        <f t="shared" si="111"/>
        <v>0</v>
      </c>
      <c r="AD172" s="24"/>
      <c r="AE172" s="24"/>
      <c r="AF172" s="24"/>
      <c r="AG172" s="25">
        <f t="shared" si="112"/>
        <v>0</v>
      </c>
      <c r="AH172" s="25">
        <f t="shared" si="107"/>
        <v>50400000</v>
      </c>
      <c r="AI172" s="26">
        <f t="shared" si="108"/>
        <v>0</v>
      </c>
      <c r="AJ172" s="27">
        <f t="shared" si="109"/>
        <v>1.9943060427306349E-3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9">
        <v>9</v>
      </c>
      <c r="B173" s="19"/>
      <c r="C173" s="64" t="s">
        <v>174</v>
      </c>
      <c r="D173" s="29">
        <v>45443</v>
      </c>
      <c r="E173" s="64" t="s">
        <v>175</v>
      </c>
      <c r="F173" s="64" t="s">
        <v>88</v>
      </c>
      <c r="G173" s="64" t="s">
        <v>888</v>
      </c>
      <c r="H173" s="29"/>
      <c r="I173" s="29"/>
      <c r="J173" s="199"/>
      <c r="K173" s="98">
        <v>35280000</v>
      </c>
      <c r="L173" s="64" t="s">
        <v>889</v>
      </c>
      <c r="M173" s="24"/>
      <c r="N173" s="24"/>
      <c r="O173" s="24"/>
      <c r="P173" s="30"/>
      <c r="Q173" s="30"/>
      <c r="R173" s="24"/>
      <c r="S173" s="24"/>
      <c r="T173" s="24"/>
      <c r="U173" s="25">
        <f t="shared" si="110"/>
        <v>0</v>
      </c>
      <c r="V173" s="24"/>
      <c r="W173" s="24"/>
      <c r="X173" s="31">
        <v>35280000</v>
      </c>
      <c r="Y173" s="25">
        <f t="shared" si="106"/>
        <v>35280000</v>
      </c>
      <c r="Z173" s="24"/>
      <c r="AA173" s="24"/>
      <c r="AB173" s="24"/>
      <c r="AC173" s="25">
        <f t="shared" si="111"/>
        <v>0</v>
      </c>
      <c r="AD173" s="24"/>
      <c r="AE173" s="24"/>
      <c r="AF173" s="24"/>
      <c r="AG173" s="25">
        <f t="shared" si="112"/>
        <v>0</v>
      </c>
      <c r="AH173" s="25">
        <f t="shared" si="107"/>
        <v>35280000</v>
      </c>
      <c r="AI173" s="26">
        <f t="shared" si="108"/>
        <v>0</v>
      </c>
      <c r="AJ173" s="27">
        <f t="shared" si="109"/>
        <v>1.3960142299114444E-3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9">
        <v>10</v>
      </c>
      <c r="B174" s="19"/>
      <c r="C174" s="64" t="s">
        <v>176</v>
      </c>
      <c r="D174" s="29">
        <v>45441</v>
      </c>
      <c r="E174" s="64" t="s">
        <v>175</v>
      </c>
      <c r="F174" s="64" t="s">
        <v>88</v>
      </c>
      <c r="G174" s="64" t="s">
        <v>888</v>
      </c>
      <c r="H174" s="29"/>
      <c r="I174" s="29"/>
      <c r="J174" s="199"/>
      <c r="K174" s="98">
        <v>191625000</v>
      </c>
      <c r="L174" s="64" t="s">
        <v>889</v>
      </c>
      <c r="M174" s="24"/>
      <c r="N174" s="24"/>
      <c r="O174" s="24"/>
      <c r="P174" s="30"/>
      <c r="Q174" s="30"/>
      <c r="R174" s="24"/>
      <c r="S174" s="24"/>
      <c r="T174" s="24"/>
      <c r="U174" s="25">
        <f t="shared" si="110"/>
        <v>0</v>
      </c>
      <c r="V174" s="24"/>
      <c r="W174" s="24"/>
      <c r="X174" s="31">
        <v>191625000</v>
      </c>
      <c r="Y174" s="25">
        <f t="shared" si="106"/>
        <v>191625000</v>
      </c>
      <c r="Z174" s="24"/>
      <c r="AA174" s="24"/>
      <c r="AB174" s="24"/>
      <c r="AC174" s="25">
        <f t="shared" si="111"/>
        <v>0</v>
      </c>
      <c r="AD174" s="24"/>
      <c r="AE174" s="24"/>
      <c r="AF174" s="24"/>
      <c r="AG174" s="25">
        <f t="shared" si="112"/>
        <v>0</v>
      </c>
      <c r="AH174" s="25">
        <f t="shared" si="107"/>
        <v>191625000</v>
      </c>
      <c r="AI174" s="26">
        <f t="shared" si="108"/>
        <v>0</v>
      </c>
      <c r="AJ174" s="27">
        <f t="shared" si="109"/>
        <v>7.5825177666321011E-3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9">
        <v>11</v>
      </c>
      <c r="B175" s="19"/>
      <c r="C175" s="64" t="s">
        <v>177</v>
      </c>
      <c r="D175" s="29">
        <v>45456</v>
      </c>
      <c r="E175" s="64" t="s">
        <v>178</v>
      </c>
      <c r="F175" s="64" t="s">
        <v>88</v>
      </c>
      <c r="G175" s="64" t="s">
        <v>888</v>
      </c>
      <c r="H175" s="29"/>
      <c r="I175" s="29"/>
      <c r="J175" s="199"/>
      <c r="K175" s="98">
        <v>30000000</v>
      </c>
      <c r="L175" s="64" t="s">
        <v>889</v>
      </c>
      <c r="M175" s="24"/>
      <c r="N175" s="24"/>
      <c r="O175" s="24"/>
      <c r="P175" s="30"/>
      <c r="Q175" s="30"/>
      <c r="R175" s="24"/>
      <c r="S175" s="24"/>
      <c r="T175" s="24"/>
      <c r="U175" s="25">
        <f t="shared" si="110"/>
        <v>0</v>
      </c>
      <c r="V175" s="24"/>
      <c r="W175" s="24"/>
      <c r="X175" s="31">
        <v>30000000</v>
      </c>
      <c r="Y175" s="25">
        <f t="shared" si="106"/>
        <v>30000000</v>
      </c>
      <c r="Z175" s="24"/>
      <c r="AA175" s="24"/>
      <c r="AB175" s="24"/>
      <c r="AC175" s="25">
        <f t="shared" si="111"/>
        <v>0</v>
      </c>
      <c r="AD175" s="24"/>
      <c r="AE175" s="24"/>
      <c r="AF175" s="24"/>
      <c r="AG175" s="25">
        <f t="shared" si="112"/>
        <v>0</v>
      </c>
      <c r="AH175" s="25">
        <f t="shared" si="107"/>
        <v>30000000</v>
      </c>
      <c r="AI175" s="26">
        <f t="shared" si="108"/>
        <v>0</v>
      </c>
      <c r="AJ175" s="27">
        <f t="shared" si="109"/>
        <v>1.1870869301968065E-3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9">
        <v>12</v>
      </c>
      <c r="B176" s="19"/>
      <c r="C176" s="64" t="s">
        <v>179</v>
      </c>
      <c r="D176" s="29">
        <v>45456</v>
      </c>
      <c r="E176" s="64" t="s">
        <v>180</v>
      </c>
      <c r="F176" s="64" t="s">
        <v>88</v>
      </c>
      <c r="G176" s="64" t="s">
        <v>888</v>
      </c>
      <c r="H176" s="29"/>
      <c r="I176" s="29"/>
      <c r="J176" s="199"/>
      <c r="K176" s="98">
        <v>30000000</v>
      </c>
      <c r="L176" s="64" t="s">
        <v>889</v>
      </c>
      <c r="M176" s="24"/>
      <c r="N176" s="24"/>
      <c r="O176" s="24"/>
      <c r="P176" s="30"/>
      <c r="Q176" s="30"/>
      <c r="R176" s="24"/>
      <c r="S176" s="24"/>
      <c r="T176" s="24"/>
      <c r="U176" s="25">
        <f t="shared" si="110"/>
        <v>0</v>
      </c>
      <c r="V176" s="24"/>
      <c r="W176" s="24"/>
      <c r="X176" s="31">
        <v>30000000</v>
      </c>
      <c r="Y176" s="25">
        <f t="shared" si="106"/>
        <v>30000000</v>
      </c>
      <c r="Z176" s="24"/>
      <c r="AA176" s="24"/>
      <c r="AB176" s="24"/>
      <c r="AC176" s="25">
        <f t="shared" si="111"/>
        <v>0</v>
      </c>
      <c r="AD176" s="24"/>
      <c r="AE176" s="24"/>
      <c r="AF176" s="24"/>
      <c r="AG176" s="25">
        <f t="shared" si="112"/>
        <v>0</v>
      </c>
      <c r="AH176" s="25">
        <f t="shared" si="107"/>
        <v>30000000</v>
      </c>
      <c r="AI176" s="26">
        <f t="shared" si="108"/>
        <v>0</v>
      </c>
      <c r="AJ176" s="27">
        <f t="shared" si="109"/>
        <v>1.1870869301968065E-3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customHeight="1" outlineLevel="1" x14ac:dyDescent="0.25">
      <c r="A177" s="19">
        <v>13</v>
      </c>
      <c r="B177" s="19"/>
      <c r="C177" s="64" t="s">
        <v>181</v>
      </c>
      <c r="D177" s="29">
        <v>45460</v>
      </c>
      <c r="E177" s="64" t="s">
        <v>182</v>
      </c>
      <c r="F177" s="64" t="s">
        <v>88</v>
      </c>
      <c r="G177" s="64" t="s">
        <v>888</v>
      </c>
      <c r="H177" s="29"/>
      <c r="I177" s="29"/>
      <c r="J177" s="199"/>
      <c r="K177" s="98">
        <v>18000000</v>
      </c>
      <c r="L177" s="64" t="s">
        <v>889</v>
      </c>
      <c r="M177" s="24"/>
      <c r="N177" s="24"/>
      <c r="O177" s="24"/>
      <c r="P177" s="30"/>
      <c r="Q177" s="30"/>
      <c r="R177" s="24"/>
      <c r="S177" s="24"/>
      <c r="T177" s="24"/>
      <c r="U177" s="25">
        <f t="shared" si="110"/>
        <v>0</v>
      </c>
      <c r="V177" s="24"/>
      <c r="W177" s="24"/>
      <c r="X177" s="31">
        <v>18000000</v>
      </c>
      <c r="Y177" s="25">
        <f t="shared" si="106"/>
        <v>18000000</v>
      </c>
      <c r="Z177" s="24"/>
      <c r="AA177" s="24"/>
      <c r="AB177" s="24"/>
      <c r="AC177" s="25">
        <f t="shared" si="111"/>
        <v>0</v>
      </c>
      <c r="AD177" s="24"/>
      <c r="AE177" s="24"/>
      <c r="AF177" s="24"/>
      <c r="AG177" s="25">
        <f t="shared" si="112"/>
        <v>0</v>
      </c>
      <c r="AH177" s="25">
        <f t="shared" si="107"/>
        <v>18000000</v>
      </c>
      <c r="AI177" s="26">
        <f t="shared" si="108"/>
        <v>0</v>
      </c>
      <c r="AJ177" s="27">
        <f t="shared" si="109"/>
        <v>7.1225215811808386E-4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outlineLevel="1" x14ac:dyDescent="0.25">
      <c r="A178" s="19">
        <v>14</v>
      </c>
      <c r="B178" s="19"/>
      <c r="C178" s="64" t="s">
        <v>183</v>
      </c>
      <c r="D178" s="29">
        <v>45460</v>
      </c>
      <c r="E178" s="64" t="s">
        <v>184</v>
      </c>
      <c r="F178" s="64" t="s">
        <v>88</v>
      </c>
      <c r="G178" s="64" t="s">
        <v>888</v>
      </c>
      <c r="H178" s="29"/>
      <c r="I178" s="29"/>
      <c r="J178" s="199"/>
      <c r="K178" s="98">
        <v>50400000</v>
      </c>
      <c r="L178" s="64" t="s">
        <v>889</v>
      </c>
      <c r="M178" s="24"/>
      <c r="N178" s="24"/>
      <c r="O178" s="24"/>
      <c r="P178" s="30"/>
      <c r="Q178" s="30"/>
      <c r="R178" s="24"/>
      <c r="S178" s="24"/>
      <c r="T178" s="24"/>
      <c r="U178" s="25">
        <f t="shared" si="110"/>
        <v>0</v>
      </c>
      <c r="V178" s="24"/>
      <c r="W178" s="24"/>
      <c r="X178" s="31">
        <v>50400000</v>
      </c>
      <c r="Y178" s="25">
        <f t="shared" si="106"/>
        <v>50400000</v>
      </c>
      <c r="Z178" s="24"/>
      <c r="AA178" s="24"/>
      <c r="AB178" s="24"/>
      <c r="AC178" s="25">
        <f t="shared" si="111"/>
        <v>0</v>
      </c>
      <c r="AD178" s="24"/>
      <c r="AE178" s="24"/>
      <c r="AF178" s="24"/>
      <c r="AG178" s="25">
        <f t="shared" si="112"/>
        <v>0</v>
      </c>
      <c r="AH178" s="25">
        <f t="shared" si="107"/>
        <v>50400000</v>
      </c>
      <c r="AI178" s="26">
        <f t="shared" si="108"/>
        <v>0</v>
      </c>
      <c r="AJ178" s="27">
        <f t="shared" si="109"/>
        <v>1.9943060427306349E-3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outlineLevel="1" x14ac:dyDescent="0.25">
      <c r="A179" s="19">
        <v>15</v>
      </c>
      <c r="B179" s="19"/>
      <c r="C179" s="64" t="s">
        <v>988</v>
      </c>
      <c r="D179" s="29">
        <v>45456</v>
      </c>
      <c r="E179" s="64" t="s">
        <v>560</v>
      </c>
      <c r="F179" s="64" t="s">
        <v>88</v>
      </c>
      <c r="G179" s="64" t="s">
        <v>888</v>
      </c>
      <c r="H179" s="64" t="s">
        <v>888</v>
      </c>
      <c r="I179" s="29"/>
      <c r="J179" s="199"/>
      <c r="K179" s="98">
        <v>50400000</v>
      </c>
      <c r="L179" s="64" t="s">
        <v>889</v>
      </c>
      <c r="M179" s="24"/>
      <c r="N179" s="24"/>
      <c r="O179" s="24"/>
      <c r="P179" s="30"/>
      <c r="Q179" s="30"/>
      <c r="R179" s="24"/>
      <c r="S179" s="24"/>
      <c r="T179" s="24"/>
      <c r="U179" s="25">
        <f>SUM(R179:T179)</f>
        <v>0</v>
      </c>
      <c r="V179" s="24"/>
      <c r="W179" s="24"/>
      <c r="X179" s="24"/>
      <c r="Y179" s="25">
        <f>SUM(V179:X179)</f>
        <v>0</v>
      </c>
      <c r="Z179" s="31">
        <v>50400000</v>
      </c>
      <c r="AA179" s="24"/>
      <c r="AB179" s="24"/>
      <c r="AC179" s="25">
        <f>SUM(Z179:AB179)</f>
        <v>50400000</v>
      </c>
      <c r="AD179" s="24"/>
      <c r="AE179" s="24"/>
      <c r="AF179" s="24"/>
      <c r="AG179" s="25">
        <f>SUM(AD179:AF179)</f>
        <v>0</v>
      </c>
      <c r="AH179" s="25">
        <f>SUM(U179,Y179,AC179,AG179)</f>
        <v>50400000</v>
      </c>
      <c r="AI179" s="26">
        <f t="shared" ref="AI179:AI202" si="113">IF(ISERROR(AH179/J179),0,AH179/J179)</f>
        <v>0</v>
      </c>
      <c r="AJ179" s="27">
        <f t="shared" si="109"/>
        <v>1.9943060427306349E-3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9">
        <v>16</v>
      </c>
      <c r="B180" s="19"/>
      <c r="C180" s="64" t="s">
        <v>989</v>
      </c>
      <c r="D180" s="29">
        <v>45456</v>
      </c>
      <c r="E180" s="64" t="s">
        <v>911</v>
      </c>
      <c r="F180" s="64" t="s">
        <v>88</v>
      </c>
      <c r="G180" s="64" t="s">
        <v>888</v>
      </c>
      <c r="H180" s="64" t="s">
        <v>888</v>
      </c>
      <c r="I180" s="29"/>
      <c r="J180" s="199"/>
      <c r="K180" s="98">
        <v>50400000</v>
      </c>
      <c r="L180" s="64" t="s">
        <v>889</v>
      </c>
      <c r="M180" s="24"/>
      <c r="N180" s="24"/>
      <c r="O180" s="24"/>
      <c r="P180" s="30"/>
      <c r="Q180" s="30"/>
      <c r="R180" s="24"/>
      <c r="S180" s="24"/>
      <c r="T180" s="24"/>
      <c r="U180" s="25">
        <f>SUM(R180:T180)</f>
        <v>0</v>
      </c>
      <c r="V180" s="24"/>
      <c r="W180" s="24"/>
      <c r="X180" s="24"/>
      <c r="Y180" s="25">
        <f>SUM(V180:X180)</f>
        <v>0</v>
      </c>
      <c r="Z180" s="31">
        <v>50400000</v>
      </c>
      <c r="AA180" s="24"/>
      <c r="AB180" s="24"/>
      <c r="AC180" s="25">
        <f>SUM(Z180:AB180)</f>
        <v>50400000</v>
      </c>
      <c r="AD180" s="24"/>
      <c r="AE180" s="24"/>
      <c r="AF180" s="24"/>
      <c r="AG180" s="25">
        <f>SUM(AD180:AF180)</f>
        <v>0</v>
      </c>
      <c r="AH180" s="25">
        <f>SUM(U180,Y180,AC180,AG180)</f>
        <v>50400000</v>
      </c>
      <c r="AI180" s="26">
        <f t="shared" si="113"/>
        <v>0</v>
      </c>
      <c r="AJ180" s="27">
        <f t="shared" si="109"/>
        <v>1.9943060427306349E-3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9">
        <v>17</v>
      </c>
      <c r="B181" s="19"/>
      <c r="C181" s="64" t="s">
        <v>990</v>
      </c>
      <c r="D181" s="29">
        <v>45475</v>
      </c>
      <c r="E181" s="64" t="s">
        <v>912</v>
      </c>
      <c r="F181" s="64" t="s">
        <v>88</v>
      </c>
      <c r="G181" s="64" t="s">
        <v>888</v>
      </c>
      <c r="H181" s="64" t="s">
        <v>888</v>
      </c>
      <c r="I181" s="29"/>
      <c r="J181" s="199"/>
      <c r="K181" s="98">
        <v>30000000</v>
      </c>
      <c r="L181" s="64" t="s">
        <v>889</v>
      </c>
      <c r="M181" s="24"/>
      <c r="N181" s="24"/>
      <c r="O181" s="24"/>
      <c r="P181" s="30"/>
      <c r="Q181" s="30"/>
      <c r="R181" s="24"/>
      <c r="S181" s="24"/>
      <c r="T181" s="24"/>
      <c r="U181" s="25">
        <f>SUM(R181:T181)</f>
        <v>0</v>
      </c>
      <c r="V181" s="24"/>
      <c r="W181" s="24"/>
      <c r="X181" s="24"/>
      <c r="Y181" s="25">
        <f>SUM(V181:X181)</f>
        <v>0</v>
      </c>
      <c r="Z181" s="31">
        <v>30000000</v>
      </c>
      <c r="AA181" s="24"/>
      <c r="AB181" s="24"/>
      <c r="AC181" s="25">
        <f>SUM(Z181:AB181)</f>
        <v>30000000</v>
      </c>
      <c r="AD181" s="24"/>
      <c r="AE181" s="24"/>
      <c r="AF181" s="24"/>
      <c r="AG181" s="25">
        <f>SUM(AD181:AF181)</f>
        <v>0</v>
      </c>
      <c r="AH181" s="25">
        <f>SUM(U181,Y181,AC181,AG181)</f>
        <v>30000000</v>
      </c>
      <c r="AI181" s="26">
        <f t="shared" si="113"/>
        <v>0</v>
      </c>
      <c r="AJ181" s="27">
        <f t="shared" si="109"/>
        <v>1.1870869301968065E-3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9">
        <v>18</v>
      </c>
      <c r="B182" s="19"/>
      <c r="C182" s="64" t="s">
        <v>991</v>
      </c>
      <c r="D182" s="29">
        <v>45283</v>
      </c>
      <c r="E182" s="64" t="s">
        <v>168</v>
      </c>
      <c r="F182" s="64" t="s">
        <v>88</v>
      </c>
      <c r="G182" s="64" t="s">
        <v>888</v>
      </c>
      <c r="H182" s="29"/>
      <c r="I182" s="29"/>
      <c r="J182" s="199"/>
      <c r="K182" s="98">
        <v>11500000</v>
      </c>
      <c r="L182" s="64" t="s">
        <v>889</v>
      </c>
      <c r="M182" s="24"/>
      <c r="N182" s="24"/>
      <c r="O182" s="24"/>
      <c r="P182" s="30"/>
      <c r="Q182" s="30"/>
      <c r="R182" s="24"/>
      <c r="S182" s="24"/>
      <c r="T182" s="24"/>
      <c r="U182" s="25">
        <f t="shared" ref="U182:U191" si="114">SUM(R182:T182)</f>
        <v>0</v>
      </c>
      <c r="V182" s="24"/>
      <c r="W182" s="24"/>
      <c r="X182" s="24"/>
      <c r="Y182" s="25">
        <f t="shared" ref="Y182:Y191" si="115">SUM(V182:X182)</f>
        <v>0</v>
      </c>
      <c r="Z182" s="24"/>
      <c r="AA182" s="31">
        <v>11500000</v>
      </c>
      <c r="AB182" s="24"/>
      <c r="AC182" s="25">
        <f t="shared" ref="AC182:AC189" si="116">SUM(Z182:AB182)</f>
        <v>11500000</v>
      </c>
      <c r="AD182" s="24"/>
      <c r="AE182" s="24"/>
      <c r="AF182" s="24"/>
      <c r="AG182" s="25">
        <f t="shared" ref="AG182:AG191" si="117">SUM(AD182:AF182)</f>
        <v>0</v>
      </c>
      <c r="AH182" s="25">
        <f t="shared" ref="AH182:AH191" si="118">SUM(U182,Y182,AC182,AG182)</f>
        <v>11500000</v>
      </c>
      <c r="AI182" s="26">
        <f t="shared" ref="AI182:AI191" si="119">IF(ISERROR(AH182/J182),0,AH182/J182)</f>
        <v>0</v>
      </c>
      <c r="AJ182" s="27">
        <f t="shared" si="109"/>
        <v>4.5504998990877579E-4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9">
        <v>19</v>
      </c>
      <c r="B183" s="19"/>
      <c r="C183" s="64" t="s">
        <v>992</v>
      </c>
      <c r="D183" s="29">
        <v>45475</v>
      </c>
      <c r="E183" s="64" t="s">
        <v>985</v>
      </c>
      <c r="F183" s="64" t="s">
        <v>88</v>
      </c>
      <c r="G183" s="64" t="s">
        <v>888</v>
      </c>
      <c r="H183" s="29"/>
      <c r="I183" s="29"/>
      <c r="J183" s="199"/>
      <c r="K183" s="98">
        <v>30000000</v>
      </c>
      <c r="L183" s="64" t="s">
        <v>889</v>
      </c>
      <c r="M183" s="24"/>
      <c r="N183" s="24"/>
      <c r="O183" s="24"/>
      <c r="P183" s="30"/>
      <c r="Q183" s="30"/>
      <c r="R183" s="24"/>
      <c r="S183" s="24"/>
      <c r="T183" s="24"/>
      <c r="U183" s="25">
        <f t="shared" si="114"/>
        <v>0</v>
      </c>
      <c r="V183" s="24"/>
      <c r="W183" s="24"/>
      <c r="X183" s="24"/>
      <c r="Y183" s="25">
        <f t="shared" si="115"/>
        <v>0</v>
      </c>
      <c r="Z183" s="24"/>
      <c r="AA183" s="31">
        <v>30000000</v>
      </c>
      <c r="AB183" s="24"/>
      <c r="AC183" s="25">
        <f t="shared" si="116"/>
        <v>30000000</v>
      </c>
      <c r="AD183" s="24"/>
      <c r="AE183" s="24"/>
      <c r="AF183" s="24"/>
      <c r="AG183" s="25">
        <f t="shared" si="117"/>
        <v>0</v>
      </c>
      <c r="AH183" s="25">
        <f t="shared" si="118"/>
        <v>30000000</v>
      </c>
      <c r="AI183" s="26">
        <f t="shared" si="119"/>
        <v>0</v>
      </c>
      <c r="AJ183" s="27">
        <f t="shared" si="109"/>
        <v>1.1870869301968065E-3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9">
        <v>20</v>
      </c>
      <c r="B184" s="19"/>
      <c r="C184" s="64" t="s">
        <v>161</v>
      </c>
      <c r="D184" s="29">
        <v>45419</v>
      </c>
      <c r="E184" s="64" t="s">
        <v>986</v>
      </c>
      <c r="F184" s="64" t="s">
        <v>88</v>
      </c>
      <c r="G184" s="64" t="s">
        <v>888</v>
      </c>
      <c r="H184" s="29"/>
      <c r="I184" s="29"/>
      <c r="J184" s="199"/>
      <c r="K184" s="98">
        <v>41400000</v>
      </c>
      <c r="L184" s="64" t="s">
        <v>889</v>
      </c>
      <c r="M184" s="24"/>
      <c r="N184" s="24"/>
      <c r="O184" s="24"/>
      <c r="P184" s="30"/>
      <c r="Q184" s="30"/>
      <c r="R184" s="24"/>
      <c r="S184" s="24"/>
      <c r="T184" s="24"/>
      <c r="U184" s="25">
        <f t="shared" si="114"/>
        <v>0</v>
      </c>
      <c r="V184" s="24"/>
      <c r="W184" s="24"/>
      <c r="X184" s="24"/>
      <c r="Y184" s="25">
        <f t="shared" si="115"/>
        <v>0</v>
      </c>
      <c r="Z184" s="24"/>
      <c r="AA184" s="31">
        <v>41400000</v>
      </c>
      <c r="AB184" s="24"/>
      <c r="AC184" s="25">
        <f t="shared" si="116"/>
        <v>41400000</v>
      </c>
      <c r="AD184" s="24"/>
      <c r="AE184" s="24"/>
      <c r="AF184" s="24"/>
      <c r="AG184" s="25">
        <f t="shared" si="117"/>
        <v>0</v>
      </c>
      <c r="AH184" s="25">
        <f t="shared" si="118"/>
        <v>41400000</v>
      </c>
      <c r="AI184" s="26">
        <f t="shared" si="119"/>
        <v>0</v>
      </c>
      <c r="AJ184" s="27">
        <f t="shared" si="109"/>
        <v>1.6381799636715929E-3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9">
        <v>21</v>
      </c>
      <c r="B185" s="19"/>
      <c r="C185" s="64" t="s">
        <v>167</v>
      </c>
      <c r="D185" s="29">
        <v>45441</v>
      </c>
      <c r="E185" s="64" t="s">
        <v>168</v>
      </c>
      <c r="F185" s="64" t="s">
        <v>88</v>
      </c>
      <c r="G185" s="64" t="s">
        <v>888</v>
      </c>
      <c r="H185" s="29"/>
      <c r="I185" s="29"/>
      <c r="J185" s="199"/>
      <c r="K185" s="98">
        <v>50370000</v>
      </c>
      <c r="L185" s="64" t="s">
        <v>889</v>
      </c>
      <c r="M185" s="24"/>
      <c r="N185" s="24"/>
      <c r="O185" s="24"/>
      <c r="P185" s="30"/>
      <c r="Q185" s="30"/>
      <c r="R185" s="24"/>
      <c r="S185" s="24"/>
      <c r="T185" s="24"/>
      <c r="U185" s="25">
        <f t="shared" si="114"/>
        <v>0</v>
      </c>
      <c r="V185" s="24"/>
      <c r="W185" s="24"/>
      <c r="X185" s="24"/>
      <c r="Y185" s="25">
        <f t="shared" si="115"/>
        <v>0</v>
      </c>
      <c r="Z185" s="24"/>
      <c r="AA185" s="31">
        <v>50370000</v>
      </c>
      <c r="AB185" s="24"/>
      <c r="AC185" s="25">
        <f t="shared" si="116"/>
        <v>50370000</v>
      </c>
      <c r="AD185" s="24"/>
      <c r="AE185" s="24"/>
      <c r="AF185" s="24"/>
      <c r="AG185" s="25">
        <f t="shared" si="117"/>
        <v>0</v>
      </c>
      <c r="AH185" s="25">
        <f t="shared" si="118"/>
        <v>50370000</v>
      </c>
      <c r="AI185" s="26">
        <f t="shared" si="119"/>
        <v>0</v>
      </c>
      <c r="AJ185" s="27">
        <f t="shared" si="109"/>
        <v>1.9931189558004382E-3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9">
        <v>22</v>
      </c>
      <c r="B186" s="19"/>
      <c r="C186" s="64" t="s">
        <v>176</v>
      </c>
      <c r="D186" s="29">
        <v>45441</v>
      </c>
      <c r="E186" s="64" t="s">
        <v>175</v>
      </c>
      <c r="F186" s="64" t="s">
        <v>88</v>
      </c>
      <c r="G186" s="64" t="s">
        <v>888</v>
      </c>
      <c r="H186" s="29"/>
      <c r="I186" s="29"/>
      <c r="J186" s="199"/>
      <c r="K186" s="98">
        <v>82125000</v>
      </c>
      <c r="L186" s="64" t="s">
        <v>889</v>
      </c>
      <c r="M186" s="24"/>
      <c r="N186" s="24"/>
      <c r="O186" s="24"/>
      <c r="P186" s="30"/>
      <c r="Q186" s="30"/>
      <c r="R186" s="24"/>
      <c r="S186" s="24"/>
      <c r="T186" s="24"/>
      <c r="U186" s="25">
        <f t="shared" si="114"/>
        <v>0</v>
      </c>
      <c r="V186" s="24"/>
      <c r="W186" s="24"/>
      <c r="X186" s="24"/>
      <c r="Y186" s="25">
        <f t="shared" si="115"/>
        <v>0</v>
      </c>
      <c r="Z186" s="24"/>
      <c r="AA186" s="31">
        <v>82125000</v>
      </c>
      <c r="AB186" s="24"/>
      <c r="AC186" s="25">
        <f t="shared" si="116"/>
        <v>82125000</v>
      </c>
      <c r="AD186" s="24"/>
      <c r="AE186" s="24"/>
      <c r="AF186" s="24"/>
      <c r="AG186" s="25">
        <f t="shared" si="117"/>
        <v>0</v>
      </c>
      <c r="AH186" s="25">
        <f t="shared" si="118"/>
        <v>82125000</v>
      </c>
      <c r="AI186" s="26">
        <f t="shared" si="119"/>
        <v>0</v>
      </c>
      <c r="AJ186" s="27">
        <f t="shared" si="109"/>
        <v>3.2496504714137576E-3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9">
        <v>23</v>
      </c>
      <c r="B187" s="19"/>
      <c r="C187" s="64" t="s">
        <v>993</v>
      </c>
      <c r="D187" s="29">
        <v>45523</v>
      </c>
      <c r="E187" s="64" t="s">
        <v>545</v>
      </c>
      <c r="F187" s="64" t="s">
        <v>88</v>
      </c>
      <c r="G187" s="64" t="s">
        <v>888</v>
      </c>
      <c r="H187" s="29"/>
      <c r="I187" s="29"/>
      <c r="J187" s="199"/>
      <c r="K187" s="98">
        <v>18000000</v>
      </c>
      <c r="L187" s="64" t="s">
        <v>889</v>
      </c>
      <c r="M187" s="24"/>
      <c r="N187" s="24"/>
      <c r="O187" s="24"/>
      <c r="P187" s="30"/>
      <c r="Q187" s="30"/>
      <c r="R187" s="24"/>
      <c r="S187" s="24"/>
      <c r="T187" s="24"/>
      <c r="U187" s="25">
        <f t="shared" si="114"/>
        <v>0</v>
      </c>
      <c r="V187" s="24"/>
      <c r="W187" s="24"/>
      <c r="X187" s="24"/>
      <c r="Y187" s="25">
        <f t="shared" si="115"/>
        <v>0</v>
      </c>
      <c r="Z187" s="24"/>
      <c r="AA187" s="31">
        <v>18000000</v>
      </c>
      <c r="AB187" s="24"/>
      <c r="AC187" s="25">
        <f t="shared" si="116"/>
        <v>18000000</v>
      </c>
      <c r="AD187" s="24"/>
      <c r="AE187" s="24"/>
      <c r="AF187" s="24"/>
      <c r="AG187" s="25">
        <f t="shared" si="117"/>
        <v>0</v>
      </c>
      <c r="AH187" s="25">
        <f t="shared" si="118"/>
        <v>18000000</v>
      </c>
      <c r="AI187" s="26">
        <f t="shared" si="119"/>
        <v>0</v>
      </c>
      <c r="AJ187" s="27">
        <f t="shared" si="109"/>
        <v>7.1225215811808386E-4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9">
        <v>24</v>
      </c>
      <c r="B188" s="19"/>
      <c r="C188" s="64" t="s">
        <v>165</v>
      </c>
      <c r="D188" s="29">
        <v>45428</v>
      </c>
      <c r="E188" s="64" t="s">
        <v>987</v>
      </c>
      <c r="F188" s="64" t="s">
        <v>88</v>
      </c>
      <c r="G188" s="64" t="s">
        <v>888</v>
      </c>
      <c r="H188" s="29"/>
      <c r="I188" s="29"/>
      <c r="J188" s="199"/>
      <c r="K188" s="98">
        <v>10500000</v>
      </c>
      <c r="L188" s="64" t="s">
        <v>889</v>
      </c>
      <c r="M188" s="24"/>
      <c r="N188" s="24"/>
      <c r="O188" s="24"/>
      <c r="P188" s="30"/>
      <c r="Q188" s="30"/>
      <c r="R188" s="24"/>
      <c r="S188" s="24"/>
      <c r="T188" s="24"/>
      <c r="U188" s="25">
        <f t="shared" si="114"/>
        <v>0</v>
      </c>
      <c r="V188" s="24"/>
      <c r="W188" s="24"/>
      <c r="X188" s="24"/>
      <c r="Y188" s="25">
        <f t="shared" si="115"/>
        <v>0</v>
      </c>
      <c r="Z188" s="24"/>
      <c r="AA188" s="31">
        <v>10500000</v>
      </c>
      <c r="AB188" s="24"/>
      <c r="AC188" s="25">
        <f t="shared" si="116"/>
        <v>10500000</v>
      </c>
      <c r="AD188" s="24"/>
      <c r="AE188" s="24"/>
      <c r="AF188" s="24"/>
      <c r="AG188" s="25">
        <f t="shared" si="117"/>
        <v>0</v>
      </c>
      <c r="AH188" s="25">
        <f t="shared" si="118"/>
        <v>10500000</v>
      </c>
      <c r="AI188" s="26">
        <f t="shared" si="119"/>
        <v>0</v>
      </c>
      <c r="AJ188" s="27">
        <f t="shared" si="109"/>
        <v>4.1548042556888224E-4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9">
        <v>25</v>
      </c>
      <c r="B189" s="19"/>
      <c r="C189" s="64" t="s">
        <v>181</v>
      </c>
      <c r="D189" s="29">
        <v>45460</v>
      </c>
      <c r="E189" s="64" t="s">
        <v>182</v>
      </c>
      <c r="F189" s="64" t="s">
        <v>88</v>
      </c>
      <c r="G189" s="64" t="s">
        <v>888</v>
      </c>
      <c r="H189" s="29"/>
      <c r="I189" s="29"/>
      <c r="J189" s="199"/>
      <c r="K189" s="98">
        <v>18000000</v>
      </c>
      <c r="L189" s="64" t="s">
        <v>889</v>
      </c>
      <c r="M189" s="24"/>
      <c r="N189" s="24"/>
      <c r="O189" s="24"/>
      <c r="P189" s="30"/>
      <c r="Q189" s="30"/>
      <c r="R189" s="24"/>
      <c r="S189" s="24"/>
      <c r="T189" s="24"/>
      <c r="U189" s="25">
        <f t="shared" si="114"/>
        <v>0</v>
      </c>
      <c r="V189" s="24"/>
      <c r="W189" s="24"/>
      <c r="X189" s="24"/>
      <c r="Y189" s="25">
        <f t="shared" si="115"/>
        <v>0</v>
      </c>
      <c r="Z189" s="24"/>
      <c r="AA189" s="31">
        <v>18000000</v>
      </c>
      <c r="AB189" s="24"/>
      <c r="AC189" s="25">
        <f t="shared" si="116"/>
        <v>18000000</v>
      </c>
      <c r="AD189" s="24"/>
      <c r="AE189" s="24"/>
      <c r="AF189" s="24"/>
      <c r="AG189" s="25">
        <f t="shared" si="117"/>
        <v>0</v>
      </c>
      <c r="AH189" s="25">
        <f t="shared" si="118"/>
        <v>18000000</v>
      </c>
      <c r="AI189" s="26">
        <f t="shared" si="119"/>
        <v>0</v>
      </c>
      <c r="AJ189" s="27">
        <f t="shared" si="109"/>
        <v>7.1225215811808386E-4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9">
        <v>26</v>
      </c>
      <c r="B190" s="19"/>
      <c r="C190" s="64" t="s">
        <v>171</v>
      </c>
      <c r="D190" s="29">
        <v>45443</v>
      </c>
      <c r="E190" s="64" t="s">
        <v>168</v>
      </c>
      <c r="F190" s="64" t="s">
        <v>88</v>
      </c>
      <c r="G190" s="64" t="s">
        <v>888</v>
      </c>
      <c r="H190" s="29"/>
      <c r="I190" s="29"/>
      <c r="J190" s="199"/>
      <c r="K190" s="98">
        <v>15120000</v>
      </c>
      <c r="L190" s="64" t="s">
        <v>889</v>
      </c>
      <c r="M190" s="24"/>
      <c r="N190" s="24"/>
      <c r="O190" s="24"/>
      <c r="P190" s="30"/>
      <c r="Q190" s="30"/>
      <c r="R190" s="24"/>
      <c r="S190" s="24"/>
      <c r="T190" s="24"/>
      <c r="U190" s="25">
        <f t="shared" si="114"/>
        <v>0</v>
      </c>
      <c r="V190" s="24"/>
      <c r="W190" s="24"/>
      <c r="X190" s="24"/>
      <c r="Y190" s="25">
        <f t="shared" si="115"/>
        <v>0</v>
      </c>
      <c r="Z190" s="24"/>
      <c r="AA190" s="31"/>
      <c r="AB190" s="31">
        <v>15120000</v>
      </c>
      <c r="AC190" s="25">
        <f>SUM(Z190:AB190)</f>
        <v>15120000</v>
      </c>
      <c r="AD190" s="24"/>
      <c r="AE190" s="24"/>
      <c r="AF190" s="24"/>
      <c r="AG190" s="25">
        <f t="shared" si="117"/>
        <v>0</v>
      </c>
      <c r="AH190" s="25">
        <f t="shared" si="118"/>
        <v>15120000</v>
      </c>
      <c r="AI190" s="26">
        <f t="shared" si="119"/>
        <v>0</v>
      </c>
      <c r="AJ190" s="27">
        <f t="shared" si="109"/>
        <v>5.9829181281919046E-4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9">
        <v>27</v>
      </c>
      <c r="B191" s="19"/>
      <c r="C191" s="64" t="s">
        <v>174</v>
      </c>
      <c r="D191" s="29">
        <v>45443</v>
      </c>
      <c r="E191" s="64" t="s">
        <v>175</v>
      </c>
      <c r="F191" s="64" t="s">
        <v>88</v>
      </c>
      <c r="G191" s="64" t="s">
        <v>888</v>
      </c>
      <c r="H191" s="29"/>
      <c r="I191" s="29"/>
      <c r="J191" s="199"/>
      <c r="K191" s="98">
        <v>15120000</v>
      </c>
      <c r="L191" s="64" t="s">
        <v>889</v>
      </c>
      <c r="M191" s="24"/>
      <c r="N191" s="24"/>
      <c r="O191" s="24"/>
      <c r="P191" s="30"/>
      <c r="Q191" s="30"/>
      <c r="R191" s="24"/>
      <c r="S191" s="24"/>
      <c r="T191" s="24"/>
      <c r="U191" s="25">
        <f t="shared" si="114"/>
        <v>0</v>
      </c>
      <c r="V191" s="24"/>
      <c r="W191" s="24"/>
      <c r="X191" s="24"/>
      <c r="Y191" s="25">
        <f t="shared" si="115"/>
        <v>0</v>
      </c>
      <c r="Z191" s="24"/>
      <c r="AA191" s="31"/>
      <c r="AB191" s="31">
        <v>15120000</v>
      </c>
      <c r="AC191" s="25">
        <f>SUM(Z191:AB191)</f>
        <v>15120000</v>
      </c>
      <c r="AD191" s="24"/>
      <c r="AE191" s="24"/>
      <c r="AF191" s="24"/>
      <c r="AG191" s="25">
        <f t="shared" si="117"/>
        <v>0</v>
      </c>
      <c r="AH191" s="25">
        <f t="shared" si="118"/>
        <v>15120000</v>
      </c>
      <c r="AI191" s="26">
        <f t="shared" si="119"/>
        <v>0</v>
      </c>
      <c r="AJ191" s="27">
        <f t="shared" si="109"/>
        <v>5.9829181281919046E-4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outlineLevel="1" x14ac:dyDescent="0.25">
      <c r="A192" s="19">
        <v>28</v>
      </c>
      <c r="B192" s="19"/>
      <c r="C192" s="64" t="s">
        <v>1144</v>
      </c>
      <c r="D192" s="29">
        <v>45569</v>
      </c>
      <c r="E192" s="64" t="s">
        <v>1143</v>
      </c>
      <c r="F192" s="64" t="s">
        <v>88</v>
      </c>
      <c r="G192" s="64" t="s">
        <v>888</v>
      </c>
      <c r="H192" s="29"/>
      <c r="I192" s="29"/>
      <c r="J192" s="199"/>
      <c r="K192" s="98">
        <v>18000000</v>
      </c>
      <c r="L192" s="64" t="s">
        <v>889</v>
      </c>
      <c r="M192" s="24"/>
      <c r="N192" s="24"/>
      <c r="O192" s="24"/>
      <c r="P192" s="30"/>
      <c r="Q192" s="30"/>
      <c r="R192" s="24"/>
      <c r="S192" s="24"/>
      <c r="T192" s="24"/>
      <c r="U192" s="25">
        <f t="shared" si="110"/>
        <v>0</v>
      </c>
      <c r="V192" s="24"/>
      <c r="W192" s="24"/>
      <c r="X192" s="24"/>
      <c r="Y192" s="25">
        <f>SUM(V192:X192)</f>
        <v>0</v>
      </c>
      <c r="Z192" s="24"/>
      <c r="AA192" s="24"/>
      <c r="AB192" s="24"/>
      <c r="AC192" s="25">
        <f t="shared" si="111"/>
        <v>0</v>
      </c>
      <c r="AD192" s="24"/>
      <c r="AE192" s="24"/>
      <c r="AF192" s="31">
        <v>18000000</v>
      </c>
      <c r="AG192" s="25">
        <f t="shared" si="112"/>
        <v>18000000</v>
      </c>
      <c r="AH192" s="25">
        <f>SUM(U192,Y192,AC192,AG192)</f>
        <v>18000000</v>
      </c>
      <c r="AI192" s="26">
        <f t="shared" si="113"/>
        <v>0</v>
      </c>
      <c r="AJ192" s="27">
        <f t="shared" si="109"/>
        <v>7.1225215811808386E-4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9">
        <v>29</v>
      </c>
      <c r="B193" s="19"/>
      <c r="C193" s="64" t="s">
        <v>1146</v>
      </c>
      <c r="D193" s="29">
        <v>45582</v>
      </c>
      <c r="E193" s="64" t="s">
        <v>1145</v>
      </c>
      <c r="F193" s="64" t="s">
        <v>88</v>
      </c>
      <c r="G193" s="64" t="s">
        <v>888</v>
      </c>
      <c r="H193" s="29"/>
      <c r="I193" s="29"/>
      <c r="J193" s="199"/>
      <c r="K193" s="98">
        <v>25200000</v>
      </c>
      <c r="L193" s="64" t="s">
        <v>889</v>
      </c>
      <c r="M193" s="24"/>
      <c r="N193" s="24"/>
      <c r="O193" s="24"/>
      <c r="P193" s="30"/>
      <c r="Q193" s="30"/>
      <c r="R193" s="24"/>
      <c r="S193" s="24"/>
      <c r="T193" s="24"/>
      <c r="U193" s="25">
        <f>SUM(R193:T193)</f>
        <v>0</v>
      </c>
      <c r="V193" s="24"/>
      <c r="W193" s="24"/>
      <c r="X193" s="24"/>
      <c r="Y193" s="25">
        <f>SUM(V193:X193)</f>
        <v>0</v>
      </c>
      <c r="Z193" s="24"/>
      <c r="AA193" s="24"/>
      <c r="AB193" s="24"/>
      <c r="AC193" s="25">
        <f>SUM(Z193:AB193)</f>
        <v>0</v>
      </c>
      <c r="AD193" s="24"/>
      <c r="AE193" s="24"/>
      <c r="AF193" s="31">
        <v>25200000</v>
      </c>
      <c r="AG193" s="25">
        <f>SUM(AD193:AF193)</f>
        <v>25200000</v>
      </c>
      <c r="AH193" s="25">
        <f>SUM(U193,Y193,AC193,AG193)</f>
        <v>25200000</v>
      </c>
      <c r="AI193" s="26">
        <f t="shared" si="113"/>
        <v>0</v>
      </c>
      <c r="AJ193" s="27">
        <f t="shared" si="109"/>
        <v>9.9715302136531747E-4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9">
        <v>30</v>
      </c>
      <c r="B194" s="19"/>
      <c r="C194" s="64" t="s">
        <v>1147</v>
      </c>
      <c r="D194" s="29">
        <v>45582</v>
      </c>
      <c r="E194" s="64" t="s">
        <v>173</v>
      </c>
      <c r="F194" s="64" t="s">
        <v>88</v>
      </c>
      <c r="G194" s="64" t="s">
        <v>888</v>
      </c>
      <c r="H194" s="29"/>
      <c r="I194" s="29"/>
      <c r="J194" s="199"/>
      <c r="K194" s="98">
        <v>25200000</v>
      </c>
      <c r="L194" s="64" t="s">
        <v>889</v>
      </c>
      <c r="M194" s="24"/>
      <c r="N194" s="24"/>
      <c r="O194" s="24"/>
      <c r="P194" s="126"/>
      <c r="Q194" s="126"/>
      <c r="R194" s="24"/>
      <c r="S194" s="24"/>
      <c r="T194" s="24"/>
      <c r="U194" s="25">
        <f t="shared" ref="U194:U201" si="120">SUM(R194:T194)</f>
        <v>0</v>
      </c>
      <c r="V194" s="24"/>
      <c r="W194" s="24"/>
      <c r="X194" s="24"/>
      <c r="Y194" s="25">
        <f t="shared" ref="Y194:Y201" si="121">SUM(V194:X194)</f>
        <v>0</v>
      </c>
      <c r="Z194" s="24"/>
      <c r="AA194" s="24"/>
      <c r="AB194" s="24"/>
      <c r="AC194" s="25">
        <f t="shared" ref="AC194:AC201" si="122">SUM(Z194:AB194)</f>
        <v>0</v>
      </c>
      <c r="AD194" s="24"/>
      <c r="AE194" s="24"/>
      <c r="AF194" s="31">
        <v>25200000</v>
      </c>
      <c r="AG194" s="25">
        <f t="shared" ref="AG194:AG201" si="123">SUM(AD194:AF194)</f>
        <v>25200000</v>
      </c>
      <c r="AH194" s="25">
        <f t="shared" ref="AH194:AH201" si="124">SUM(U194,Y194,AC194,AG194)</f>
        <v>25200000</v>
      </c>
      <c r="AI194" s="26">
        <f t="shared" ref="AI194:AI201" si="125">IF(ISERROR(AH194/J194),0,AH194/J194)</f>
        <v>0</v>
      </c>
      <c r="AJ194" s="27">
        <f t="shared" si="109"/>
        <v>9.9715302136531747E-4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9">
        <v>31</v>
      </c>
      <c r="B195" s="19"/>
      <c r="C195" s="64" t="s">
        <v>1148</v>
      </c>
      <c r="D195" s="29">
        <v>45582</v>
      </c>
      <c r="E195" s="64" t="s">
        <v>168</v>
      </c>
      <c r="F195" s="64" t="s">
        <v>88</v>
      </c>
      <c r="G195" s="64" t="s">
        <v>888</v>
      </c>
      <c r="H195" s="29"/>
      <c r="I195" s="29"/>
      <c r="J195" s="199"/>
      <c r="K195" s="98">
        <v>25200000</v>
      </c>
      <c r="L195" s="64" t="s">
        <v>889</v>
      </c>
      <c r="M195" s="24"/>
      <c r="N195" s="24"/>
      <c r="O195" s="24"/>
      <c r="P195" s="126"/>
      <c r="Q195" s="126"/>
      <c r="R195" s="24"/>
      <c r="S195" s="24"/>
      <c r="T195" s="24"/>
      <c r="U195" s="25">
        <f t="shared" si="120"/>
        <v>0</v>
      </c>
      <c r="V195" s="24"/>
      <c r="W195" s="24"/>
      <c r="X195" s="24"/>
      <c r="Y195" s="25">
        <f t="shared" si="121"/>
        <v>0</v>
      </c>
      <c r="Z195" s="24"/>
      <c r="AA195" s="24"/>
      <c r="AB195" s="24"/>
      <c r="AC195" s="25">
        <f t="shared" si="122"/>
        <v>0</v>
      </c>
      <c r="AD195" s="24"/>
      <c r="AE195" s="24"/>
      <c r="AF195" s="31">
        <v>25200000</v>
      </c>
      <c r="AG195" s="25">
        <f t="shared" si="123"/>
        <v>25200000</v>
      </c>
      <c r="AH195" s="25">
        <f t="shared" si="124"/>
        <v>25200000</v>
      </c>
      <c r="AI195" s="26">
        <f t="shared" si="125"/>
        <v>0</v>
      </c>
      <c r="AJ195" s="27">
        <f t="shared" si="109"/>
        <v>9.9715302136531747E-4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9">
        <v>32</v>
      </c>
      <c r="B196" s="19"/>
      <c r="C196" s="64" t="s">
        <v>1150</v>
      </c>
      <c r="D196" s="29">
        <v>45582</v>
      </c>
      <c r="E196" s="64" t="s">
        <v>1149</v>
      </c>
      <c r="F196" s="64" t="s">
        <v>88</v>
      </c>
      <c r="G196" s="64" t="s">
        <v>888</v>
      </c>
      <c r="H196" s="29"/>
      <c r="I196" s="29"/>
      <c r="J196" s="199"/>
      <c r="K196" s="98">
        <v>25200000</v>
      </c>
      <c r="L196" s="64" t="s">
        <v>889</v>
      </c>
      <c r="M196" s="24"/>
      <c r="N196" s="24"/>
      <c r="O196" s="24"/>
      <c r="P196" s="126"/>
      <c r="Q196" s="126"/>
      <c r="R196" s="24"/>
      <c r="S196" s="24"/>
      <c r="T196" s="24"/>
      <c r="U196" s="25">
        <f t="shared" si="120"/>
        <v>0</v>
      </c>
      <c r="V196" s="24"/>
      <c r="W196" s="24"/>
      <c r="X196" s="24"/>
      <c r="Y196" s="25">
        <f t="shared" si="121"/>
        <v>0</v>
      </c>
      <c r="Z196" s="24"/>
      <c r="AA196" s="24"/>
      <c r="AB196" s="24"/>
      <c r="AC196" s="25">
        <f t="shared" si="122"/>
        <v>0</v>
      </c>
      <c r="AD196" s="24"/>
      <c r="AE196" s="24"/>
      <c r="AF196" s="31">
        <v>25200000</v>
      </c>
      <c r="AG196" s="25">
        <f t="shared" si="123"/>
        <v>25200000</v>
      </c>
      <c r="AH196" s="25">
        <f t="shared" si="124"/>
        <v>25200000</v>
      </c>
      <c r="AI196" s="26">
        <f t="shared" si="125"/>
        <v>0</v>
      </c>
      <c r="AJ196" s="27">
        <f t="shared" si="109"/>
        <v>9.9715302136531747E-4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9">
        <v>33</v>
      </c>
      <c r="B197" s="19"/>
      <c r="C197" s="64" t="s">
        <v>1151</v>
      </c>
      <c r="D197" s="29">
        <v>45195</v>
      </c>
      <c r="E197" s="64" t="s">
        <v>1054</v>
      </c>
      <c r="F197" s="64" t="s">
        <v>88</v>
      </c>
      <c r="G197" s="64" t="s">
        <v>888</v>
      </c>
      <c r="H197" s="29"/>
      <c r="I197" s="29"/>
      <c r="J197" s="199"/>
      <c r="K197" s="98">
        <v>120450000</v>
      </c>
      <c r="L197" s="64" t="s">
        <v>889</v>
      </c>
      <c r="M197" s="24"/>
      <c r="N197" s="24"/>
      <c r="O197" s="24"/>
      <c r="P197" s="126"/>
      <c r="Q197" s="126"/>
      <c r="R197" s="24"/>
      <c r="S197" s="24"/>
      <c r="T197" s="24"/>
      <c r="U197" s="25">
        <f t="shared" si="120"/>
        <v>0</v>
      </c>
      <c r="V197" s="24"/>
      <c r="W197" s="24"/>
      <c r="X197" s="24"/>
      <c r="Y197" s="25">
        <f t="shared" si="121"/>
        <v>0</v>
      </c>
      <c r="Z197" s="24"/>
      <c r="AA197" s="24"/>
      <c r="AB197" s="24"/>
      <c r="AC197" s="25">
        <f t="shared" si="122"/>
        <v>0</v>
      </c>
      <c r="AD197" s="24"/>
      <c r="AE197" s="24"/>
      <c r="AF197" s="31">
        <v>120450000</v>
      </c>
      <c r="AG197" s="25">
        <f t="shared" si="123"/>
        <v>120450000</v>
      </c>
      <c r="AH197" s="25">
        <f t="shared" si="124"/>
        <v>120450000</v>
      </c>
      <c r="AI197" s="26">
        <f t="shared" si="125"/>
        <v>0</v>
      </c>
      <c r="AJ197" s="27">
        <f t="shared" si="109"/>
        <v>4.7661540247401777E-3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9">
        <v>34</v>
      </c>
      <c r="B198" s="19"/>
      <c r="C198" s="64" t="s">
        <v>1152</v>
      </c>
      <c r="D198" s="29">
        <v>45645</v>
      </c>
      <c r="E198" s="64" t="s">
        <v>912</v>
      </c>
      <c r="F198" s="64" t="s">
        <v>88</v>
      </c>
      <c r="G198" s="64" t="s">
        <v>888</v>
      </c>
      <c r="H198" s="29"/>
      <c r="I198" s="29"/>
      <c r="J198" s="199"/>
      <c r="K198" s="98">
        <v>30000000</v>
      </c>
      <c r="L198" s="64" t="s">
        <v>889</v>
      </c>
      <c r="M198" s="24"/>
      <c r="N198" s="24"/>
      <c r="O198" s="24"/>
      <c r="P198" s="126"/>
      <c r="Q198" s="126"/>
      <c r="R198" s="24"/>
      <c r="S198" s="24"/>
      <c r="T198" s="24"/>
      <c r="U198" s="25">
        <f t="shared" si="120"/>
        <v>0</v>
      </c>
      <c r="V198" s="24"/>
      <c r="W198" s="24"/>
      <c r="X198" s="24"/>
      <c r="Y198" s="25">
        <f t="shared" si="121"/>
        <v>0</v>
      </c>
      <c r="Z198" s="24"/>
      <c r="AA198" s="24"/>
      <c r="AB198" s="24"/>
      <c r="AC198" s="25">
        <f t="shared" si="122"/>
        <v>0</v>
      </c>
      <c r="AD198" s="24"/>
      <c r="AE198" s="24"/>
      <c r="AF198" s="31">
        <v>30000000</v>
      </c>
      <c r="AG198" s="25">
        <f t="shared" si="123"/>
        <v>30000000</v>
      </c>
      <c r="AH198" s="25">
        <f t="shared" si="124"/>
        <v>30000000</v>
      </c>
      <c r="AI198" s="26">
        <f t="shared" si="125"/>
        <v>0</v>
      </c>
      <c r="AJ198" s="27">
        <f t="shared" si="109"/>
        <v>1.1870869301968065E-3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9">
        <v>35</v>
      </c>
      <c r="B199" s="19"/>
      <c r="C199" s="64" t="s">
        <v>1154</v>
      </c>
      <c r="D199" s="29">
        <v>45653</v>
      </c>
      <c r="E199" s="64" t="s">
        <v>1153</v>
      </c>
      <c r="F199" s="64" t="s">
        <v>88</v>
      </c>
      <c r="G199" s="64" t="s">
        <v>888</v>
      </c>
      <c r="H199" s="29"/>
      <c r="I199" s="29"/>
      <c r="J199" s="199"/>
      <c r="K199" s="98">
        <v>7200000</v>
      </c>
      <c r="L199" s="64" t="s">
        <v>889</v>
      </c>
      <c r="M199" s="24"/>
      <c r="N199" s="24"/>
      <c r="O199" s="24"/>
      <c r="P199" s="126"/>
      <c r="Q199" s="126"/>
      <c r="R199" s="24"/>
      <c r="S199" s="24"/>
      <c r="T199" s="24"/>
      <c r="U199" s="25">
        <f t="shared" si="120"/>
        <v>0</v>
      </c>
      <c r="V199" s="24"/>
      <c r="W199" s="24"/>
      <c r="X199" s="24"/>
      <c r="Y199" s="25">
        <f t="shared" si="121"/>
        <v>0</v>
      </c>
      <c r="Z199" s="24"/>
      <c r="AA199" s="24"/>
      <c r="AB199" s="24"/>
      <c r="AC199" s="25">
        <f t="shared" si="122"/>
        <v>0</v>
      </c>
      <c r="AD199" s="24"/>
      <c r="AE199" s="24"/>
      <c r="AF199" s="31">
        <v>7200000</v>
      </c>
      <c r="AG199" s="25">
        <f t="shared" si="123"/>
        <v>7200000</v>
      </c>
      <c r="AH199" s="25">
        <f t="shared" si="124"/>
        <v>7200000</v>
      </c>
      <c r="AI199" s="26">
        <f t="shared" si="125"/>
        <v>0</v>
      </c>
      <c r="AJ199" s="27">
        <f t="shared" si="109"/>
        <v>2.8490086324723356E-4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customHeight="1" outlineLevel="1" x14ac:dyDescent="0.25">
      <c r="A200" s="19">
        <v>36</v>
      </c>
      <c r="B200" s="19"/>
      <c r="C200" s="64" t="s">
        <v>1155</v>
      </c>
      <c r="D200" s="29">
        <v>45656</v>
      </c>
      <c r="E200" s="64" t="s">
        <v>168</v>
      </c>
      <c r="F200" s="64" t="s">
        <v>88</v>
      </c>
      <c r="G200" s="64" t="s">
        <v>888</v>
      </c>
      <c r="H200" s="29"/>
      <c r="I200" s="29"/>
      <c r="J200" s="199"/>
      <c r="K200" s="98">
        <v>112000000</v>
      </c>
      <c r="L200" s="64" t="s">
        <v>889</v>
      </c>
      <c r="M200" s="24"/>
      <c r="N200" s="24"/>
      <c r="O200" s="24"/>
      <c r="P200" s="126"/>
      <c r="Q200" s="126"/>
      <c r="R200" s="24"/>
      <c r="S200" s="24"/>
      <c r="T200" s="24"/>
      <c r="U200" s="25">
        <f t="shared" si="120"/>
        <v>0</v>
      </c>
      <c r="V200" s="24"/>
      <c r="W200" s="24"/>
      <c r="X200" s="24"/>
      <c r="Y200" s="25">
        <f t="shared" si="121"/>
        <v>0</v>
      </c>
      <c r="Z200" s="24"/>
      <c r="AA200" s="24"/>
      <c r="AB200" s="24"/>
      <c r="AC200" s="25">
        <f t="shared" si="122"/>
        <v>0</v>
      </c>
      <c r="AD200" s="24"/>
      <c r="AE200" s="24"/>
      <c r="AF200" s="31">
        <v>112000000</v>
      </c>
      <c r="AG200" s="25">
        <f t="shared" si="123"/>
        <v>112000000</v>
      </c>
      <c r="AH200" s="25">
        <f t="shared" si="124"/>
        <v>112000000</v>
      </c>
      <c r="AI200" s="26">
        <f t="shared" si="125"/>
        <v>0</v>
      </c>
      <c r="AJ200" s="27">
        <f t="shared" si="109"/>
        <v>4.4317912060680776E-3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9">
        <v>37</v>
      </c>
      <c r="B201" s="19"/>
      <c r="C201" s="64" t="s">
        <v>1079</v>
      </c>
      <c r="D201" s="29"/>
      <c r="E201" s="64"/>
      <c r="F201" s="64" t="s">
        <v>88</v>
      </c>
      <c r="G201" s="64" t="s">
        <v>888</v>
      </c>
      <c r="H201" s="29"/>
      <c r="I201" s="29"/>
      <c r="J201" s="195"/>
      <c r="K201" s="98">
        <v>7200000</v>
      </c>
      <c r="L201" s="64" t="s">
        <v>889</v>
      </c>
      <c r="M201" s="24"/>
      <c r="N201" s="24"/>
      <c r="O201" s="24"/>
      <c r="P201" s="126"/>
      <c r="Q201" s="126"/>
      <c r="R201" s="24"/>
      <c r="S201" s="24"/>
      <c r="T201" s="24"/>
      <c r="U201" s="25">
        <f t="shared" si="120"/>
        <v>0</v>
      </c>
      <c r="V201" s="24"/>
      <c r="W201" s="24"/>
      <c r="X201" s="24"/>
      <c r="Y201" s="25">
        <f t="shared" si="121"/>
        <v>0</v>
      </c>
      <c r="Z201" s="24"/>
      <c r="AA201" s="24"/>
      <c r="AB201" s="24"/>
      <c r="AC201" s="25">
        <f t="shared" si="122"/>
        <v>0</v>
      </c>
      <c r="AD201" s="24"/>
      <c r="AE201" s="24"/>
      <c r="AF201" s="130">
        <v>0</v>
      </c>
      <c r="AG201" s="25">
        <f t="shared" si="123"/>
        <v>0</v>
      </c>
      <c r="AH201" s="25">
        <f t="shared" si="124"/>
        <v>0</v>
      </c>
      <c r="AI201" s="26">
        <f t="shared" si="125"/>
        <v>0</v>
      </c>
      <c r="AJ201" s="27">
        <f t="shared" si="109"/>
        <v>0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s="37" customFormat="1" ht="12.75" customHeight="1" x14ac:dyDescent="0.25">
      <c r="A202" s="196" t="s">
        <v>60</v>
      </c>
      <c r="B202" s="204"/>
      <c r="C202" s="197"/>
      <c r="D202" s="197"/>
      <c r="E202" s="197"/>
      <c r="F202" s="197"/>
      <c r="G202" s="197"/>
      <c r="H202" s="197"/>
      <c r="I202" s="198"/>
      <c r="J202" s="33">
        <f>SUM(J164)</f>
        <v>1719050000</v>
      </c>
      <c r="K202" s="33">
        <f>SUM(K165:K201)</f>
        <v>1719050000</v>
      </c>
      <c r="L202" s="32"/>
      <c r="M202" s="33">
        <f>SUM(M165:M193)</f>
        <v>0</v>
      </c>
      <c r="N202" s="33">
        <f>SUM(N165:N193)</f>
        <v>0</v>
      </c>
      <c r="O202" s="33">
        <f>SUM(O165:O193)</f>
        <v>0</v>
      </c>
      <c r="P202" s="34"/>
      <c r="Q202" s="35"/>
      <c r="R202" s="33">
        <f t="shared" ref="R202:AF202" si="126">SUM(R165:R193)</f>
        <v>0</v>
      </c>
      <c r="S202" s="33">
        <f t="shared" si="126"/>
        <v>0</v>
      </c>
      <c r="T202" s="33">
        <f t="shared" si="126"/>
        <v>0</v>
      </c>
      <c r="U202" s="33">
        <f t="shared" si="126"/>
        <v>0</v>
      </c>
      <c r="V202" s="33">
        <f t="shared" si="126"/>
        <v>0</v>
      </c>
      <c r="W202" s="33">
        <f t="shared" si="126"/>
        <v>185700000</v>
      </c>
      <c r="X202" s="33">
        <f t="shared" si="126"/>
        <v>714765000</v>
      </c>
      <c r="Y202" s="33">
        <f t="shared" si="126"/>
        <v>900465000</v>
      </c>
      <c r="Z202" s="33">
        <f t="shared" si="126"/>
        <v>130800000</v>
      </c>
      <c r="AA202" s="33">
        <f t="shared" si="126"/>
        <v>261895000</v>
      </c>
      <c r="AB202" s="33">
        <f t="shared" si="126"/>
        <v>30240000</v>
      </c>
      <c r="AC202" s="33">
        <f t="shared" si="126"/>
        <v>422935000</v>
      </c>
      <c r="AD202" s="33">
        <f t="shared" si="126"/>
        <v>0</v>
      </c>
      <c r="AE202" s="33">
        <f t="shared" si="126"/>
        <v>0</v>
      </c>
      <c r="AF202" s="33">
        <f t="shared" si="126"/>
        <v>43200000</v>
      </c>
      <c r="AG202" s="33">
        <f>SUM(AG165:AG201)</f>
        <v>388450000</v>
      </c>
      <c r="AH202" s="33">
        <f>SUM(AH165:AH201)</f>
        <v>1711850000</v>
      </c>
      <c r="AI202" s="36">
        <f t="shared" si="113"/>
        <v>0.99581164015008294</v>
      </c>
      <c r="AJ202" s="36">
        <f>IF(ISERROR(AH202/$AH$465),0,AH202/$AH$465)</f>
        <v>6.773715871524677E-2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x14ac:dyDescent="0.25">
      <c r="A203" s="191" t="s">
        <v>61</v>
      </c>
      <c r="B203" s="192"/>
      <c r="C203" s="192"/>
      <c r="D203" s="192"/>
      <c r="E203" s="193"/>
      <c r="F203" s="9"/>
      <c r="G203" s="10"/>
      <c r="H203" s="11"/>
      <c r="I203" s="11"/>
      <c r="J203" s="194">
        <v>746064500</v>
      </c>
      <c r="K203" s="13"/>
      <c r="L203" s="14"/>
      <c r="M203" s="15"/>
      <c r="N203" s="15"/>
      <c r="O203" s="15"/>
      <c r="P203" s="10"/>
      <c r="Q203" s="16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7"/>
      <c r="AJ203" s="17"/>
    </row>
    <row r="204" spans="1:106" ht="25.5" outlineLevel="1" x14ac:dyDescent="0.25">
      <c r="A204" s="18">
        <v>1</v>
      </c>
      <c r="B204" s="19"/>
      <c r="C204" s="28" t="s">
        <v>185</v>
      </c>
      <c r="D204" s="29">
        <v>45422</v>
      </c>
      <c r="E204" s="30" t="s">
        <v>186</v>
      </c>
      <c r="F204" s="22" t="s">
        <v>88</v>
      </c>
      <c r="G204" s="22" t="s">
        <v>888</v>
      </c>
      <c r="H204" s="55"/>
      <c r="I204" s="55"/>
      <c r="J204" s="199"/>
      <c r="K204" s="45">
        <v>102600000</v>
      </c>
      <c r="L204" s="22" t="s">
        <v>889</v>
      </c>
      <c r="M204" s="47"/>
      <c r="N204" s="48"/>
      <c r="O204" s="47"/>
      <c r="P204" s="49"/>
      <c r="Q204" s="49"/>
      <c r="R204" s="24"/>
      <c r="S204" s="24"/>
      <c r="T204" s="24"/>
      <c r="U204" s="25">
        <f t="shared" ref="U204:U210" si="127">SUM(R204:T204)</f>
        <v>0</v>
      </c>
      <c r="V204" s="24"/>
      <c r="W204" s="45">
        <v>102600000</v>
      </c>
      <c r="X204" s="24"/>
      <c r="Y204" s="25">
        <f t="shared" ref="Y204:Y210" si="128">SUM(V204:X204)</f>
        <v>102600000</v>
      </c>
      <c r="Z204" s="24"/>
      <c r="AA204" s="24"/>
      <c r="AB204" s="24"/>
      <c r="AC204" s="25">
        <f t="shared" ref="AC204:AC210" si="129">SUM(Z204:AB204)</f>
        <v>0</v>
      </c>
      <c r="AD204" s="24"/>
      <c r="AE204" s="24">
        <v>0</v>
      </c>
      <c r="AF204" s="24">
        <v>0</v>
      </c>
      <c r="AG204" s="25">
        <f t="shared" ref="AG204:AG210" si="130">SUM(AD204:AF204)</f>
        <v>0</v>
      </c>
      <c r="AH204" s="25">
        <f t="shared" ref="AH204:AH210" si="131">SUM(U204,Y204,AC204,AG204)</f>
        <v>102600000</v>
      </c>
      <c r="AI204" s="26">
        <f t="shared" ref="AI204:AI217" si="132">IF(ISERROR(AH204/J204),0,AH204/J204)</f>
        <v>0</v>
      </c>
      <c r="AJ204" s="27">
        <f t="shared" ref="AJ204:AJ216" si="133">IF(ISERROR(AH204/$AH$465),"-",AH204/$AH$465)</f>
        <v>4.0598373012730778E-3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8">
        <v>2</v>
      </c>
      <c r="B205" s="19"/>
      <c r="C205" s="28" t="s">
        <v>187</v>
      </c>
      <c r="D205" s="29">
        <v>45443</v>
      </c>
      <c r="E205" s="30" t="s">
        <v>188</v>
      </c>
      <c r="F205" s="22" t="s">
        <v>88</v>
      </c>
      <c r="G205" s="22" t="s">
        <v>888</v>
      </c>
      <c r="H205" s="29"/>
      <c r="I205" s="29"/>
      <c r="J205" s="199"/>
      <c r="K205" s="31">
        <v>152810000</v>
      </c>
      <c r="L205" s="22" t="s">
        <v>889</v>
      </c>
      <c r="M205" s="24"/>
      <c r="N205" s="24"/>
      <c r="O205" s="24"/>
      <c r="P205" s="30"/>
      <c r="Q205" s="30"/>
      <c r="R205" s="24"/>
      <c r="S205" s="24"/>
      <c r="T205" s="24"/>
      <c r="U205" s="25">
        <f t="shared" si="127"/>
        <v>0</v>
      </c>
      <c r="V205" s="24"/>
      <c r="W205" s="31">
        <v>152810000</v>
      </c>
      <c r="X205" s="24"/>
      <c r="Y205" s="25">
        <f t="shared" si="128"/>
        <v>152810000</v>
      </c>
      <c r="Z205" s="24"/>
      <c r="AA205" s="24"/>
      <c r="AB205" s="24"/>
      <c r="AC205" s="25">
        <f t="shared" si="129"/>
        <v>0</v>
      </c>
      <c r="AD205" s="24"/>
      <c r="AE205" s="24"/>
      <c r="AF205" s="24"/>
      <c r="AG205" s="25">
        <f t="shared" si="130"/>
        <v>0</v>
      </c>
      <c r="AH205" s="25">
        <f t="shared" si="131"/>
        <v>152810000</v>
      </c>
      <c r="AI205" s="26">
        <f t="shared" si="132"/>
        <v>0</v>
      </c>
      <c r="AJ205" s="27">
        <f t="shared" si="133"/>
        <v>6.0466251267791331E-3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8">
        <v>3</v>
      </c>
      <c r="B206" s="19"/>
      <c r="C206" s="28" t="s">
        <v>189</v>
      </c>
      <c r="D206" s="29">
        <v>45427</v>
      </c>
      <c r="E206" s="30" t="s">
        <v>190</v>
      </c>
      <c r="F206" s="22" t="s">
        <v>88</v>
      </c>
      <c r="G206" s="22" t="s">
        <v>888</v>
      </c>
      <c r="H206" s="29"/>
      <c r="I206" s="29"/>
      <c r="J206" s="199"/>
      <c r="K206" s="31">
        <v>52200000</v>
      </c>
      <c r="L206" s="22" t="s">
        <v>889</v>
      </c>
      <c r="M206" s="24"/>
      <c r="N206" s="24"/>
      <c r="O206" s="24"/>
      <c r="P206" s="30"/>
      <c r="Q206" s="30"/>
      <c r="R206" s="24"/>
      <c r="S206" s="24"/>
      <c r="T206" s="24"/>
      <c r="U206" s="25">
        <f t="shared" si="127"/>
        <v>0</v>
      </c>
      <c r="V206" s="24"/>
      <c r="W206" s="24"/>
      <c r="X206" s="31">
        <v>52200000</v>
      </c>
      <c r="Y206" s="25">
        <f t="shared" si="128"/>
        <v>52200000</v>
      </c>
      <c r="Z206" s="24"/>
      <c r="AA206" s="24"/>
      <c r="AB206" s="24"/>
      <c r="AC206" s="25">
        <f t="shared" si="129"/>
        <v>0</v>
      </c>
      <c r="AD206" s="24"/>
      <c r="AE206" s="24"/>
      <c r="AF206" s="24"/>
      <c r="AG206" s="25">
        <f t="shared" si="130"/>
        <v>0</v>
      </c>
      <c r="AH206" s="25">
        <f t="shared" si="131"/>
        <v>52200000</v>
      </c>
      <c r="AI206" s="26">
        <f t="shared" si="132"/>
        <v>0</v>
      </c>
      <c r="AJ206" s="27">
        <f t="shared" si="133"/>
        <v>2.0655312585424433E-3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8">
        <v>4</v>
      </c>
      <c r="B207" s="19"/>
      <c r="C207" s="28" t="s">
        <v>191</v>
      </c>
      <c r="D207" s="29">
        <v>45450</v>
      </c>
      <c r="E207" s="30" t="s">
        <v>188</v>
      </c>
      <c r="F207" s="22" t="s">
        <v>88</v>
      </c>
      <c r="G207" s="22" t="s">
        <v>888</v>
      </c>
      <c r="H207" s="29"/>
      <c r="I207" s="29"/>
      <c r="J207" s="199"/>
      <c r="K207" s="31">
        <v>74095000</v>
      </c>
      <c r="L207" s="22" t="s">
        <v>889</v>
      </c>
      <c r="M207" s="24"/>
      <c r="N207" s="24"/>
      <c r="O207" s="24"/>
      <c r="P207" s="30"/>
      <c r="Q207" s="30"/>
      <c r="R207" s="24"/>
      <c r="S207" s="24"/>
      <c r="T207" s="24"/>
      <c r="U207" s="25">
        <f t="shared" si="127"/>
        <v>0</v>
      </c>
      <c r="V207" s="24"/>
      <c r="W207" s="24"/>
      <c r="X207" s="31">
        <v>74095000</v>
      </c>
      <c r="Y207" s="25">
        <f t="shared" si="128"/>
        <v>74095000</v>
      </c>
      <c r="Z207" s="24"/>
      <c r="AA207" s="24"/>
      <c r="AB207" s="24"/>
      <c r="AC207" s="25">
        <f t="shared" si="129"/>
        <v>0</v>
      </c>
      <c r="AD207" s="24"/>
      <c r="AE207" s="24"/>
      <c r="AF207" s="24"/>
      <c r="AG207" s="25">
        <f t="shared" si="130"/>
        <v>0</v>
      </c>
      <c r="AH207" s="25">
        <f t="shared" si="131"/>
        <v>74095000</v>
      </c>
      <c r="AI207" s="26">
        <f t="shared" si="132"/>
        <v>0</v>
      </c>
      <c r="AJ207" s="27">
        <f t="shared" si="133"/>
        <v>2.9319068697644126E-3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8">
        <v>5</v>
      </c>
      <c r="B208" s="19"/>
      <c r="C208" s="28" t="s">
        <v>192</v>
      </c>
      <c r="D208" s="29">
        <v>45461</v>
      </c>
      <c r="E208" s="30" t="s">
        <v>193</v>
      </c>
      <c r="F208" s="22" t="s">
        <v>88</v>
      </c>
      <c r="G208" s="22" t="s">
        <v>888</v>
      </c>
      <c r="H208" s="29"/>
      <c r="I208" s="29"/>
      <c r="J208" s="199"/>
      <c r="K208" s="31">
        <v>50400000</v>
      </c>
      <c r="L208" s="22" t="s">
        <v>889</v>
      </c>
      <c r="M208" s="24"/>
      <c r="N208" s="24"/>
      <c r="O208" s="24"/>
      <c r="P208" s="30"/>
      <c r="Q208" s="30"/>
      <c r="R208" s="24"/>
      <c r="S208" s="24"/>
      <c r="T208" s="24"/>
      <c r="U208" s="25">
        <f t="shared" si="127"/>
        <v>0</v>
      </c>
      <c r="V208" s="24"/>
      <c r="W208" s="24"/>
      <c r="X208" s="31">
        <v>50400000</v>
      </c>
      <c r="Y208" s="25">
        <f t="shared" si="128"/>
        <v>50400000</v>
      </c>
      <c r="Z208" s="24"/>
      <c r="AA208" s="24"/>
      <c r="AB208" s="24"/>
      <c r="AC208" s="25">
        <f t="shared" si="129"/>
        <v>0</v>
      </c>
      <c r="AD208" s="24"/>
      <c r="AE208" s="24"/>
      <c r="AF208" s="24"/>
      <c r="AG208" s="25">
        <f t="shared" si="130"/>
        <v>0</v>
      </c>
      <c r="AH208" s="25">
        <f t="shared" si="131"/>
        <v>50400000</v>
      </c>
      <c r="AI208" s="26">
        <f t="shared" si="132"/>
        <v>0</v>
      </c>
      <c r="AJ208" s="27">
        <f t="shared" si="133"/>
        <v>1.9943060427306349E-3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8">
        <v>6</v>
      </c>
      <c r="B209" s="19"/>
      <c r="C209" s="20" t="s">
        <v>994</v>
      </c>
      <c r="D209" s="21">
        <v>45485</v>
      </c>
      <c r="E209" s="30" t="s">
        <v>913</v>
      </c>
      <c r="F209" s="22" t="s">
        <v>88</v>
      </c>
      <c r="G209" s="22" t="s">
        <v>888</v>
      </c>
      <c r="H209" s="29"/>
      <c r="I209" s="29"/>
      <c r="J209" s="199"/>
      <c r="K209" s="97">
        <v>50000000</v>
      </c>
      <c r="L209" s="134" t="s">
        <v>889</v>
      </c>
      <c r="M209" s="24"/>
      <c r="N209" s="24"/>
      <c r="O209" s="24"/>
      <c r="P209" s="30"/>
      <c r="Q209" s="30"/>
      <c r="R209" s="24"/>
      <c r="S209" s="24"/>
      <c r="T209" s="24"/>
      <c r="U209" s="25">
        <f t="shared" si="127"/>
        <v>0</v>
      </c>
      <c r="V209" s="24"/>
      <c r="W209" s="24"/>
      <c r="X209" s="24"/>
      <c r="Y209" s="25">
        <f t="shared" si="128"/>
        <v>0</v>
      </c>
      <c r="Z209" s="31">
        <v>50000000</v>
      </c>
      <c r="AA209" s="24"/>
      <c r="AB209" s="24"/>
      <c r="AC209" s="25">
        <f t="shared" si="129"/>
        <v>50000000</v>
      </c>
      <c r="AD209" s="24"/>
      <c r="AE209" s="24"/>
      <c r="AF209" s="24"/>
      <c r="AG209" s="25">
        <f t="shared" si="130"/>
        <v>0</v>
      </c>
      <c r="AH209" s="25">
        <f t="shared" si="131"/>
        <v>50000000</v>
      </c>
      <c r="AI209" s="26">
        <f t="shared" si="132"/>
        <v>0</v>
      </c>
      <c r="AJ209" s="27">
        <f t="shared" si="133"/>
        <v>1.9784782169946775E-3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8">
        <v>7</v>
      </c>
      <c r="B210" s="19"/>
      <c r="C210" s="20" t="s">
        <v>1156</v>
      </c>
      <c r="D210" s="21">
        <v>45590</v>
      </c>
      <c r="E210" s="30" t="s">
        <v>1159</v>
      </c>
      <c r="F210" s="22" t="s">
        <v>88</v>
      </c>
      <c r="G210" s="22" t="s">
        <v>888</v>
      </c>
      <c r="H210" s="29"/>
      <c r="I210" s="29"/>
      <c r="J210" s="199"/>
      <c r="K210" s="97">
        <v>26100000</v>
      </c>
      <c r="L210" s="64" t="s">
        <v>889</v>
      </c>
      <c r="M210" s="24"/>
      <c r="N210" s="24"/>
      <c r="O210" s="24"/>
      <c r="P210" s="30"/>
      <c r="Q210" s="30"/>
      <c r="R210" s="24"/>
      <c r="S210" s="24"/>
      <c r="T210" s="24"/>
      <c r="U210" s="25">
        <f t="shared" si="127"/>
        <v>0</v>
      </c>
      <c r="V210" s="24"/>
      <c r="W210" s="24"/>
      <c r="X210" s="24"/>
      <c r="Y210" s="25">
        <f t="shared" si="128"/>
        <v>0</v>
      </c>
      <c r="Z210" s="24"/>
      <c r="AA210" s="24"/>
      <c r="AB210" s="24"/>
      <c r="AC210" s="25">
        <f t="shared" si="129"/>
        <v>0</v>
      </c>
      <c r="AD210" s="24"/>
      <c r="AE210" s="24"/>
      <c r="AF210" s="97">
        <v>26100000</v>
      </c>
      <c r="AG210" s="25">
        <f t="shared" si="130"/>
        <v>26100000</v>
      </c>
      <c r="AH210" s="25">
        <f t="shared" si="131"/>
        <v>26100000</v>
      </c>
      <c r="AI210" s="26">
        <f t="shared" si="132"/>
        <v>0</v>
      </c>
      <c r="AJ210" s="27">
        <f t="shared" si="133"/>
        <v>1.0327656292712217E-3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8">
        <v>8</v>
      </c>
      <c r="B211" s="125"/>
      <c r="C211" s="20" t="s">
        <v>1158</v>
      </c>
      <c r="D211" s="21">
        <v>45590</v>
      </c>
      <c r="E211" s="30" t="s">
        <v>1157</v>
      </c>
      <c r="F211" s="22" t="s">
        <v>88</v>
      </c>
      <c r="G211" s="22" t="s">
        <v>888</v>
      </c>
      <c r="H211" s="127"/>
      <c r="I211" s="131"/>
      <c r="J211" s="199"/>
      <c r="K211" s="97">
        <v>34200000</v>
      </c>
      <c r="L211" s="64" t="s">
        <v>889</v>
      </c>
      <c r="M211" s="24"/>
      <c r="N211" s="24"/>
      <c r="O211" s="24"/>
      <c r="P211" s="126"/>
      <c r="Q211" s="126"/>
      <c r="R211" s="24"/>
      <c r="S211" s="24"/>
      <c r="T211" s="24"/>
      <c r="U211" s="25">
        <f t="shared" ref="U211:U216" si="134">SUM(R211:T211)</f>
        <v>0</v>
      </c>
      <c r="V211" s="24"/>
      <c r="W211" s="24"/>
      <c r="X211" s="24"/>
      <c r="Y211" s="25">
        <f t="shared" ref="Y211:Y216" si="135">SUM(V211:X211)</f>
        <v>0</v>
      </c>
      <c r="Z211" s="24"/>
      <c r="AA211" s="24"/>
      <c r="AB211" s="24"/>
      <c r="AC211" s="25">
        <f t="shared" ref="AC211:AC216" si="136">SUM(Z211:AB211)</f>
        <v>0</v>
      </c>
      <c r="AD211" s="24"/>
      <c r="AE211" s="24"/>
      <c r="AF211" s="97">
        <v>34200000</v>
      </c>
      <c r="AG211" s="25">
        <f t="shared" ref="AG211:AG216" si="137">SUM(AD211:AF211)</f>
        <v>34200000</v>
      </c>
      <c r="AH211" s="25">
        <f t="shared" ref="AH211:AH216" si="138">SUM(U211,Y211,AC211,AG211)</f>
        <v>34200000</v>
      </c>
      <c r="AI211" s="26">
        <f t="shared" ref="AI211:AI216" si="139">IF(ISERROR(AH211/J211),0,AH211/J211)</f>
        <v>0</v>
      </c>
      <c r="AJ211" s="27">
        <f t="shared" si="133"/>
        <v>1.3532791004243594E-3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8">
        <v>9</v>
      </c>
      <c r="B212" s="125"/>
      <c r="C212" s="20" t="s">
        <v>191</v>
      </c>
      <c r="D212" s="21">
        <v>45450</v>
      </c>
      <c r="E212" s="30" t="s">
        <v>1097</v>
      </c>
      <c r="F212" s="22" t="s">
        <v>88</v>
      </c>
      <c r="G212" s="22" t="s">
        <v>888</v>
      </c>
      <c r="H212" s="127"/>
      <c r="I212" s="131"/>
      <c r="J212" s="199"/>
      <c r="K212" s="97">
        <v>31755000</v>
      </c>
      <c r="L212" s="64" t="s">
        <v>889</v>
      </c>
      <c r="M212" s="24"/>
      <c r="N212" s="24"/>
      <c r="O212" s="24"/>
      <c r="P212" s="126"/>
      <c r="Q212" s="126"/>
      <c r="R212" s="24"/>
      <c r="S212" s="24"/>
      <c r="T212" s="24"/>
      <c r="U212" s="25">
        <f t="shared" si="134"/>
        <v>0</v>
      </c>
      <c r="V212" s="24"/>
      <c r="W212" s="24"/>
      <c r="X212" s="24"/>
      <c r="Y212" s="25">
        <f t="shared" si="135"/>
        <v>0</v>
      </c>
      <c r="Z212" s="24"/>
      <c r="AA212" s="24"/>
      <c r="AB212" s="24"/>
      <c r="AC212" s="25">
        <f t="shared" si="136"/>
        <v>0</v>
      </c>
      <c r="AD212" s="24"/>
      <c r="AE212" s="24"/>
      <c r="AF212" s="97">
        <v>31755000</v>
      </c>
      <c r="AG212" s="25">
        <f t="shared" si="137"/>
        <v>31755000</v>
      </c>
      <c r="AH212" s="25">
        <f t="shared" si="138"/>
        <v>31755000</v>
      </c>
      <c r="AI212" s="26">
        <f t="shared" si="139"/>
        <v>0</v>
      </c>
      <c r="AJ212" s="27">
        <f t="shared" si="133"/>
        <v>1.2565315156133196E-3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8">
        <v>10</v>
      </c>
      <c r="B213" s="125"/>
      <c r="C213" s="20" t="s">
        <v>187</v>
      </c>
      <c r="D213" s="21">
        <v>45443</v>
      </c>
      <c r="E213" s="30" t="s">
        <v>1097</v>
      </c>
      <c r="F213" s="22" t="s">
        <v>88</v>
      </c>
      <c r="G213" s="22" t="s">
        <v>888</v>
      </c>
      <c r="H213" s="127"/>
      <c r="I213" s="131"/>
      <c r="J213" s="199"/>
      <c r="K213" s="97">
        <v>65490000</v>
      </c>
      <c r="L213" s="64" t="s">
        <v>889</v>
      </c>
      <c r="M213" s="24"/>
      <c r="N213" s="24"/>
      <c r="O213" s="24"/>
      <c r="P213" s="126"/>
      <c r="Q213" s="126"/>
      <c r="R213" s="24"/>
      <c r="S213" s="24"/>
      <c r="T213" s="24"/>
      <c r="U213" s="25">
        <f t="shared" si="134"/>
        <v>0</v>
      </c>
      <c r="V213" s="24"/>
      <c r="W213" s="24"/>
      <c r="X213" s="24"/>
      <c r="Y213" s="25">
        <f t="shared" si="135"/>
        <v>0</v>
      </c>
      <c r="Z213" s="24"/>
      <c r="AA213" s="24"/>
      <c r="AB213" s="24"/>
      <c r="AC213" s="25">
        <f t="shared" si="136"/>
        <v>0</v>
      </c>
      <c r="AD213" s="24"/>
      <c r="AE213" s="24"/>
      <c r="AF213" s="97">
        <v>65490000</v>
      </c>
      <c r="AG213" s="25">
        <f t="shared" si="137"/>
        <v>65490000</v>
      </c>
      <c r="AH213" s="25">
        <f t="shared" si="138"/>
        <v>65490000</v>
      </c>
      <c r="AI213" s="26">
        <f t="shared" si="139"/>
        <v>0</v>
      </c>
      <c r="AJ213" s="27">
        <f t="shared" si="133"/>
        <v>2.5914107686196286E-3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8">
        <v>11</v>
      </c>
      <c r="B214" s="125"/>
      <c r="C214" s="20" t="s">
        <v>1160</v>
      </c>
      <c r="D214" s="21">
        <v>45604</v>
      </c>
      <c r="E214" s="30" t="s">
        <v>188</v>
      </c>
      <c r="F214" s="22" t="s">
        <v>88</v>
      </c>
      <c r="G214" s="22" t="s">
        <v>888</v>
      </c>
      <c r="H214" s="127"/>
      <c r="I214" s="131"/>
      <c r="J214" s="199"/>
      <c r="K214" s="97">
        <v>12600000</v>
      </c>
      <c r="L214" s="64" t="s">
        <v>889</v>
      </c>
      <c r="M214" s="24"/>
      <c r="N214" s="24"/>
      <c r="O214" s="24"/>
      <c r="P214" s="126"/>
      <c r="Q214" s="126"/>
      <c r="R214" s="24"/>
      <c r="S214" s="24"/>
      <c r="T214" s="24"/>
      <c r="U214" s="25">
        <f t="shared" si="134"/>
        <v>0</v>
      </c>
      <c r="V214" s="24"/>
      <c r="W214" s="24"/>
      <c r="X214" s="24"/>
      <c r="Y214" s="25">
        <f t="shared" si="135"/>
        <v>0</v>
      </c>
      <c r="Z214" s="24"/>
      <c r="AA214" s="24"/>
      <c r="AB214" s="24"/>
      <c r="AC214" s="25">
        <f t="shared" si="136"/>
        <v>0</v>
      </c>
      <c r="AD214" s="24"/>
      <c r="AE214" s="24"/>
      <c r="AF214" s="97">
        <v>12600000</v>
      </c>
      <c r="AG214" s="25">
        <f t="shared" si="137"/>
        <v>12600000</v>
      </c>
      <c r="AH214" s="25">
        <f t="shared" si="138"/>
        <v>12600000</v>
      </c>
      <c r="AI214" s="26">
        <f t="shared" si="139"/>
        <v>0</v>
      </c>
      <c r="AJ214" s="27">
        <f t="shared" si="133"/>
        <v>4.9857651068265874E-4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8">
        <v>12</v>
      </c>
      <c r="B215" s="125"/>
      <c r="C215" s="20" t="s">
        <v>1161</v>
      </c>
      <c r="D215" s="21">
        <v>45649</v>
      </c>
      <c r="E215" s="30" t="s">
        <v>188</v>
      </c>
      <c r="F215" s="22" t="s">
        <v>88</v>
      </c>
      <c r="G215" s="22" t="s">
        <v>888</v>
      </c>
      <c r="H215" s="127"/>
      <c r="I215" s="131"/>
      <c r="J215" s="199"/>
      <c r="K215" s="97">
        <v>7200000</v>
      </c>
      <c r="L215" s="64" t="s">
        <v>889</v>
      </c>
      <c r="M215" s="24"/>
      <c r="N215" s="24"/>
      <c r="O215" s="24"/>
      <c r="P215" s="126"/>
      <c r="Q215" s="126"/>
      <c r="R215" s="24"/>
      <c r="S215" s="24"/>
      <c r="T215" s="24"/>
      <c r="U215" s="25">
        <f t="shared" si="134"/>
        <v>0</v>
      </c>
      <c r="V215" s="24"/>
      <c r="W215" s="24"/>
      <c r="X215" s="24"/>
      <c r="Y215" s="25">
        <f t="shared" si="135"/>
        <v>0</v>
      </c>
      <c r="Z215" s="24"/>
      <c r="AA215" s="24"/>
      <c r="AB215" s="24"/>
      <c r="AC215" s="25">
        <f t="shared" si="136"/>
        <v>0</v>
      </c>
      <c r="AD215" s="24"/>
      <c r="AE215" s="24"/>
      <c r="AF215" s="97">
        <v>7200000</v>
      </c>
      <c r="AG215" s="25">
        <f t="shared" si="137"/>
        <v>7200000</v>
      </c>
      <c r="AH215" s="25">
        <f t="shared" si="138"/>
        <v>7200000</v>
      </c>
      <c r="AI215" s="26">
        <f t="shared" si="139"/>
        <v>0</v>
      </c>
      <c r="AJ215" s="27">
        <f t="shared" si="133"/>
        <v>2.8490086324723356E-4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8">
        <v>13</v>
      </c>
      <c r="B216" s="125"/>
      <c r="C216" s="20" t="s">
        <v>1163</v>
      </c>
      <c r="D216" s="21">
        <v>45653</v>
      </c>
      <c r="E216" s="30" t="s">
        <v>1162</v>
      </c>
      <c r="F216" s="22" t="s">
        <v>88</v>
      </c>
      <c r="G216" s="22" t="s">
        <v>888</v>
      </c>
      <c r="H216" s="127"/>
      <c r="I216" s="131"/>
      <c r="J216" s="195"/>
      <c r="K216" s="97">
        <v>86614500</v>
      </c>
      <c r="L216" s="64" t="s">
        <v>889</v>
      </c>
      <c r="M216" s="24"/>
      <c r="N216" s="24"/>
      <c r="O216" s="24"/>
      <c r="P216" s="126"/>
      <c r="Q216" s="126"/>
      <c r="R216" s="24"/>
      <c r="S216" s="24"/>
      <c r="T216" s="24"/>
      <c r="U216" s="25">
        <f t="shared" si="134"/>
        <v>0</v>
      </c>
      <c r="V216" s="24"/>
      <c r="W216" s="24"/>
      <c r="X216" s="24"/>
      <c r="Y216" s="25">
        <f t="shared" si="135"/>
        <v>0</v>
      </c>
      <c r="Z216" s="24"/>
      <c r="AA216" s="24"/>
      <c r="AB216" s="24"/>
      <c r="AC216" s="25">
        <f t="shared" si="136"/>
        <v>0</v>
      </c>
      <c r="AD216" s="24"/>
      <c r="AE216" s="24"/>
      <c r="AF216" s="97">
        <v>86614500</v>
      </c>
      <c r="AG216" s="25">
        <f t="shared" si="137"/>
        <v>86614500</v>
      </c>
      <c r="AH216" s="25">
        <f t="shared" si="138"/>
        <v>86614500</v>
      </c>
      <c r="AI216" s="26">
        <f t="shared" si="139"/>
        <v>0</v>
      </c>
      <c r="AJ216" s="27">
        <f t="shared" si="133"/>
        <v>3.42729803051771E-3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s="37" customFormat="1" ht="12.75" customHeight="1" x14ac:dyDescent="0.25">
      <c r="A217" s="196" t="s">
        <v>62</v>
      </c>
      <c r="B217" s="204"/>
      <c r="C217" s="197"/>
      <c r="D217" s="197"/>
      <c r="E217" s="197"/>
      <c r="F217" s="197"/>
      <c r="G217" s="197"/>
      <c r="H217" s="197"/>
      <c r="I217" s="198"/>
      <c r="J217" s="33">
        <f>SUM(J203)</f>
        <v>746064500</v>
      </c>
      <c r="K217" s="33">
        <f>SUM(K204:K216)</f>
        <v>746064500</v>
      </c>
      <c r="L217" s="32"/>
      <c r="M217" s="33">
        <f>SUM(M204:M210)</f>
        <v>0</v>
      </c>
      <c r="N217" s="33">
        <f>SUM(N204:N210)</f>
        <v>0</v>
      </c>
      <c r="O217" s="33">
        <f>SUM(O204:O210)</f>
        <v>0</v>
      </c>
      <c r="P217" s="34"/>
      <c r="Q217" s="35"/>
      <c r="R217" s="33">
        <f t="shared" ref="R217:AE217" si="140">SUM(R204:R210)</f>
        <v>0</v>
      </c>
      <c r="S217" s="33">
        <f t="shared" si="140"/>
        <v>0</v>
      </c>
      <c r="T217" s="33">
        <f t="shared" si="140"/>
        <v>0</v>
      </c>
      <c r="U217" s="33">
        <f t="shared" si="140"/>
        <v>0</v>
      </c>
      <c r="V217" s="33">
        <f t="shared" si="140"/>
        <v>0</v>
      </c>
      <c r="W217" s="33">
        <f t="shared" si="140"/>
        <v>255410000</v>
      </c>
      <c r="X217" s="33">
        <f t="shared" si="140"/>
        <v>176695000</v>
      </c>
      <c r="Y217" s="33">
        <f t="shared" si="140"/>
        <v>432105000</v>
      </c>
      <c r="Z217" s="33">
        <f t="shared" si="140"/>
        <v>50000000</v>
      </c>
      <c r="AA217" s="33">
        <f t="shared" si="140"/>
        <v>0</v>
      </c>
      <c r="AB217" s="33">
        <f t="shared" si="140"/>
        <v>0</v>
      </c>
      <c r="AC217" s="33">
        <f t="shared" si="140"/>
        <v>50000000</v>
      </c>
      <c r="AD217" s="33">
        <f t="shared" si="140"/>
        <v>0</v>
      </c>
      <c r="AE217" s="33">
        <f t="shared" si="140"/>
        <v>0</v>
      </c>
      <c r="AF217" s="33">
        <f>SUM(AF204:AF216)</f>
        <v>263959500</v>
      </c>
      <c r="AG217" s="33">
        <f>SUM(AG204:AG216)</f>
        <v>263959500</v>
      </c>
      <c r="AH217" s="33">
        <f>SUM(AH204:AH216)</f>
        <v>746064500</v>
      </c>
      <c r="AI217" s="36">
        <f t="shared" si="132"/>
        <v>1</v>
      </c>
      <c r="AJ217" s="36">
        <f>IF(ISERROR(AH217/$AH$465),0,AH217/$AH$465)</f>
        <v>2.9521447234460509E-2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x14ac:dyDescent="0.25">
      <c r="A218" s="191" t="s">
        <v>63</v>
      </c>
      <c r="B218" s="192"/>
      <c r="C218" s="192"/>
      <c r="D218" s="192"/>
      <c r="E218" s="193"/>
      <c r="F218" s="9"/>
      <c r="G218" s="10"/>
      <c r="H218" s="11"/>
      <c r="I218" s="11"/>
      <c r="J218" s="194">
        <v>1224700000</v>
      </c>
      <c r="K218" s="13"/>
      <c r="L218" s="14"/>
      <c r="M218" s="15"/>
      <c r="N218" s="15"/>
      <c r="O218" s="15"/>
      <c r="P218" s="10"/>
      <c r="Q218" s="16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7"/>
      <c r="AJ218" s="17"/>
    </row>
    <row r="219" spans="1:106" ht="25.5" outlineLevel="1" x14ac:dyDescent="0.25">
      <c r="A219" s="18">
        <v>1</v>
      </c>
      <c r="B219" s="19"/>
      <c r="C219" s="28" t="s">
        <v>194</v>
      </c>
      <c r="D219" s="29">
        <v>45422</v>
      </c>
      <c r="E219" s="22" t="s">
        <v>195</v>
      </c>
      <c r="F219" s="22" t="s">
        <v>88</v>
      </c>
      <c r="G219" s="22" t="s">
        <v>888</v>
      </c>
      <c r="H219" s="55"/>
      <c r="I219" s="55"/>
      <c r="J219" s="199"/>
      <c r="K219" s="57">
        <v>63000000</v>
      </c>
      <c r="L219" s="22" t="s">
        <v>889</v>
      </c>
      <c r="M219" s="47"/>
      <c r="N219" s="48"/>
      <c r="O219" s="47"/>
      <c r="P219" s="49"/>
      <c r="Q219" s="49"/>
      <c r="R219" s="24">
        <v>0</v>
      </c>
      <c r="S219" s="24">
        <v>0</v>
      </c>
      <c r="T219" s="24">
        <v>0</v>
      </c>
      <c r="U219" s="25">
        <f>SUM(R219:T219)</f>
        <v>0</v>
      </c>
      <c r="V219" s="24">
        <v>0</v>
      </c>
      <c r="W219" s="57">
        <v>63000000</v>
      </c>
      <c r="X219" s="24">
        <v>0</v>
      </c>
      <c r="Y219" s="25">
        <f t="shared" ref="Y219:Y231" si="141">SUM(V219:X219)</f>
        <v>63000000</v>
      </c>
      <c r="Z219" s="24">
        <v>0</v>
      </c>
      <c r="AA219" s="24">
        <v>0</v>
      </c>
      <c r="AB219" s="24">
        <v>0</v>
      </c>
      <c r="AC219" s="25">
        <f>SUM(Z219:AB219)</f>
        <v>0</v>
      </c>
      <c r="AD219" s="24">
        <v>0</v>
      </c>
      <c r="AE219" s="24">
        <v>0</v>
      </c>
      <c r="AF219" s="24">
        <v>0</v>
      </c>
      <c r="AG219" s="25">
        <f>SUM(AD219:AF219)</f>
        <v>0</v>
      </c>
      <c r="AH219" s="25">
        <f t="shared" ref="AH219:AH231" si="142">SUM(U219,Y219,AC219,AG219)</f>
        <v>63000000</v>
      </c>
      <c r="AI219" s="26">
        <f t="shared" ref="AI219:AI237" si="143">IF(ISERROR(AH219/J219),0,AH219/J219)</f>
        <v>0</v>
      </c>
      <c r="AJ219" s="27">
        <f t="shared" ref="AJ219:AJ236" si="144">IF(ISERROR(AH219/$AH$465),"-",AH219/$AH$465)</f>
        <v>2.4928825534132936E-3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8">
        <v>2</v>
      </c>
      <c r="B220" s="19"/>
      <c r="C220" s="20" t="s">
        <v>196</v>
      </c>
      <c r="D220" s="21">
        <v>45415</v>
      </c>
      <c r="E220" s="22" t="s">
        <v>197</v>
      </c>
      <c r="F220" s="22" t="s">
        <v>88</v>
      </c>
      <c r="G220" s="22" t="s">
        <v>888</v>
      </c>
      <c r="H220" s="21"/>
      <c r="I220" s="29"/>
      <c r="J220" s="199"/>
      <c r="K220" s="57">
        <v>63000000</v>
      </c>
      <c r="L220" s="22" t="s">
        <v>889</v>
      </c>
      <c r="M220" s="24"/>
      <c r="N220" s="24"/>
      <c r="O220" s="24"/>
      <c r="P220" s="30"/>
      <c r="Q220" s="30"/>
      <c r="R220" s="24"/>
      <c r="S220" s="24"/>
      <c r="T220" s="24"/>
      <c r="U220" s="25">
        <f t="shared" ref="U220:U230" si="145">SUM(R220:T220)</f>
        <v>0</v>
      </c>
      <c r="V220" s="24"/>
      <c r="W220" s="57">
        <v>63000000</v>
      </c>
      <c r="X220" s="24"/>
      <c r="Y220" s="25">
        <f t="shared" si="141"/>
        <v>63000000</v>
      </c>
      <c r="Z220" s="24"/>
      <c r="AA220" s="24"/>
      <c r="AB220" s="24"/>
      <c r="AC220" s="25">
        <f t="shared" ref="AC220:AC230" si="146">SUM(Z220:AB220)</f>
        <v>0</v>
      </c>
      <c r="AD220" s="24"/>
      <c r="AE220" s="24"/>
      <c r="AF220" s="24"/>
      <c r="AG220" s="25">
        <f t="shared" ref="AG220:AG230" si="147">SUM(AD220:AF220)</f>
        <v>0</v>
      </c>
      <c r="AH220" s="25">
        <f t="shared" si="142"/>
        <v>63000000</v>
      </c>
      <c r="AI220" s="26">
        <f t="shared" si="143"/>
        <v>0</v>
      </c>
      <c r="AJ220" s="27">
        <f t="shared" si="144"/>
        <v>2.4928825534132936E-3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outlineLevel="1" x14ac:dyDescent="0.25">
      <c r="A221" s="18">
        <v>3</v>
      </c>
      <c r="B221" s="19"/>
      <c r="C221" s="20" t="s">
        <v>198</v>
      </c>
      <c r="D221" s="21">
        <v>45422</v>
      </c>
      <c r="E221" s="30" t="s">
        <v>199</v>
      </c>
      <c r="F221" s="22" t="s">
        <v>88</v>
      </c>
      <c r="G221" s="22" t="s">
        <v>888</v>
      </c>
      <c r="H221" s="21"/>
      <c r="I221" s="29"/>
      <c r="J221" s="199"/>
      <c r="K221" s="57">
        <v>150000000</v>
      </c>
      <c r="L221" s="22" t="s">
        <v>889</v>
      </c>
      <c r="M221" s="24"/>
      <c r="N221" s="24"/>
      <c r="O221" s="24"/>
      <c r="P221" s="30"/>
      <c r="Q221" s="30"/>
      <c r="R221" s="24"/>
      <c r="S221" s="24"/>
      <c r="T221" s="24"/>
      <c r="U221" s="25">
        <f t="shared" si="145"/>
        <v>0</v>
      </c>
      <c r="V221" s="24"/>
      <c r="W221" s="57">
        <v>150000000</v>
      </c>
      <c r="X221" s="24"/>
      <c r="Y221" s="25">
        <f t="shared" si="141"/>
        <v>150000000</v>
      </c>
      <c r="Z221" s="24"/>
      <c r="AA221" s="24"/>
      <c r="AB221" s="24"/>
      <c r="AC221" s="25">
        <f t="shared" si="146"/>
        <v>0</v>
      </c>
      <c r="AD221" s="24"/>
      <c r="AE221" s="24"/>
      <c r="AF221" s="24"/>
      <c r="AG221" s="25">
        <f t="shared" si="147"/>
        <v>0</v>
      </c>
      <c r="AH221" s="25">
        <f t="shared" si="142"/>
        <v>150000000</v>
      </c>
      <c r="AI221" s="26">
        <f t="shared" si="143"/>
        <v>0</v>
      </c>
      <c r="AJ221" s="27">
        <f t="shared" si="144"/>
        <v>5.9354346509840322E-3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8">
        <v>4</v>
      </c>
      <c r="B222" s="19"/>
      <c r="C222" s="20" t="s">
        <v>200</v>
      </c>
      <c r="D222" s="21">
        <v>45440</v>
      </c>
      <c r="E222" s="30" t="s">
        <v>201</v>
      </c>
      <c r="F222" s="22" t="s">
        <v>88</v>
      </c>
      <c r="G222" s="22" t="s">
        <v>888</v>
      </c>
      <c r="H222" s="21"/>
      <c r="I222" s="29"/>
      <c r="J222" s="199"/>
      <c r="K222" s="57">
        <v>117530000</v>
      </c>
      <c r="L222" s="22" t="s">
        <v>889</v>
      </c>
      <c r="M222" s="24"/>
      <c r="N222" s="24"/>
      <c r="O222" s="24"/>
      <c r="P222" s="30"/>
      <c r="Q222" s="30"/>
      <c r="R222" s="24"/>
      <c r="S222" s="24"/>
      <c r="T222" s="24"/>
      <c r="U222" s="25">
        <f t="shared" si="145"/>
        <v>0</v>
      </c>
      <c r="V222" s="24"/>
      <c r="W222" s="57">
        <v>117530000</v>
      </c>
      <c r="X222" s="24"/>
      <c r="Y222" s="25">
        <f t="shared" si="141"/>
        <v>117530000</v>
      </c>
      <c r="Z222" s="24"/>
      <c r="AA222" s="24"/>
      <c r="AB222" s="24"/>
      <c r="AC222" s="25">
        <f t="shared" si="146"/>
        <v>0</v>
      </c>
      <c r="AD222" s="24"/>
      <c r="AE222" s="24"/>
      <c r="AF222" s="24"/>
      <c r="AG222" s="25">
        <f t="shared" si="147"/>
        <v>0</v>
      </c>
      <c r="AH222" s="25">
        <f t="shared" si="142"/>
        <v>117530000</v>
      </c>
      <c r="AI222" s="26">
        <f t="shared" si="143"/>
        <v>0</v>
      </c>
      <c r="AJ222" s="27">
        <f t="shared" si="144"/>
        <v>4.650610896867689E-3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outlineLevel="1" x14ac:dyDescent="0.25">
      <c r="A223" s="18">
        <v>5</v>
      </c>
      <c r="B223" s="19"/>
      <c r="C223" s="20" t="s">
        <v>202</v>
      </c>
      <c r="D223" s="21">
        <v>45432</v>
      </c>
      <c r="E223" s="30" t="s">
        <v>203</v>
      </c>
      <c r="F223" s="22" t="s">
        <v>88</v>
      </c>
      <c r="G223" s="22" t="s">
        <v>888</v>
      </c>
      <c r="H223" s="21"/>
      <c r="I223" s="29"/>
      <c r="J223" s="199"/>
      <c r="K223" s="57">
        <v>167900000</v>
      </c>
      <c r="L223" s="22" t="s">
        <v>889</v>
      </c>
      <c r="M223" s="24"/>
      <c r="N223" s="24"/>
      <c r="O223" s="24"/>
      <c r="P223" s="30"/>
      <c r="Q223" s="30"/>
      <c r="R223" s="24"/>
      <c r="S223" s="24"/>
      <c r="T223" s="24"/>
      <c r="U223" s="25">
        <f t="shared" si="145"/>
        <v>0</v>
      </c>
      <c r="V223" s="24"/>
      <c r="W223" s="57">
        <v>167900000</v>
      </c>
      <c r="X223" s="24"/>
      <c r="Y223" s="25">
        <f t="shared" si="141"/>
        <v>167900000</v>
      </c>
      <c r="Z223" s="24"/>
      <c r="AA223" s="24"/>
      <c r="AB223" s="24"/>
      <c r="AC223" s="25">
        <f t="shared" si="146"/>
        <v>0</v>
      </c>
      <c r="AD223" s="24"/>
      <c r="AE223" s="24"/>
      <c r="AF223" s="24"/>
      <c r="AG223" s="25">
        <f t="shared" si="147"/>
        <v>0</v>
      </c>
      <c r="AH223" s="25">
        <f t="shared" si="142"/>
        <v>167900000</v>
      </c>
      <c r="AI223" s="26">
        <f t="shared" si="143"/>
        <v>0</v>
      </c>
      <c r="AJ223" s="27">
        <f t="shared" si="144"/>
        <v>6.6437298526681272E-3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8">
        <v>6</v>
      </c>
      <c r="B224" s="19"/>
      <c r="C224" s="20" t="s">
        <v>204</v>
      </c>
      <c r="D224" s="21">
        <v>45415</v>
      </c>
      <c r="E224" s="30" t="s">
        <v>205</v>
      </c>
      <c r="F224" s="22" t="s">
        <v>88</v>
      </c>
      <c r="G224" s="22" t="s">
        <v>888</v>
      </c>
      <c r="H224" s="21"/>
      <c r="I224" s="29"/>
      <c r="J224" s="199"/>
      <c r="K224" s="57">
        <v>150000000</v>
      </c>
      <c r="L224" s="22" t="s">
        <v>889</v>
      </c>
      <c r="M224" s="24"/>
      <c r="N224" s="24"/>
      <c r="O224" s="24"/>
      <c r="P224" s="30"/>
      <c r="Q224" s="30"/>
      <c r="R224" s="24"/>
      <c r="S224" s="24"/>
      <c r="T224" s="24"/>
      <c r="U224" s="25">
        <f t="shared" si="145"/>
        <v>0</v>
      </c>
      <c r="V224" s="24"/>
      <c r="W224" s="57">
        <v>150000000</v>
      </c>
      <c r="X224" s="24"/>
      <c r="Y224" s="25">
        <f t="shared" si="141"/>
        <v>150000000</v>
      </c>
      <c r="Z224" s="24"/>
      <c r="AA224" s="24"/>
      <c r="AB224" s="24"/>
      <c r="AC224" s="25">
        <f t="shared" si="146"/>
        <v>0</v>
      </c>
      <c r="AD224" s="24"/>
      <c r="AE224" s="24"/>
      <c r="AF224" s="24"/>
      <c r="AG224" s="25">
        <f t="shared" si="147"/>
        <v>0</v>
      </c>
      <c r="AH224" s="25">
        <f t="shared" si="142"/>
        <v>150000000</v>
      </c>
      <c r="AI224" s="26">
        <f t="shared" si="143"/>
        <v>0</v>
      </c>
      <c r="AJ224" s="27">
        <f t="shared" si="144"/>
        <v>5.9354346509840322E-3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8">
        <v>7</v>
      </c>
      <c r="B225" s="19"/>
      <c r="C225" s="20" t="s">
        <v>206</v>
      </c>
      <c r="D225" s="21">
        <v>45449</v>
      </c>
      <c r="E225" s="30" t="s">
        <v>207</v>
      </c>
      <c r="F225" s="22" t="s">
        <v>88</v>
      </c>
      <c r="G225" s="22" t="s">
        <v>888</v>
      </c>
      <c r="H225" s="21"/>
      <c r="I225" s="29"/>
      <c r="J225" s="199"/>
      <c r="K225" s="57">
        <v>74095000</v>
      </c>
      <c r="L225" s="22" t="s">
        <v>889</v>
      </c>
      <c r="M225" s="24"/>
      <c r="N225" s="24"/>
      <c r="O225" s="24"/>
      <c r="P225" s="30"/>
      <c r="Q225" s="30"/>
      <c r="R225" s="24"/>
      <c r="S225" s="24"/>
      <c r="T225" s="24"/>
      <c r="U225" s="25">
        <f t="shared" si="145"/>
        <v>0</v>
      </c>
      <c r="V225" s="24"/>
      <c r="W225" s="24"/>
      <c r="X225" s="57">
        <v>74095000</v>
      </c>
      <c r="Y225" s="25">
        <f t="shared" si="141"/>
        <v>74095000</v>
      </c>
      <c r="Z225" s="24"/>
      <c r="AA225" s="24"/>
      <c r="AB225" s="24"/>
      <c r="AC225" s="25">
        <f t="shared" si="146"/>
        <v>0</v>
      </c>
      <c r="AD225" s="24"/>
      <c r="AE225" s="24"/>
      <c r="AF225" s="24"/>
      <c r="AG225" s="25">
        <f t="shared" si="147"/>
        <v>0</v>
      </c>
      <c r="AH225" s="25">
        <f t="shared" si="142"/>
        <v>74095000</v>
      </c>
      <c r="AI225" s="26">
        <f t="shared" si="143"/>
        <v>0</v>
      </c>
      <c r="AJ225" s="27">
        <f t="shared" si="144"/>
        <v>2.9319068697644126E-3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8">
        <v>8</v>
      </c>
      <c r="B226" s="19"/>
      <c r="C226" s="20" t="s">
        <v>208</v>
      </c>
      <c r="D226" s="21">
        <v>45455</v>
      </c>
      <c r="E226" s="30" t="s">
        <v>209</v>
      </c>
      <c r="F226" s="22" t="s">
        <v>88</v>
      </c>
      <c r="G226" s="22" t="s">
        <v>888</v>
      </c>
      <c r="H226" s="21"/>
      <c r="I226" s="29"/>
      <c r="J226" s="199"/>
      <c r="K226" s="57">
        <v>50000000</v>
      </c>
      <c r="L226" s="22" t="s">
        <v>889</v>
      </c>
      <c r="M226" s="24"/>
      <c r="N226" s="24"/>
      <c r="O226" s="24"/>
      <c r="P226" s="30"/>
      <c r="Q226" s="30"/>
      <c r="R226" s="24"/>
      <c r="S226" s="24"/>
      <c r="T226" s="24"/>
      <c r="U226" s="25">
        <f t="shared" si="145"/>
        <v>0</v>
      </c>
      <c r="V226" s="24"/>
      <c r="W226" s="24"/>
      <c r="X226" s="57">
        <v>50000000</v>
      </c>
      <c r="Y226" s="25">
        <f t="shared" si="141"/>
        <v>50000000</v>
      </c>
      <c r="Z226" s="24"/>
      <c r="AA226" s="24"/>
      <c r="AB226" s="24"/>
      <c r="AC226" s="25">
        <f t="shared" si="146"/>
        <v>0</v>
      </c>
      <c r="AD226" s="24"/>
      <c r="AE226" s="24"/>
      <c r="AF226" s="24"/>
      <c r="AG226" s="25">
        <f t="shared" si="147"/>
        <v>0</v>
      </c>
      <c r="AH226" s="25">
        <f t="shared" si="142"/>
        <v>50000000</v>
      </c>
      <c r="AI226" s="26">
        <f t="shared" si="143"/>
        <v>0</v>
      </c>
      <c r="AJ226" s="27">
        <f t="shared" si="144"/>
        <v>1.9784782169946775E-3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outlineLevel="1" x14ac:dyDescent="0.25">
      <c r="A227" s="18">
        <v>9</v>
      </c>
      <c r="B227" s="19"/>
      <c r="C227" s="20" t="s">
        <v>815</v>
      </c>
      <c r="D227" s="21">
        <v>44781</v>
      </c>
      <c r="E227" s="30" t="s">
        <v>205</v>
      </c>
      <c r="F227" s="22" t="s">
        <v>88</v>
      </c>
      <c r="G227" s="22" t="s">
        <v>888</v>
      </c>
      <c r="H227" s="21"/>
      <c r="I227" s="29"/>
      <c r="J227" s="199"/>
      <c r="K227" s="57">
        <v>65000000</v>
      </c>
      <c r="L227" s="22" t="s">
        <v>889</v>
      </c>
      <c r="M227" s="24"/>
      <c r="N227" s="24"/>
      <c r="O227" s="24"/>
      <c r="P227" s="30"/>
      <c r="Q227" s="30"/>
      <c r="R227" s="24"/>
      <c r="S227" s="24"/>
      <c r="T227" s="24"/>
      <c r="U227" s="25">
        <f t="shared" ref="U227:U229" si="148">SUM(R227:T227)</f>
        <v>0</v>
      </c>
      <c r="V227" s="24"/>
      <c r="W227" s="24"/>
      <c r="X227" s="24"/>
      <c r="Y227" s="25">
        <f t="shared" ref="Y227:Y229" si="149">SUM(V227:X227)</f>
        <v>0</v>
      </c>
      <c r="Z227" s="24"/>
      <c r="AA227" s="57">
        <v>65000000</v>
      </c>
      <c r="AB227" s="24"/>
      <c r="AC227" s="25">
        <f t="shared" ref="AC227:AC229" si="150">SUM(Z227:AB227)</f>
        <v>65000000</v>
      </c>
      <c r="AD227" s="24"/>
      <c r="AE227" s="24"/>
      <c r="AF227" s="24"/>
      <c r="AG227" s="25">
        <f t="shared" ref="AG227:AG229" si="151">SUM(AD227:AF227)</f>
        <v>0</v>
      </c>
      <c r="AH227" s="25">
        <f t="shared" ref="AH227:AH229" si="152">SUM(U227,Y227,AC227,AG227)</f>
        <v>65000000</v>
      </c>
      <c r="AI227" s="26">
        <f t="shared" ref="AI227:AI229" si="153">IF(ISERROR(AH227/J227),0,AH227/J227)</f>
        <v>0</v>
      </c>
      <c r="AJ227" s="27">
        <f t="shared" si="144"/>
        <v>2.5720216820930807E-3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8">
        <v>10</v>
      </c>
      <c r="B228" s="19"/>
      <c r="C228" s="20" t="s">
        <v>764</v>
      </c>
      <c r="D228" s="21">
        <v>44781</v>
      </c>
      <c r="E228" s="30" t="s">
        <v>646</v>
      </c>
      <c r="F228" s="22" t="s">
        <v>88</v>
      </c>
      <c r="G228" s="22" t="s">
        <v>888</v>
      </c>
      <c r="H228" s="21"/>
      <c r="I228" s="29"/>
      <c r="J228" s="199"/>
      <c r="K228" s="57">
        <v>46800000</v>
      </c>
      <c r="L228" s="22" t="s">
        <v>889</v>
      </c>
      <c r="M228" s="24"/>
      <c r="N228" s="24"/>
      <c r="O228" s="24"/>
      <c r="P228" s="30"/>
      <c r="Q228" s="30"/>
      <c r="R228" s="24"/>
      <c r="S228" s="24"/>
      <c r="T228" s="24"/>
      <c r="U228" s="25">
        <f t="shared" si="148"/>
        <v>0</v>
      </c>
      <c r="V228" s="24"/>
      <c r="W228" s="24"/>
      <c r="X228" s="24"/>
      <c r="Y228" s="25">
        <f t="shared" si="149"/>
        <v>0</v>
      </c>
      <c r="Z228" s="24"/>
      <c r="AA228" s="57">
        <v>46800000</v>
      </c>
      <c r="AB228" s="24"/>
      <c r="AC228" s="25">
        <f t="shared" si="150"/>
        <v>46800000</v>
      </c>
      <c r="AD228" s="24"/>
      <c r="AE228" s="24"/>
      <c r="AF228" s="24"/>
      <c r="AG228" s="25">
        <f t="shared" si="151"/>
        <v>0</v>
      </c>
      <c r="AH228" s="25">
        <f t="shared" si="152"/>
        <v>46800000</v>
      </c>
      <c r="AI228" s="26">
        <f t="shared" si="153"/>
        <v>0</v>
      </c>
      <c r="AJ228" s="27">
        <f t="shared" si="144"/>
        <v>1.851855611107018E-3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outlineLevel="1" x14ac:dyDescent="0.25">
      <c r="A229" s="18">
        <v>11</v>
      </c>
      <c r="B229" s="19"/>
      <c r="C229" s="20" t="s">
        <v>280</v>
      </c>
      <c r="D229" s="21">
        <v>45492</v>
      </c>
      <c r="E229" s="30" t="s">
        <v>995</v>
      </c>
      <c r="F229" s="22" t="s">
        <v>88</v>
      </c>
      <c r="G229" s="22" t="s">
        <v>888</v>
      </c>
      <c r="H229" s="21"/>
      <c r="I229" s="29"/>
      <c r="J229" s="199"/>
      <c r="K229" s="57">
        <v>65250000</v>
      </c>
      <c r="L229" s="22" t="s">
        <v>889</v>
      </c>
      <c r="M229" s="24"/>
      <c r="N229" s="24"/>
      <c r="O229" s="24"/>
      <c r="P229" s="30"/>
      <c r="Q229" s="30"/>
      <c r="R229" s="24"/>
      <c r="S229" s="24"/>
      <c r="T229" s="24"/>
      <c r="U229" s="25">
        <f t="shared" si="148"/>
        <v>0</v>
      </c>
      <c r="V229" s="24"/>
      <c r="W229" s="24"/>
      <c r="X229" s="24"/>
      <c r="Y229" s="25">
        <f t="shared" si="149"/>
        <v>0</v>
      </c>
      <c r="Z229" s="24"/>
      <c r="AA229" s="57">
        <v>65250000</v>
      </c>
      <c r="AB229" s="24"/>
      <c r="AC229" s="25">
        <f t="shared" si="150"/>
        <v>65250000</v>
      </c>
      <c r="AD229" s="24"/>
      <c r="AE229" s="24"/>
      <c r="AF229" s="24"/>
      <c r="AG229" s="25">
        <f t="shared" si="151"/>
        <v>0</v>
      </c>
      <c r="AH229" s="25">
        <f t="shared" si="152"/>
        <v>65250000</v>
      </c>
      <c r="AI229" s="26">
        <f t="shared" si="153"/>
        <v>0</v>
      </c>
      <c r="AJ229" s="27">
        <f t="shared" si="144"/>
        <v>2.5819140731780542E-3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outlineLevel="1" x14ac:dyDescent="0.25">
      <c r="A230" s="18">
        <v>12</v>
      </c>
      <c r="B230" s="19"/>
      <c r="C230" s="136" t="s">
        <v>200</v>
      </c>
      <c r="D230" s="146">
        <v>45440</v>
      </c>
      <c r="E230" s="137" t="s">
        <v>201</v>
      </c>
      <c r="F230" s="134" t="s">
        <v>88</v>
      </c>
      <c r="G230" s="134" t="s">
        <v>888</v>
      </c>
      <c r="H230" s="21"/>
      <c r="I230" s="29"/>
      <c r="J230" s="199"/>
      <c r="K230" s="57">
        <v>50370000</v>
      </c>
      <c r="L230" s="134" t="s">
        <v>889</v>
      </c>
      <c r="M230" s="24"/>
      <c r="N230" s="24"/>
      <c r="O230" s="24"/>
      <c r="P230" s="30"/>
      <c r="Q230" s="30"/>
      <c r="R230" s="24"/>
      <c r="S230" s="24"/>
      <c r="T230" s="24"/>
      <c r="U230" s="25">
        <f t="shared" si="145"/>
        <v>0</v>
      </c>
      <c r="V230" s="24"/>
      <c r="W230" s="24"/>
      <c r="X230" s="24"/>
      <c r="Y230" s="25">
        <f t="shared" si="141"/>
        <v>0</v>
      </c>
      <c r="Z230" s="24"/>
      <c r="AA230" s="57"/>
      <c r="AB230" s="57">
        <v>50370000</v>
      </c>
      <c r="AC230" s="25">
        <f t="shared" si="146"/>
        <v>50370000</v>
      </c>
      <c r="AD230" s="24"/>
      <c r="AE230" s="24"/>
      <c r="AF230" s="24"/>
      <c r="AG230" s="25">
        <f t="shared" si="147"/>
        <v>0</v>
      </c>
      <c r="AH230" s="25">
        <f t="shared" si="142"/>
        <v>50370000</v>
      </c>
      <c r="AI230" s="26">
        <f t="shared" si="143"/>
        <v>0</v>
      </c>
      <c r="AJ230" s="27">
        <f t="shared" si="144"/>
        <v>1.9931189558004382E-3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outlineLevel="1" x14ac:dyDescent="0.25">
      <c r="A231" s="18">
        <v>13</v>
      </c>
      <c r="B231" s="18"/>
      <c r="C231" s="64" t="s">
        <v>206</v>
      </c>
      <c r="D231" s="29">
        <v>45449</v>
      </c>
      <c r="E231" s="64" t="s">
        <v>1164</v>
      </c>
      <c r="F231" s="134" t="s">
        <v>1068</v>
      </c>
      <c r="G231" s="134" t="s">
        <v>888</v>
      </c>
      <c r="H231" s="129"/>
      <c r="I231" s="29"/>
      <c r="J231" s="199"/>
      <c r="K231" s="57">
        <v>31755000</v>
      </c>
      <c r="L231" s="136" t="s">
        <v>889</v>
      </c>
      <c r="M231" s="24"/>
      <c r="N231" s="24"/>
      <c r="O231" s="24"/>
      <c r="P231" s="30"/>
      <c r="Q231" s="30"/>
      <c r="R231" s="24"/>
      <c r="S231" s="24"/>
      <c r="T231" s="24"/>
      <c r="U231" s="25">
        <f>SUM(R231:T231)</f>
        <v>0</v>
      </c>
      <c r="V231" s="24"/>
      <c r="W231" s="24"/>
      <c r="X231" s="24"/>
      <c r="Y231" s="25">
        <f t="shared" si="141"/>
        <v>0</v>
      </c>
      <c r="Z231" s="24"/>
      <c r="AA231" s="24"/>
      <c r="AB231" s="24"/>
      <c r="AC231" s="25">
        <f>SUM(Z231:AB231)</f>
        <v>0</v>
      </c>
      <c r="AD231" s="24"/>
      <c r="AE231" s="24"/>
      <c r="AF231" s="57">
        <v>31755000</v>
      </c>
      <c r="AG231" s="25">
        <f>SUM(AD231:AF231)</f>
        <v>31755000</v>
      </c>
      <c r="AH231" s="25">
        <f t="shared" si="142"/>
        <v>31755000</v>
      </c>
      <c r="AI231" s="26">
        <f t="shared" si="143"/>
        <v>0</v>
      </c>
      <c r="AJ231" s="27">
        <f t="shared" si="144"/>
        <v>1.2565315156133196E-3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outlineLevel="1" x14ac:dyDescent="0.25">
      <c r="A232" s="18">
        <v>14</v>
      </c>
      <c r="B232" s="125"/>
      <c r="C232" s="64" t="s">
        <v>1165</v>
      </c>
      <c r="D232" s="29">
        <v>45539</v>
      </c>
      <c r="E232" s="64" t="s">
        <v>203</v>
      </c>
      <c r="F232" s="134" t="s">
        <v>1069</v>
      </c>
      <c r="G232" s="134" t="s">
        <v>888</v>
      </c>
      <c r="H232" s="128"/>
      <c r="I232" s="131"/>
      <c r="J232" s="199"/>
      <c r="K232" s="57">
        <v>26100000</v>
      </c>
      <c r="L232" s="136" t="s">
        <v>889</v>
      </c>
      <c r="M232" s="24"/>
      <c r="N232" s="24"/>
      <c r="O232" s="24"/>
      <c r="P232" s="126"/>
      <c r="Q232" s="126"/>
      <c r="R232" s="24"/>
      <c r="S232" s="24"/>
      <c r="T232" s="24"/>
      <c r="U232" s="25">
        <f t="shared" ref="U232:U236" si="154">SUM(R232:T232)</f>
        <v>0</v>
      </c>
      <c r="V232" s="24"/>
      <c r="W232" s="24"/>
      <c r="X232" s="24"/>
      <c r="Y232" s="25">
        <f t="shared" ref="Y232:Y236" si="155">SUM(V232:X232)</f>
        <v>0</v>
      </c>
      <c r="Z232" s="24"/>
      <c r="AA232" s="24"/>
      <c r="AB232" s="24"/>
      <c r="AC232" s="25">
        <f t="shared" ref="AC232:AC236" si="156">SUM(Z232:AB232)</f>
        <v>0</v>
      </c>
      <c r="AD232" s="24"/>
      <c r="AE232" s="24"/>
      <c r="AF232" s="57">
        <v>26100000</v>
      </c>
      <c r="AG232" s="25">
        <f t="shared" ref="AG232:AG236" si="157">SUM(AD232:AF232)</f>
        <v>26100000</v>
      </c>
      <c r="AH232" s="25">
        <f t="shared" ref="AH232:AH236" si="158">SUM(U232,Y232,AC232,AG232)</f>
        <v>26100000</v>
      </c>
      <c r="AI232" s="26">
        <f t="shared" ref="AI232:AI236" si="159">IF(ISERROR(AH232/J232),0,AH232/J232)</f>
        <v>0</v>
      </c>
      <c r="AJ232" s="27">
        <f t="shared" si="144"/>
        <v>1.0327656292712217E-3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customHeight="1" outlineLevel="1" x14ac:dyDescent="0.25">
      <c r="A233" s="18">
        <v>15</v>
      </c>
      <c r="B233" s="125"/>
      <c r="C233" s="64" t="s">
        <v>1167</v>
      </c>
      <c r="D233" s="29">
        <v>45592</v>
      </c>
      <c r="E233" s="64" t="s">
        <v>1166</v>
      </c>
      <c r="F233" s="134" t="s">
        <v>1070</v>
      </c>
      <c r="G233" s="134" t="s">
        <v>888</v>
      </c>
      <c r="H233" s="128"/>
      <c r="I233" s="131"/>
      <c r="J233" s="199"/>
      <c r="K233" s="57">
        <v>12600000</v>
      </c>
      <c r="L233" s="136" t="s">
        <v>889</v>
      </c>
      <c r="M233" s="24"/>
      <c r="N233" s="24"/>
      <c r="O233" s="24"/>
      <c r="P233" s="126"/>
      <c r="Q233" s="126"/>
      <c r="R233" s="24"/>
      <c r="S233" s="24"/>
      <c r="T233" s="24"/>
      <c r="U233" s="25">
        <f t="shared" si="154"/>
        <v>0</v>
      </c>
      <c r="V233" s="24"/>
      <c r="W233" s="24"/>
      <c r="X233" s="24"/>
      <c r="Y233" s="25">
        <f t="shared" si="155"/>
        <v>0</v>
      </c>
      <c r="Z233" s="24"/>
      <c r="AA233" s="24"/>
      <c r="AB233" s="24"/>
      <c r="AC233" s="25">
        <f t="shared" si="156"/>
        <v>0</v>
      </c>
      <c r="AD233" s="24"/>
      <c r="AE233" s="24"/>
      <c r="AF233" s="57">
        <v>12600000</v>
      </c>
      <c r="AG233" s="25">
        <f t="shared" si="157"/>
        <v>12600000</v>
      </c>
      <c r="AH233" s="25">
        <f t="shared" si="158"/>
        <v>12600000</v>
      </c>
      <c r="AI233" s="26">
        <f t="shared" si="159"/>
        <v>0</v>
      </c>
      <c r="AJ233" s="27">
        <f t="shared" si="144"/>
        <v>4.9857651068265874E-4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8">
        <v>16</v>
      </c>
      <c r="B234" s="125"/>
      <c r="C234" s="64" t="s">
        <v>1169</v>
      </c>
      <c r="D234" s="29">
        <v>45580</v>
      </c>
      <c r="E234" s="64" t="s">
        <v>1168</v>
      </c>
      <c r="F234" s="134" t="s">
        <v>1071</v>
      </c>
      <c r="G234" s="134" t="s">
        <v>888</v>
      </c>
      <c r="H234" s="128"/>
      <c r="I234" s="131"/>
      <c r="J234" s="199"/>
      <c r="K234" s="57">
        <v>12600000</v>
      </c>
      <c r="L234" s="136" t="s">
        <v>889</v>
      </c>
      <c r="M234" s="24"/>
      <c r="N234" s="24"/>
      <c r="O234" s="24"/>
      <c r="P234" s="126"/>
      <c r="Q234" s="126"/>
      <c r="R234" s="24"/>
      <c r="S234" s="24"/>
      <c r="T234" s="24"/>
      <c r="U234" s="25">
        <f t="shared" si="154"/>
        <v>0</v>
      </c>
      <c r="V234" s="24"/>
      <c r="W234" s="24"/>
      <c r="X234" s="24"/>
      <c r="Y234" s="25">
        <f t="shared" si="155"/>
        <v>0</v>
      </c>
      <c r="Z234" s="24"/>
      <c r="AA234" s="24"/>
      <c r="AB234" s="24"/>
      <c r="AC234" s="25">
        <f t="shared" si="156"/>
        <v>0</v>
      </c>
      <c r="AD234" s="24"/>
      <c r="AE234" s="24"/>
      <c r="AF234" s="57">
        <v>12600000</v>
      </c>
      <c r="AG234" s="25">
        <f t="shared" si="157"/>
        <v>12600000</v>
      </c>
      <c r="AH234" s="25">
        <f t="shared" si="158"/>
        <v>12600000</v>
      </c>
      <c r="AI234" s="26">
        <f t="shared" si="159"/>
        <v>0</v>
      </c>
      <c r="AJ234" s="27">
        <f t="shared" si="144"/>
        <v>4.9857651068265874E-4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outlineLevel="1" x14ac:dyDescent="0.25">
      <c r="A235" s="18">
        <v>17</v>
      </c>
      <c r="B235" s="125"/>
      <c r="C235" s="64" t="s">
        <v>1170</v>
      </c>
      <c r="D235" s="29">
        <v>45265</v>
      </c>
      <c r="E235" s="64" t="s">
        <v>646</v>
      </c>
      <c r="F235" s="134" t="s">
        <v>1072</v>
      </c>
      <c r="G235" s="134" t="s">
        <v>888</v>
      </c>
      <c r="H235" s="128"/>
      <c r="I235" s="131"/>
      <c r="J235" s="199"/>
      <c r="K235" s="57">
        <v>71500000</v>
      </c>
      <c r="L235" s="136" t="s">
        <v>889</v>
      </c>
      <c r="M235" s="24"/>
      <c r="N235" s="24"/>
      <c r="O235" s="24"/>
      <c r="P235" s="126"/>
      <c r="Q235" s="126"/>
      <c r="R235" s="24"/>
      <c r="S235" s="24"/>
      <c r="T235" s="24"/>
      <c r="U235" s="25">
        <f t="shared" si="154"/>
        <v>0</v>
      </c>
      <c r="V235" s="24"/>
      <c r="W235" s="24"/>
      <c r="X235" s="24"/>
      <c r="Y235" s="25">
        <f t="shared" si="155"/>
        <v>0</v>
      </c>
      <c r="Z235" s="24"/>
      <c r="AA235" s="24"/>
      <c r="AB235" s="24"/>
      <c r="AC235" s="25">
        <f t="shared" si="156"/>
        <v>0</v>
      </c>
      <c r="AD235" s="24"/>
      <c r="AE235" s="24"/>
      <c r="AF235" s="57">
        <v>71500000</v>
      </c>
      <c r="AG235" s="25">
        <f t="shared" si="157"/>
        <v>71500000</v>
      </c>
      <c r="AH235" s="25">
        <f t="shared" si="158"/>
        <v>71500000</v>
      </c>
      <c r="AI235" s="26">
        <f t="shared" si="159"/>
        <v>0</v>
      </c>
      <c r="AJ235" s="27">
        <f t="shared" si="144"/>
        <v>2.8292238503023889E-3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8">
        <v>18</v>
      </c>
      <c r="B236" s="125"/>
      <c r="C236" s="64" t="s">
        <v>1171</v>
      </c>
      <c r="D236" s="29">
        <v>45646</v>
      </c>
      <c r="E236" s="64" t="s">
        <v>1164</v>
      </c>
      <c r="F236" s="134" t="s">
        <v>1073</v>
      </c>
      <c r="G236" s="134" t="s">
        <v>888</v>
      </c>
      <c r="H236" s="128"/>
      <c r="I236" s="131"/>
      <c r="J236" s="195"/>
      <c r="K236" s="57">
        <v>7200000</v>
      </c>
      <c r="L236" s="136" t="s">
        <v>889</v>
      </c>
      <c r="M236" s="24"/>
      <c r="N236" s="24"/>
      <c r="O236" s="24"/>
      <c r="P236" s="126"/>
      <c r="Q236" s="126"/>
      <c r="R236" s="24"/>
      <c r="S236" s="24"/>
      <c r="T236" s="24"/>
      <c r="U236" s="25">
        <f t="shared" si="154"/>
        <v>0</v>
      </c>
      <c r="V236" s="24"/>
      <c r="W236" s="24"/>
      <c r="X236" s="24"/>
      <c r="Y236" s="25">
        <f t="shared" si="155"/>
        <v>0</v>
      </c>
      <c r="Z236" s="24"/>
      <c r="AA236" s="24"/>
      <c r="AB236" s="24"/>
      <c r="AC236" s="25">
        <f t="shared" si="156"/>
        <v>0</v>
      </c>
      <c r="AD236" s="24"/>
      <c r="AE236" s="24"/>
      <c r="AF236" s="57">
        <v>7200000</v>
      </c>
      <c r="AG236" s="25">
        <f t="shared" si="157"/>
        <v>7200000</v>
      </c>
      <c r="AH236" s="25">
        <f t="shared" si="158"/>
        <v>7200000</v>
      </c>
      <c r="AI236" s="26">
        <f t="shared" si="159"/>
        <v>0</v>
      </c>
      <c r="AJ236" s="27">
        <f t="shared" si="144"/>
        <v>2.8490086324723356E-4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s="37" customFormat="1" ht="12.75" customHeight="1" x14ac:dyDescent="0.25">
      <c r="A237" s="196" t="s">
        <v>64</v>
      </c>
      <c r="B237" s="204"/>
      <c r="C237" s="197"/>
      <c r="D237" s="197"/>
      <c r="E237" s="197"/>
      <c r="F237" s="197"/>
      <c r="G237" s="197"/>
      <c r="H237" s="197"/>
      <c r="I237" s="198"/>
      <c r="J237" s="33">
        <f>SUM(J218)</f>
        <v>1224700000</v>
      </c>
      <c r="K237" s="33">
        <f>SUM(K219:K236)</f>
        <v>1224700000</v>
      </c>
      <c r="L237" s="32"/>
      <c r="M237" s="33">
        <f>SUM(M219:M231)</f>
        <v>0</v>
      </c>
      <c r="N237" s="33">
        <f>SUM(N219:N231)</f>
        <v>0</v>
      </c>
      <c r="O237" s="33">
        <f>SUM(O219:O231)</f>
        <v>0</v>
      </c>
      <c r="P237" s="34"/>
      <c r="Q237" s="35"/>
      <c r="R237" s="33">
        <f t="shared" ref="R237:AE237" si="160">SUM(R219:R231)</f>
        <v>0</v>
      </c>
      <c r="S237" s="33">
        <f t="shared" si="160"/>
        <v>0</v>
      </c>
      <c r="T237" s="33">
        <f t="shared" si="160"/>
        <v>0</v>
      </c>
      <c r="U237" s="33">
        <f t="shared" si="160"/>
        <v>0</v>
      </c>
      <c r="V237" s="33">
        <f t="shared" si="160"/>
        <v>0</v>
      </c>
      <c r="W237" s="33">
        <f t="shared" si="160"/>
        <v>711430000</v>
      </c>
      <c r="X237" s="33">
        <f t="shared" si="160"/>
        <v>124095000</v>
      </c>
      <c r="Y237" s="33">
        <f t="shared" si="160"/>
        <v>835525000</v>
      </c>
      <c r="Z237" s="33">
        <f t="shared" si="160"/>
        <v>0</v>
      </c>
      <c r="AA237" s="33">
        <f t="shared" si="160"/>
        <v>177050000</v>
      </c>
      <c r="AB237" s="33">
        <f t="shared" si="160"/>
        <v>50370000</v>
      </c>
      <c r="AC237" s="33">
        <f t="shared" si="160"/>
        <v>227420000</v>
      </c>
      <c r="AD237" s="33">
        <f t="shared" si="160"/>
        <v>0</v>
      </c>
      <c r="AE237" s="33">
        <f t="shared" si="160"/>
        <v>0</v>
      </c>
      <c r="AF237" s="33">
        <f>SUM(AF219:AF236)</f>
        <v>161755000</v>
      </c>
      <c r="AG237" s="33">
        <f>SUM(AG219:AG236)</f>
        <v>161755000</v>
      </c>
      <c r="AH237" s="33">
        <f>SUM(AH219:AH236)</f>
        <v>1224700000</v>
      </c>
      <c r="AI237" s="36">
        <f t="shared" si="143"/>
        <v>1</v>
      </c>
      <c r="AJ237" s="36">
        <f>IF(ISERROR(AH237/$AH$465),0,AH237/$AH$465)</f>
        <v>4.8460845447067628E-2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x14ac:dyDescent="0.25">
      <c r="A238" s="230" t="s">
        <v>65</v>
      </c>
      <c r="B238" s="230"/>
      <c r="C238" s="230"/>
      <c r="D238" s="230"/>
      <c r="E238" s="230"/>
      <c r="F238" s="9"/>
      <c r="G238" s="10"/>
      <c r="H238" s="11"/>
      <c r="I238" s="11"/>
      <c r="J238" s="194">
        <v>605300000</v>
      </c>
      <c r="K238" s="13"/>
      <c r="L238" s="14"/>
      <c r="M238" s="15"/>
      <c r="N238" s="15"/>
      <c r="O238" s="15"/>
      <c r="P238" s="10"/>
      <c r="Q238" s="16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7"/>
      <c r="AJ238" s="17"/>
    </row>
    <row r="239" spans="1:106" ht="25.5" outlineLevel="1" x14ac:dyDescent="0.25">
      <c r="A239" s="19">
        <v>1</v>
      </c>
      <c r="B239" s="46"/>
      <c r="C239" s="64" t="s">
        <v>210</v>
      </c>
      <c r="D239" s="29">
        <v>45418</v>
      </c>
      <c r="E239" s="64" t="s">
        <v>211</v>
      </c>
      <c r="F239" s="64" t="s">
        <v>88</v>
      </c>
      <c r="G239" s="64" t="s">
        <v>888</v>
      </c>
      <c r="H239" s="55"/>
      <c r="I239" s="55"/>
      <c r="J239" s="199"/>
      <c r="K239" s="63">
        <v>21750000</v>
      </c>
      <c r="L239" s="64" t="s">
        <v>889</v>
      </c>
      <c r="M239" s="62"/>
      <c r="N239" s="62"/>
      <c r="O239" s="10"/>
      <c r="P239" s="10"/>
      <c r="Q239" s="10"/>
      <c r="R239" s="63"/>
      <c r="S239" s="63"/>
      <c r="T239" s="63"/>
      <c r="U239" s="13">
        <f>SUM(R239:T239)</f>
        <v>0</v>
      </c>
      <c r="V239" s="96"/>
      <c r="W239" s="96"/>
      <c r="X239" s="63">
        <v>21750000</v>
      </c>
      <c r="Y239" s="13">
        <f>SUM(V239:X239)</f>
        <v>21750000</v>
      </c>
      <c r="Z239" s="24"/>
      <c r="AA239" s="24"/>
      <c r="AB239" s="24"/>
      <c r="AC239" s="25">
        <f>SUM(Z239:AB239)</f>
        <v>0</v>
      </c>
      <c r="AD239" s="24"/>
      <c r="AE239" s="24"/>
      <c r="AF239" s="24"/>
      <c r="AG239" s="25">
        <f>SUM(AD239:AF239)</f>
        <v>0</v>
      </c>
      <c r="AH239" s="25">
        <f>SUM(U239,Y239,AC239,AG239)</f>
        <v>21750000</v>
      </c>
      <c r="AI239" s="26">
        <f t="shared" ref="AI239:AI246" si="161">IF(ISERROR(AH239/J239),0,AH239/J239)</f>
        <v>0</v>
      </c>
      <c r="AJ239" s="27">
        <f t="shared" ref="AJ239:AJ245" si="162">IF(ISERROR(AH239/$AH$465),"-",AH239/$AH$465)</f>
        <v>8.6063802439268464E-4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outlineLevel="1" x14ac:dyDescent="0.25">
      <c r="A240" s="19">
        <v>2</v>
      </c>
      <c r="B240" s="19"/>
      <c r="C240" s="64" t="s">
        <v>212</v>
      </c>
      <c r="D240" s="29">
        <v>45434</v>
      </c>
      <c r="E240" s="64" t="s">
        <v>213</v>
      </c>
      <c r="F240" s="64" t="s">
        <v>88</v>
      </c>
      <c r="G240" s="64" t="s">
        <v>888</v>
      </c>
      <c r="H240" s="29"/>
      <c r="I240" s="29"/>
      <c r="J240" s="199"/>
      <c r="K240" s="98">
        <v>167900000</v>
      </c>
      <c r="L240" s="64" t="s">
        <v>889</v>
      </c>
      <c r="M240" s="96"/>
      <c r="N240" s="96"/>
      <c r="O240" s="96"/>
      <c r="P240" s="64"/>
      <c r="Q240" s="64"/>
      <c r="R240" s="96"/>
      <c r="S240" s="96"/>
      <c r="T240" s="96"/>
      <c r="U240" s="13">
        <f>SUM(R240:T240)</f>
        <v>0</v>
      </c>
      <c r="V240" s="96"/>
      <c r="W240" s="96"/>
      <c r="X240" s="98">
        <v>167900000</v>
      </c>
      <c r="Y240" s="13">
        <f>SUM(V240:X240)</f>
        <v>167900000</v>
      </c>
      <c r="Z240" s="24"/>
      <c r="AA240" s="24"/>
      <c r="AB240" s="24"/>
      <c r="AC240" s="25">
        <f>SUM(Z240:AB240)</f>
        <v>0</v>
      </c>
      <c r="AD240" s="24"/>
      <c r="AE240" s="24"/>
      <c r="AF240" s="24"/>
      <c r="AG240" s="25">
        <f>SUM(AD240:AF240)</f>
        <v>0</v>
      </c>
      <c r="AH240" s="25">
        <f>SUM(U240,Y240,AC240,AG240)</f>
        <v>167900000</v>
      </c>
      <c r="AI240" s="26">
        <f t="shared" si="161"/>
        <v>0</v>
      </c>
      <c r="AJ240" s="27">
        <f t="shared" si="162"/>
        <v>6.6437298526681272E-3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12.75" customHeight="1" outlineLevel="1" x14ac:dyDescent="0.25">
      <c r="A241" s="19">
        <v>3</v>
      </c>
      <c r="B241" s="19"/>
      <c r="C241" s="64" t="s">
        <v>916</v>
      </c>
      <c r="D241" s="29">
        <v>45468</v>
      </c>
      <c r="E241" s="64" t="s">
        <v>914</v>
      </c>
      <c r="F241" s="64" t="s">
        <v>88</v>
      </c>
      <c r="G241" s="64" t="s">
        <v>888</v>
      </c>
      <c r="H241" s="29"/>
      <c r="I241" s="29"/>
      <c r="J241" s="199"/>
      <c r="K241" s="98">
        <v>50000000</v>
      </c>
      <c r="L241" s="64" t="s">
        <v>889</v>
      </c>
      <c r="M241" s="96"/>
      <c r="N241" s="96"/>
      <c r="O241" s="96"/>
      <c r="P241" s="64"/>
      <c r="Q241" s="64"/>
      <c r="R241" s="96"/>
      <c r="S241" s="96"/>
      <c r="T241" s="96"/>
      <c r="U241" s="13">
        <f>SUM(R241:T241)</f>
        <v>0</v>
      </c>
      <c r="V241" s="96"/>
      <c r="W241" s="96"/>
      <c r="X241" s="96"/>
      <c r="Y241" s="13">
        <f>SUM(V241:X241)</f>
        <v>0</v>
      </c>
      <c r="Z241" s="31">
        <v>50000000</v>
      </c>
      <c r="AA241" s="24"/>
      <c r="AB241" s="24"/>
      <c r="AC241" s="25">
        <f>SUM(Z241:AB241)</f>
        <v>50000000</v>
      </c>
      <c r="AD241" s="24"/>
      <c r="AE241" s="24"/>
      <c r="AF241" s="24"/>
      <c r="AG241" s="25">
        <f>SUM(AD241:AF241)</f>
        <v>0</v>
      </c>
      <c r="AH241" s="25">
        <f>SUM(U241,Y241,AC241,AG241)</f>
        <v>50000000</v>
      </c>
      <c r="AI241" s="26">
        <f t="shared" si="161"/>
        <v>0</v>
      </c>
      <c r="AJ241" s="27">
        <f t="shared" si="162"/>
        <v>1.9784782169946775E-3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12.75" customHeight="1" outlineLevel="1" x14ac:dyDescent="0.25">
      <c r="A242" s="19">
        <v>4</v>
      </c>
      <c r="B242" s="19"/>
      <c r="C242" s="64" t="s">
        <v>915</v>
      </c>
      <c r="D242" s="29">
        <v>45440</v>
      </c>
      <c r="E242" s="64" t="s">
        <v>131</v>
      </c>
      <c r="F242" s="64" t="s">
        <v>88</v>
      </c>
      <c r="G242" s="64" t="s">
        <v>888</v>
      </c>
      <c r="H242" s="29"/>
      <c r="I242" s="29"/>
      <c r="J242" s="199"/>
      <c r="K242" s="98">
        <v>191625000</v>
      </c>
      <c r="L242" s="64" t="s">
        <v>889</v>
      </c>
      <c r="M242" s="96"/>
      <c r="N242" s="96"/>
      <c r="O242" s="96"/>
      <c r="P242" s="64"/>
      <c r="Q242" s="64"/>
      <c r="R242" s="96"/>
      <c r="S242" s="96"/>
      <c r="T242" s="96"/>
      <c r="U242" s="13">
        <f>SUM(R242:T242)</f>
        <v>0</v>
      </c>
      <c r="V242" s="96"/>
      <c r="W242" s="96"/>
      <c r="X242" s="96"/>
      <c r="Y242" s="13">
        <f>SUM(V242:X242)</f>
        <v>0</v>
      </c>
      <c r="Z242" s="31">
        <v>191625000</v>
      </c>
      <c r="AA242" s="24"/>
      <c r="AB242" s="24"/>
      <c r="AC242" s="25">
        <f>SUM(Z242:AB242)</f>
        <v>191625000</v>
      </c>
      <c r="AD242" s="24"/>
      <c r="AE242" s="24"/>
      <c r="AF242" s="24"/>
      <c r="AG242" s="25">
        <f>SUM(AD242:AF242)</f>
        <v>0</v>
      </c>
      <c r="AH242" s="25">
        <f>SUM(U242,Y242,AC242,AG242)</f>
        <v>191625000</v>
      </c>
      <c r="AI242" s="26">
        <f t="shared" si="161"/>
        <v>0</v>
      </c>
      <c r="AJ242" s="27">
        <f t="shared" si="162"/>
        <v>7.5825177666321011E-3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outlineLevel="1" x14ac:dyDescent="0.25">
      <c r="A243" s="19">
        <v>5</v>
      </c>
      <c r="B243" s="19"/>
      <c r="C243" s="64" t="s">
        <v>915</v>
      </c>
      <c r="D243" s="29">
        <v>45627</v>
      </c>
      <c r="E243" s="64" t="s">
        <v>131</v>
      </c>
      <c r="F243" s="64" t="s">
        <v>1068</v>
      </c>
      <c r="G243" s="64" t="s">
        <v>888</v>
      </c>
      <c r="H243" s="29"/>
      <c r="I243" s="29"/>
      <c r="J243" s="199"/>
      <c r="K243" s="98">
        <v>82125000</v>
      </c>
      <c r="L243" s="64" t="s">
        <v>889</v>
      </c>
      <c r="M243" s="96"/>
      <c r="N243" s="96"/>
      <c r="O243" s="96"/>
      <c r="P243" s="64"/>
      <c r="Q243" s="64"/>
      <c r="R243" s="96"/>
      <c r="S243" s="96"/>
      <c r="T243" s="96"/>
      <c r="U243" s="13">
        <f>SUM(R243:T243)</f>
        <v>0</v>
      </c>
      <c r="V243" s="96"/>
      <c r="W243" s="96"/>
      <c r="X243" s="96"/>
      <c r="Y243" s="13">
        <f>SUM(V243:X243)</f>
        <v>0</v>
      </c>
      <c r="Z243" s="24"/>
      <c r="AA243" s="24"/>
      <c r="AB243" s="24"/>
      <c r="AC243" s="25">
        <f>SUM(Z243:AB243)</f>
        <v>0</v>
      </c>
      <c r="AD243" s="24"/>
      <c r="AE243" s="24"/>
      <c r="AF243" s="98">
        <v>82125000</v>
      </c>
      <c r="AG243" s="25">
        <f>SUM(AD243:AF243)</f>
        <v>82125000</v>
      </c>
      <c r="AH243" s="25">
        <f>SUM(U243,Y243,AC243,AG243)</f>
        <v>82125000</v>
      </c>
      <c r="AI243" s="26">
        <f t="shared" si="161"/>
        <v>0</v>
      </c>
      <c r="AJ243" s="27">
        <f t="shared" si="162"/>
        <v>3.2496504714137576E-3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12.75" customHeight="1" outlineLevel="1" x14ac:dyDescent="0.25">
      <c r="A244" s="111">
        <v>6</v>
      </c>
      <c r="B244" s="111"/>
      <c r="C244" s="64" t="s">
        <v>1172</v>
      </c>
      <c r="D244" s="139">
        <v>45650</v>
      </c>
      <c r="E244" s="64" t="s">
        <v>131</v>
      </c>
      <c r="F244" s="147" t="s">
        <v>1069</v>
      </c>
      <c r="G244" s="147" t="s">
        <v>888</v>
      </c>
      <c r="H244" s="139"/>
      <c r="I244" s="139"/>
      <c r="J244" s="199"/>
      <c r="K244" s="98">
        <v>84700000</v>
      </c>
      <c r="L244" s="147" t="s">
        <v>889</v>
      </c>
      <c r="M244" s="148"/>
      <c r="N244" s="148"/>
      <c r="O244" s="148"/>
      <c r="P244" s="147"/>
      <c r="Q244" s="147"/>
      <c r="R244" s="148"/>
      <c r="S244" s="148"/>
      <c r="T244" s="148"/>
      <c r="U244" s="13">
        <f t="shared" ref="U244:U245" si="163">SUM(R244:T244)</f>
        <v>0</v>
      </c>
      <c r="V244" s="96"/>
      <c r="W244" s="96"/>
      <c r="X244" s="96"/>
      <c r="Y244" s="13">
        <f t="shared" ref="Y244:Y245" si="164">SUM(V244:X244)</f>
        <v>0</v>
      </c>
      <c r="Z244" s="24"/>
      <c r="AA244" s="24"/>
      <c r="AB244" s="24"/>
      <c r="AC244" s="25">
        <f t="shared" ref="AC244:AC245" si="165">SUM(Z244:AB244)</f>
        <v>0</v>
      </c>
      <c r="AD244" s="24"/>
      <c r="AE244" s="24"/>
      <c r="AF244" s="98">
        <v>84700000</v>
      </c>
      <c r="AG244" s="25">
        <f t="shared" ref="AG244:AG245" si="166">SUM(AD244:AF244)</f>
        <v>84700000</v>
      </c>
      <c r="AH244" s="25">
        <f t="shared" ref="AH244:AH245" si="167">SUM(U244,Y244,AC244,AG244)</f>
        <v>84700000</v>
      </c>
      <c r="AI244" s="26">
        <f t="shared" ref="AI244:AI245" si="168">IF(ISERROR(AH244/J244),0,AH244/J244)</f>
        <v>0</v>
      </c>
      <c r="AJ244" s="27">
        <f t="shared" si="162"/>
        <v>3.3515420995889837E-3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s="14" customFormat="1" ht="12.75" customHeight="1" outlineLevel="1" x14ac:dyDescent="0.25">
      <c r="A245" s="19"/>
      <c r="B245" s="19"/>
      <c r="C245" s="64" t="s">
        <v>1173</v>
      </c>
      <c r="D245" s="29">
        <v>45649</v>
      </c>
      <c r="E245" s="64" t="s">
        <v>131</v>
      </c>
      <c r="F245" s="147" t="s">
        <v>1070</v>
      </c>
      <c r="G245" s="147" t="s">
        <v>888</v>
      </c>
      <c r="H245" s="29"/>
      <c r="I245" s="29"/>
      <c r="J245" s="195"/>
      <c r="K245" s="98">
        <v>7200000</v>
      </c>
      <c r="L245" s="147" t="s">
        <v>889</v>
      </c>
      <c r="M245" s="96"/>
      <c r="N245" s="96"/>
      <c r="O245" s="96"/>
      <c r="P245" s="64"/>
      <c r="Q245" s="64"/>
      <c r="R245" s="96"/>
      <c r="S245" s="96"/>
      <c r="T245" s="96"/>
      <c r="U245" s="13">
        <f t="shared" si="163"/>
        <v>0</v>
      </c>
      <c r="V245" s="96"/>
      <c r="W245" s="96"/>
      <c r="X245" s="96"/>
      <c r="Y245" s="13">
        <f t="shared" si="164"/>
        <v>0</v>
      </c>
      <c r="Z245" s="24"/>
      <c r="AA245" s="24"/>
      <c r="AB245" s="24"/>
      <c r="AC245" s="25">
        <f t="shared" si="165"/>
        <v>0</v>
      </c>
      <c r="AD245" s="24"/>
      <c r="AE245" s="24"/>
      <c r="AF245" s="98">
        <v>7200000</v>
      </c>
      <c r="AG245" s="25">
        <f t="shared" si="166"/>
        <v>7200000</v>
      </c>
      <c r="AH245" s="25">
        <f t="shared" si="167"/>
        <v>7200000</v>
      </c>
      <c r="AI245" s="26">
        <f t="shared" si="168"/>
        <v>0</v>
      </c>
      <c r="AJ245" s="27">
        <f t="shared" si="162"/>
        <v>2.8490086324723356E-4</v>
      </c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</row>
    <row r="246" spans="1:106" s="37" customFormat="1" ht="12.75" customHeight="1" x14ac:dyDescent="0.25">
      <c r="A246" s="231" t="s">
        <v>66</v>
      </c>
      <c r="B246" s="204"/>
      <c r="C246" s="204"/>
      <c r="D246" s="204"/>
      <c r="E246" s="204"/>
      <c r="F246" s="204"/>
      <c r="G246" s="204"/>
      <c r="H246" s="204"/>
      <c r="I246" s="232"/>
      <c r="J246" s="149">
        <f>J238</f>
        <v>605300000</v>
      </c>
      <c r="K246" s="149">
        <f>SUM(K239:K245)</f>
        <v>605300000</v>
      </c>
      <c r="L246" s="102"/>
      <c r="M246" s="149">
        <f>SUM(M239:M243)</f>
        <v>0</v>
      </c>
      <c r="N246" s="149">
        <f>SUM(N239:N243)</f>
        <v>0</v>
      </c>
      <c r="O246" s="149">
        <f>SUM(O239:O243)</f>
        <v>0</v>
      </c>
      <c r="P246" s="150"/>
      <c r="Q246" s="151"/>
      <c r="R246" s="149">
        <f t="shared" ref="R246:AF246" si="169">SUM(R239:R243)</f>
        <v>0</v>
      </c>
      <c r="S246" s="149">
        <f t="shared" si="169"/>
        <v>0</v>
      </c>
      <c r="T246" s="149">
        <f t="shared" si="169"/>
        <v>0</v>
      </c>
      <c r="U246" s="149">
        <f t="shared" si="169"/>
        <v>0</v>
      </c>
      <c r="V246" s="149">
        <f t="shared" si="169"/>
        <v>0</v>
      </c>
      <c r="W246" s="149">
        <f t="shared" si="169"/>
        <v>0</v>
      </c>
      <c r="X246" s="149">
        <f t="shared" si="169"/>
        <v>189650000</v>
      </c>
      <c r="Y246" s="149">
        <f t="shared" si="169"/>
        <v>189650000</v>
      </c>
      <c r="Z246" s="149">
        <f t="shared" si="169"/>
        <v>241625000</v>
      </c>
      <c r="AA246" s="149">
        <f t="shared" si="169"/>
        <v>0</v>
      </c>
      <c r="AB246" s="149">
        <f t="shared" si="169"/>
        <v>0</v>
      </c>
      <c r="AC246" s="149">
        <f t="shared" si="169"/>
        <v>241625000</v>
      </c>
      <c r="AD246" s="149">
        <f t="shared" si="169"/>
        <v>0</v>
      </c>
      <c r="AE246" s="149">
        <f t="shared" si="169"/>
        <v>0</v>
      </c>
      <c r="AF246" s="149">
        <f t="shared" si="169"/>
        <v>82125000</v>
      </c>
      <c r="AG246" s="149">
        <f>SUM(AG239:AG245)</f>
        <v>174025000</v>
      </c>
      <c r="AH246" s="149">
        <f>SUM(AH239:AH245)</f>
        <v>605300000</v>
      </c>
      <c r="AI246" s="152">
        <f t="shared" si="161"/>
        <v>1</v>
      </c>
      <c r="AJ246" s="152">
        <f>IF(ISERROR(AH246/$AH$465),0,AH246/$AH$465)</f>
        <v>2.3951457294937566E-2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12.75" customHeight="1" x14ac:dyDescent="0.25">
      <c r="A247" s="230" t="s">
        <v>67</v>
      </c>
      <c r="B247" s="230"/>
      <c r="C247" s="230"/>
      <c r="D247" s="230"/>
      <c r="E247" s="230"/>
      <c r="F247" s="9"/>
      <c r="G247" s="10"/>
      <c r="H247" s="11"/>
      <c r="I247" s="11"/>
      <c r="J247" s="194">
        <v>804510000</v>
      </c>
      <c r="K247" s="13"/>
      <c r="L247" s="14"/>
      <c r="M247" s="15"/>
      <c r="N247" s="15"/>
      <c r="O247" s="15"/>
      <c r="P247" s="10"/>
      <c r="Q247" s="16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7"/>
      <c r="AJ247" s="17"/>
    </row>
    <row r="248" spans="1:106" ht="12.75" customHeight="1" outlineLevel="1" x14ac:dyDescent="0.25">
      <c r="A248" s="19">
        <v>1</v>
      </c>
      <c r="B248" s="19"/>
      <c r="C248" s="64" t="s">
        <v>214</v>
      </c>
      <c r="D248" s="29">
        <v>45443</v>
      </c>
      <c r="E248" s="64" t="s">
        <v>215</v>
      </c>
      <c r="F248" s="64" t="s">
        <v>88</v>
      </c>
      <c r="G248" s="64" t="s">
        <v>888</v>
      </c>
      <c r="H248" s="29"/>
      <c r="I248" s="29"/>
      <c r="J248" s="199"/>
      <c r="K248" s="98">
        <v>167900000</v>
      </c>
      <c r="L248" s="64" t="s">
        <v>889</v>
      </c>
      <c r="M248" s="24"/>
      <c r="N248" s="24"/>
      <c r="O248" s="24"/>
      <c r="P248" s="22"/>
      <c r="Q248" s="22"/>
      <c r="R248" s="24"/>
      <c r="S248" s="24"/>
      <c r="T248" s="24"/>
      <c r="U248" s="25">
        <f t="shared" ref="U248:U254" si="170">SUM(R248:T248)</f>
        <v>0</v>
      </c>
      <c r="V248" s="24"/>
      <c r="W248" s="24"/>
      <c r="X248" s="23">
        <v>167900000</v>
      </c>
      <c r="Y248" s="25">
        <f t="shared" ref="Y248:Y254" si="171">SUM(V248:X248)</f>
        <v>167900000</v>
      </c>
      <c r="Z248" s="24"/>
      <c r="AA248" s="24"/>
      <c r="AB248" s="24"/>
      <c r="AC248" s="25">
        <f t="shared" ref="AC248:AC254" si="172">SUM(Z248:AB248)</f>
        <v>0</v>
      </c>
      <c r="AD248" s="24"/>
      <c r="AE248" s="24"/>
      <c r="AF248" s="24"/>
      <c r="AG248" s="25">
        <f t="shared" ref="AG248:AG254" si="173">SUM(AD248:AF248)</f>
        <v>0</v>
      </c>
      <c r="AH248" s="25">
        <f t="shared" ref="AH248:AH254" si="174">SUM(U248,Y248,AC248,AG248)</f>
        <v>167900000</v>
      </c>
      <c r="AI248" s="26">
        <f t="shared" ref="AI248:AI262" si="175">IF(ISERROR(AH248/J248),0,AH248/J248)</f>
        <v>0</v>
      </c>
      <c r="AJ248" s="27">
        <f t="shared" ref="AJ248:AJ261" si="176">IF(ISERROR(AH248/$AH$465),"-",AH248/$AH$465)</f>
        <v>6.6437298526681272E-3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12.75" customHeight="1" outlineLevel="1" x14ac:dyDescent="0.25">
      <c r="A249" s="19">
        <v>2</v>
      </c>
      <c r="B249" s="19"/>
      <c r="C249" s="64" t="s">
        <v>216</v>
      </c>
      <c r="D249" s="29">
        <v>45443</v>
      </c>
      <c r="E249" s="64" t="s">
        <v>188</v>
      </c>
      <c r="F249" s="64" t="s">
        <v>88</v>
      </c>
      <c r="G249" s="64" t="s">
        <v>888</v>
      </c>
      <c r="H249" s="29"/>
      <c r="I249" s="29"/>
      <c r="J249" s="199"/>
      <c r="K249" s="98">
        <v>74095000</v>
      </c>
      <c r="L249" s="64" t="s">
        <v>889</v>
      </c>
      <c r="M249" s="24"/>
      <c r="N249" s="24"/>
      <c r="O249" s="24"/>
      <c r="P249" s="22"/>
      <c r="Q249" s="22"/>
      <c r="R249" s="24"/>
      <c r="S249" s="24"/>
      <c r="T249" s="24"/>
      <c r="U249" s="25">
        <f t="shared" si="170"/>
        <v>0</v>
      </c>
      <c r="V249" s="24"/>
      <c r="W249" s="24"/>
      <c r="X249" s="23">
        <v>74095000</v>
      </c>
      <c r="Y249" s="25">
        <f t="shared" si="171"/>
        <v>74095000</v>
      </c>
      <c r="Z249" s="24"/>
      <c r="AA249" s="24"/>
      <c r="AB249" s="24"/>
      <c r="AC249" s="25">
        <f t="shared" si="172"/>
        <v>0</v>
      </c>
      <c r="AD249" s="24"/>
      <c r="AE249" s="24"/>
      <c r="AF249" s="24"/>
      <c r="AG249" s="25">
        <f t="shared" si="173"/>
        <v>0</v>
      </c>
      <c r="AH249" s="25">
        <f t="shared" si="174"/>
        <v>74095000</v>
      </c>
      <c r="AI249" s="26">
        <f t="shared" si="175"/>
        <v>0</v>
      </c>
      <c r="AJ249" s="27">
        <f t="shared" si="176"/>
        <v>2.9319068697644126E-3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9">
        <v>3</v>
      </c>
      <c r="B250" s="19"/>
      <c r="C250" s="64" t="s">
        <v>217</v>
      </c>
      <c r="D250" s="29">
        <v>45468</v>
      </c>
      <c r="E250" s="64" t="s">
        <v>218</v>
      </c>
      <c r="F250" s="64" t="s">
        <v>88</v>
      </c>
      <c r="G250" s="64" t="s">
        <v>888</v>
      </c>
      <c r="H250" s="29"/>
      <c r="I250" s="29"/>
      <c r="J250" s="199"/>
      <c r="K250" s="98">
        <v>74550000</v>
      </c>
      <c r="L250" s="64" t="s">
        <v>889</v>
      </c>
      <c r="M250" s="24"/>
      <c r="N250" s="24"/>
      <c r="O250" s="24"/>
      <c r="P250" s="22"/>
      <c r="Q250" s="22"/>
      <c r="R250" s="24"/>
      <c r="S250" s="24"/>
      <c r="T250" s="24"/>
      <c r="U250" s="25">
        <f t="shared" si="170"/>
        <v>0</v>
      </c>
      <c r="V250" s="24"/>
      <c r="W250" s="24"/>
      <c r="X250" s="23">
        <v>74550000</v>
      </c>
      <c r="Y250" s="25">
        <f t="shared" si="171"/>
        <v>74550000</v>
      </c>
      <c r="Z250" s="24"/>
      <c r="AA250" s="24"/>
      <c r="AB250" s="24"/>
      <c r="AC250" s="25">
        <f t="shared" si="172"/>
        <v>0</v>
      </c>
      <c r="AD250" s="24"/>
      <c r="AE250" s="24"/>
      <c r="AF250" s="24"/>
      <c r="AG250" s="25">
        <f t="shared" si="173"/>
        <v>0</v>
      </c>
      <c r="AH250" s="25">
        <f t="shared" si="174"/>
        <v>74550000</v>
      </c>
      <c r="AI250" s="26">
        <f t="shared" si="175"/>
        <v>0</v>
      </c>
      <c r="AJ250" s="27">
        <f t="shared" si="176"/>
        <v>2.9499110215390639E-3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12.75" customHeight="1" outlineLevel="1" x14ac:dyDescent="0.25">
      <c r="A251" s="19">
        <v>4</v>
      </c>
      <c r="B251" s="19"/>
      <c r="C251" s="64" t="s">
        <v>919</v>
      </c>
      <c r="D251" s="29">
        <v>45482</v>
      </c>
      <c r="E251" s="64" t="s">
        <v>917</v>
      </c>
      <c r="F251" s="64" t="s">
        <v>88</v>
      </c>
      <c r="G251" s="64" t="s">
        <v>888</v>
      </c>
      <c r="H251" s="29"/>
      <c r="I251" s="29"/>
      <c r="J251" s="199"/>
      <c r="K251" s="98">
        <v>50000000</v>
      </c>
      <c r="L251" s="64" t="s">
        <v>889</v>
      </c>
      <c r="M251" s="24"/>
      <c r="N251" s="24"/>
      <c r="O251" s="24"/>
      <c r="P251" s="30"/>
      <c r="Q251" s="30"/>
      <c r="R251" s="24"/>
      <c r="S251" s="24"/>
      <c r="T251" s="24"/>
      <c r="U251" s="25">
        <f t="shared" si="170"/>
        <v>0</v>
      </c>
      <c r="V251" s="24"/>
      <c r="W251" s="24"/>
      <c r="X251" s="24"/>
      <c r="Y251" s="25">
        <f t="shared" si="171"/>
        <v>0</v>
      </c>
      <c r="Z251" s="31">
        <v>50000000</v>
      </c>
      <c r="AA251" s="24"/>
      <c r="AB251" s="24"/>
      <c r="AC251" s="25">
        <f t="shared" si="172"/>
        <v>50000000</v>
      </c>
      <c r="AD251" s="24"/>
      <c r="AE251" s="24"/>
      <c r="AF251" s="24"/>
      <c r="AG251" s="25">
        <f t="shared" si="173"/>
        <v>0</v>
      </c>
      <c r="AH251" s="25">
        <f t="shared" si="174"/>
        <v>50000000</v>
      </c>
      <c r="AI251" s="26">
        <f t="shared" si="175"/>
        <v>0</v>
      </c>
      <c r="AJ251" s="27">
        <f t="shared" si="176"/>
        <v>1.9784782169946775E-3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outlineLevel="1" x14ac:dyDescent="0.25">
      <c r="A252" s="19">
        <v>5</v>
      </c>
      <c r="B252" s="19"/>
      <c r="C252" s="64" t="s">
        <v>918</v>
      </c>
      <c r="D252" s="29">
        <v>45468</v>
      </c>
      <c r="E252" s="64" t="s">
        <v>218</v>
      </c>
      <c r="F252" s="64" t="s">
        <v>88</v>
      </c>
      <c r="G252" s="64" t="s">
        <v>888</v>
      </c>
      <c r="H252" s="29"/>
      <c r="I252" s="29"/>
      <c r="J252" s="199"/>
      <c r="K252" s="98">
        <v>117530000</v>
      </c>
      <c r="L252" s="64" t="s">
        <v>889</v>
      </c>
      <c r="M252" s="24"/>
      <c r="N252" s="24"/>
      <c r="O252" s="24"/>
      <c r="P252" s="30"/>
      <c r="Q252" s="30"/>
      <c r="R252" s="24"/>
      <c r="S252" s="24"/>
      <c r="T252" s="24"/>
      <c r="U252" s="25">
        <f t="shared" si="170"/>
        <v>0</v>
      </c>
      <c r="V252" s="24"/>
      <c r="W252" s="24"/>
      <c r="X252" s="24"/>
      <c r="Y252" s="25">
        <f t="shared" si="171"/>
        <v>0</v>
      </c>
      <c r="Z252" s="31">
        <v>117530000</v>
      </c>
      <c r="AA252" s="24"/>
      <c r="AB252" s="24"/>
      <c r="AC252" s="25">
        <f t="shared" si="172"/>
        <v>117530000</v>
      </c>
      <c r="AD252" s="24"/>
      <c r="AE252" s="24"/>
      <c r="AF252" s="24"/>
      <c r="AG252" s="25">
        <f t="shared" si="173"/>
        <v>0</v>
      </c>
      <c r="AH252" s="25">
        <f t="shared" si="174"/>
        <v>117530000</v>
      </c>
      <c r="AI252" s="26">
        <f t="shared" si="175"/>
        <v>0</v>
      </c>
      <c r="AJ252" s="27">
        <f t="shared" si="176"/>
        <v>4.650610896867689E-3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12.75" customHeight="1" outlineLevel="1" x14ac:dyDescent="0.25">
      <c r="A253" s="19">
        <v>6</v>
      </c>
      <c r="B253" s="19"/>
      <c r="C253" s="64" t="s">
        <v>996</v>
      </c>
      <c r="D253" s="29">
        <v>45524</v>
      </c>
      <c r="E253" s="64" t="s">
        <v>218</v>
      </c>
      <c r="F253" s="64" t="s">
        <v>88</v>
      </c>
      <c r="G253" s="64" t="s">
        <v>888</v>
      </c>
      <c r="H253" s="29"/>
      <c r="I253" s="29"/>
      <c r="J253" s="199"/>
      <c r="K253" s="98">
        <v>98000000</v>
      </c>
      <c r="L253" s="64" t="s">
        <v>889</v>
      </c>
      <c r="M253" s="24"/>
      <c r="N253" s="24"/>
      <c r="O253" s="24"/>
      <c r="P253" s="30"/>
      <c r="Q253" s="30"/>
      <c r="R253" s="24"/>
      <c r="S253" s="24"/>
      <c r="T253" s="24"/>
      <c r="U253" s="25">
        <f t="shared" ref="U253" si="177">SUM(R253:T253)</f>
        <v>0</v>
      </c>
      <c r="V253" s="24"/>
      <c r="W253" s="24"/>
      <c r="X253" s="24"/>
      <c r="Y253" s="25">
        <f t="shared" ref="Y253" si="178">SUM(V253:X253)</f>
        <v>0</v>
      </c>
      <c r="Z253" s="31"/>
      <c r="AA253" s="24"/>
      <c r="AB253" s="24">
        <v>98000000</v>
      </c>
      <c r="AC253" s="25">
        <f t="shared" ref="AC253" si="179">SUM(Z253:AB253)</f>
        <v>98000000</v>
      </c>
      <c r="AD253" s="24"/>
      <c r="AE253" s="24"/>
      <c r="AF253" s="24"/>
      <c r="AG253" s="25">
        <f t="shared" ref="AG253" si="180">SUM(AD253:AF253)</f>
        <v>0</v>
      </c>
      <c r="AH253" s="25">
        <f t="shared" ref="AH253" si="181">SUM(U253,Y253,AC253,AG253)</f>
        <v>98000000</v>
      </c>
      <c r="AI253" s="26">
        <f t="shared" ref="AI253" si="182">IF(ISERROR(AH253/J253),0,AH253/J253)</f>
        <v>0</v>
      </c>
      <c r="AJ253" s="27">
        <f t="shared" si="176"/>
        <v>3.877817305309568E-3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12.75" customHeight="1" outlineLevel="1" x14ac:dyDescent="0.25">
      <c r="A254" s="19">
        <v>7</v>
      </c>
      <c r="B254" s="19"/>
      <c r="C254" s="64" t="s">
        <v>1174</v>
      </c>
      <c r="D254" s="29">
        <v>45468</v>
      </c>
      <c r="E254" s="64" t="s">
        <v>1175</v>
      </c>
      <c r="F254" s="64" t="s">
        <v>1068</v>
      </c>
      <c r="G254" s="64" t="s">
        <v>888</v>
      </c>
      <c r="H254" s="29"/>
      <c r="I254" s="29"/>
      <c r="J254" s="199"/>
      <c r="K254" s="98">
        <v>31950000</v>
      </c>
      <c r="L254" s="64" t="s">
        <v>889</v>
      </c>
      <c r="M254" s="24"/>
      <c r="N254" s="24"/>
      <c r="O254" s="24"/>
      <c r="P254" s="30"/>
      <c r="Q254" s="30"/>
      <c r="R254" s="24"/>
      <c r="S254" s="24"/>
      <c r="T254" s="24"/>
      <c r="U254" s="25">
        <f t="shared" si="170"/>
        <v>0</v>
      </c>
      <c r="V254" s="24"/>
      <c r="W254" s="24"/>
      <c r="X254" s="24"/>
      <c r="Y254" s="25">
        <f t="shared" si="171"/>
        <v>0</v>
      </c>
      <c r="Z254" s="24"/>
      <c r="AA254" s="24"/>
      <c r="AB254" s="24"/>
      <c r="AC254" s="25">
        <f t="shared" si="172"/>
        <v>0</v>
      </c>
      <c r="AD254" s="24"/>
      <c r="AE254" s="24"/>
      <c r="AF254" s="98">
        <v>31950000</v>
      </c>
      <c r="AG254" s="25">
        <f t="shared" si="173"/>
        <v>31950000</v>
      </c>
      <c r="AH254" s="25">
        <f t="shared" si="174"/>
        <v>31950000</v>
      </c>
      <c r="AI254" s="26">
        <f t="shared" si="175"/>
        <v>0</v>
      </c>
      <c r="AJ254" s="27">
        <f t="shared" si="176"/>
        <v>1.264247580659599E-3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12.75" customHeight="1" outlineLevel="1" x14ac:dyDescent="0.25">
      <c r="A255" s="19">
        <v>8</v>
      </c>
      <c r="B255" s="19"/>
      <c r="C255" s="64" t="s">
        <v>216</v>
      </c>
      <c r="D255" s="29">
        <v>45443</v>
      </c>
      <c r="E255" s="64" t="s">
        <v>188</v>
      </c>
      <c r="F255" s="64" t="s">
        <v>1069</v>
      </c>
      <c r="G255" s="64" t="s">
        <v>888</v>
      </c>
      <c r="H255" s="29"/>
      <c r="I255" s="29"/>
      <c r="J255" s="199"/>
      <c r="K255" s="98">
        <v>31755000</v>
      </c>
      <c r="L255" s="64" t="s">
        <v>889</v>
      </c>
      <c r="M255" s="24"/>
      <c r="N255" s="24"/>
      <c r="O255" s="24"/>
      <c r="P255" s="126"/>
      <c r="Q255" s="126"/>
      <c r="R255" s="24"/>
      <c r="S255" s="24"/>
      <c r="T255" s="24"/>
      <c r="U255" s="25">
        <f t="shared" ref="U255:U261" si="183">SUM(R255:T255)</f>
        <v>0</v>
      </c>
      <c r="V255" s="24"/>
      <c r="W255" s="24"/>
      <c r="X255" s="24"/>
      <c r="Y255" s="25">
        <f t="shared" ref="Y255:Y261" si="184">SUM(V255:X255)</f>
        <v>0</v>
      </c>
      <c r="Z255" s="24"/>
      <c r="AA255" s="24"/>
      <c r="AB255" s="24"/>
      <c r="AC255" s="25">
        <f t="shared" ref="AC255:AC261" si="185">SUM(Z255:AB255)</f>
        <v>0</v>
      </c>
      <c r="AD255" s="24"/>
      <c r="AE255" s="24"/>
      <c r="AF255" s="98">
        <v>31755000</v>
      </c>
      <c r="AG255" s="25">
        <f t="shared" ref="AG255:AG261" si="186">SUM(AD255:AF255)</f>
        <v>31755000</v>
      </c>
      <c r="AH255" s="25">
        <f t="shared" ref="AH255:AH261" si="187">SUM(U255,Y255,AC255,AG255)</f>
        <v>31755000</v>
      </c>
      <c r="AI255" s="26">
        <f t="shared" ref="AI255:AI261" si="188">IF(ISERROR(AH255/J255),0,AH255/J255)</f>
        <v>0</v>
      </c>
      <c r="AJ255" s="27">
        <f t="shared" si="176"/>
        <v>1.2565315156133196E-3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outlineLevel="1" x14ac:dyDescent="0.25">
      <c r="A256" s="19">
        <v>9</v>
      </c>
      <c r="B256" s="19"/>
      <c r="C256" s="64" t="s">
        <v>1176</v>
      </c>
      <c r="D256" s="29">
        <v>45652</v>
      </c>
      <c r="E256" s="64" t="s">
        <v>1175</v>
      </c>
      <c r="F256" s="64" t="s">
        <v>1070</v>
      </c>
      <c r="G256" s="64" t="s">
        <v>888</v>
      </c>
      <c r="H256" s="29"/>
      <c r="I256" s="29"/>
      <c r="J256" s="199"/>
      <c r="K256" s="98">
        <v>25200000</v>
      </c>
      <c r="L256" s="64" t="s">
        <v>889</v>
      </c>
      <c r="M256" s="24"/>
      <c r="N256" s="24"/>
      <c r="O256" s="24"/>
      <c r="P256" s="126"/>
      <c r="Q256" s="126"/>
      <c r="R256" s="24"/>
      <c r="S256" s="24"/>
      <c r="T256" s="24"/>
      <c r="U256" s="25">
        <f t="shared" si="183"/>
        <v>0</v>
      </c>
      <c r="V256" s="24"/>
      <c r="W256" s="24"/>
      <c r="X256" s="24"/>
      <c r="Y256" s="25">
        <f t="shared" si="184"/>
        <v>0</v>
      </c>
      <c r="Z256" s="24"/>
      <c r="AA256" s="24"/>
      <c r="AB256" s="24"/>
      <c r="AC256" s="25">
        <f t="shared" si="185"/>
        <v>0</v>
      </c>
      <c r="AD256" s="24"/>
      <c r="AE256" s="24"/>
      <c r="AF256" s="98">
        <v>25200000</v>
      </c>
      <c r="AG256" s="25">
        <f t="shared" si="186"/>
        <v>25200000</v>
      </c>
      <c r="AH256" s="25">
        <f t="shared" si="187"/>
        <v>25200000</v>
      </c>
      <c r="AI256" s="26">
        <f t="shared" si="188"/>
        <v>0</v>
      </c>
      <c r="AJ256" s="27">
        <f t="shared" si="176"/>
        <v>9.9715302136531747E-4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12.75" customHeight="1" outlineLevel="1" x14ac:dyDescent="0.25">
      <c r="A257" s="19">
        <v>10</v>
      </c>
      <c r="B257" s="19"/>
      <c r="C257" s="64" t="s">
        <v>1177</v>
      </c>
      <c r="D257" s="29">
        <v>45524</v>
      </c>
      <c r="E257" s="64" t="s">
        <v>1175</v>
      </c>
      <c r="F257" s="64" t="s">
        <v>1073</v>
      </c>
      <c r="G257" s="64" t="s">
        <v>888</v>
      </c>
      <c r="H257" s="29"/>
      <c r="I257" s="29"/>
      <c r="J257" s="199"/>
      <c r="K257" s="98">
        <v>42000000</v>
      </c>
      <c r="L257" s="64" t="s">
        <v>889</v>
      </c>
      <c r="M257" s="24"/>
      <c r="N257" s="24"/>
      <c r="O257" s="24"/>
      <c r="P257" s="126"/>
      <c r="Q257" s="126"/>
      <c r="R257" s="24"/>
      <c r="S257" s="24"/>
      <c r="T257" s="24"/>
      <c r="U257" s="25">
        <f t="shared" si="183"/>
        <v>0</v>
      </c>
      <c r="V257" s="24"/>
      <c r="W257" s="24"/>
      <c r="X257" s="24"/>
      <c r="Y257" s="25">
        <f t="shared" si="184"/>
        <v>0</v>
      </c>
      <c r="Z257" s="24"/>
      <c r="AA257" s="24"/>
      <c r="AB257" s="24"/>
      <c r="AC257" s="25">
        <f t="shared" si="185"/>
        <v>0</v>
      </c>
      <c r="AD257" s="24"/>
      <c r="AE257" s="24"/>
      <c r="AF257" s="98">
        <v>42000000</v>
      </c>
      <c r="AG257" s="25">
        <f t="shared" si="186"/>
        <v>42000000</v>
      </c>
      <c r="AH257" s="25">
        <f t="shared" si="187"/>
        <v>42000000</v>
      </c>
      <c r="AI257" s="26">
        <f t="shared" si="188"/>
        <v>0</v>
      </c>
      <c r="AJ257" s="27">
        <f t="shared" si="176"/>
        <v>1.661921702275529E-3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9">
        <v>11</v>
      </c>
      <c r="B258" s="19"/>
      <c r="C258" s="64" t="s">
        <v>1178</v>
      </c>
      <c r="D258" s="29">
        <v>45653</v>
      </c>
      <c r="E258" s="64" t="s">
        <v>188</v>
      </c>
      <c r="F258" s="64" t="s">
        <v>1074</v>
      </c>
      <c r="G258" s="64" t="s">
        <v>888</v>
      </c>
      <c r="H258" s="29"/>
      <c r="I258" s="29"/>
      <c r="J258" s="199"/>
      <c r="K258" s="98">
        <v>7200000</v>
      </c>
      <c r="L258" s="64" t="s">
        <v>889</v>
      </c>
      <c r="M258" s="24"/>
      <c r="N258" s="24"/>
      <c r="O258" s="24"/>
      <c r="P258" s="126"/>
      <c r="Q258" s="126"/>
      <c r="R258" s="24"/>
      <c r="S258" s="24"/>
      <c r="T258" s="24"/>
      <c r="U258" s="25">
        <f t="shared" si="183"/>
        <v>0</v>
      </c>
      <c r="V258" s="24"/>
      <c r="W258" s="24"/>
      <c r="X258" s="24"/>
      <c r="Y258" s="25">
        <f t="shared" si="184"/>
        <v>0</v>
      </c>
      <c r="Z258" s="24"/>
      <c r="AA258" s="24"/>
      <c r="AB258" s="24"/>
      <c r="AC258" s="25">
        <f t="shared" si="185"/>
        <v>0</v>
      </c>
      <c r="AD258" s="24"/>
      <c r="AE258" s="24"/>
      <c r="AF258" s="98">
        <v>7200000</v>
      </c>
      <c r="AG258" s="25">
        <f t="shared" si="186"/>
        <v>7200000</v>
      </c>
      <c r="AH258" s="25">
        <f t="shared" si="187"/>
        <v>7200000</v>
      </c>
      <c r="AI258" s="26">
        <f t="shared" si="188"/>
        <v>0</v>
      </c>
      <c r="AJ258" s="27">
        <f t="shared" si="176"/>
        <v>2.8490086324723356E-4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12.75" customHeight="1" outlineLevel="1" x14ac:dyDescent="0.25">
      <c r="A259" s="19">
        <v>12</v>
      </c>
      <c r="B259" s="19"/>
      <c r="C259" s="64" t="s">
        <v>918</v>
      </c>
      <c r="D259" s="29">
        <v>45468</v>
      </c>
      <c r="E259" s="64" t="s">
        <v>1175</v>
      </c>
      <c r="F259" s="64" t="s">
        <v>1075</v>
      </c>
      <c r="G259" s="64" t="s">
        <v>888</v>
      </c>
      <c r="H259" s="29"/>
      <c r="I259" s="29"/>
      <c r="J259" s="199"/>
      <c r="K259" s="98">
        <v>50370000</v>
      </c>
      <c r="L259" s="64" t="s">
        <v>889</v>
      </c>
      <c r="M259" s="24"/>
      <c r="N259" s="24"/>
      <c r="O259" s="24"/>
      <c r="P259" s="126"/>
      <c r="Q259" s="126"/>
      <c r="R259" s="24"/>
      <c r="S259" s="24"/>
      <c r="T259" s="24"/>
      <c r="U259" s="25">
        <f t="shared" si="183"/>
        <v>0</v>
      </c>
      <c r="V259" s="24"/>
      <c r="W259" s="24"/>
      <c r="X259" s="24"/>
      <c r="Y259" s="25">
        <f t="shared" si="184"/>
        <v>0</v>
      </c>
      <c r="Z259" s="24"/>
      <c r="AA259" s="24"/>
      <c r="AB259" s="24"/>
      <c r="AC259" s="25">
        <f t="shared" si="185"/>
        <v>0</v>
      </c>
      <c r="AD259" s="24"/>
      <c r="AE259" s="24"/>
      <c r="AF259" s="98">
        <v>50370000</v>
      </c>
      <c r="AG259" s="25">
        <f t="shared" si="186"/>
        <v>50370000</v>
      </c>
      <c r="AH259" s="25">
        <f t="shared" si="187"/>
        <v>50370000</v>
      </c>
      <c r="AI259" s="26">
        <f t="shared" si="188"/>
        <v>0</v>
      </c>
      <c r="AJ259" s="27">
        <f t="shared" si="176"/>
        <v>1.9931189558004382E-3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9">
        <v>13</v>
      </c>
      <c r="B260" s="19"/>
      <c r="C260" s="64" t="s">
        <v>1179</v>
      </c>
      <c r="D260" s="29">
        <v>45631</v>
      </c>
      <c r="E260" s="64" t="s">
        <v>1175</v>
      </c>
      <c r="F260" s="64" t="s">
        <v>1076</v>
      </c>
      <c r="G260" s="64" t="s">
        <v>888</v>
      </c>
      <c r="H260" s="29"/>
      <c r="I260" s="29"/>
      <c r="J260" s="199"/>
      <c r="K260" s="98">
        <v>20160000</v>
      </c>
      <c r="L260" s="64" t="s">
        <v>889</v>
      </c>
      <c r="M260" s="24"/>
      <c r="N260" s="24"/>
      <c r="O260" s="24"/>
      <c r="P260" s="126"/>
      <c r="Q260" s="126"/>
      <c r="R260" s="24"/>
      <c r="S260" s="24"/>
      <c r="T260" s="24"/>
      <c r="U260" s="25">
        <f t="shared" si="183"/>
        <v>0</v>
      </c>
      <c r="V260" s="24"/>
      <c r="W260" s="24"/>
      <c r="X260" s="24"/>
      <c r="Y260" s="25">
        <f t="shared" si="184"/>
        <v>0</v>
      </c>
      <c r="Z260" s="24"/>
      <c r="AA260" s="24"/>
      <c r="AB260" s="24"/>
      <c r="AC260" s="25">
        <f t="shared" si="185"/>
        <v>0</v>
      </c>
      <c r="AD260" s="24"/>
      <c r="AE260" s="24"/>
      <c r="AF260" s="98">
        <v>20160000</v>
      </c>
      <c r="AG260" s="25">
        <f t="shared" si="186"/>
        <v>20160000</v>
      </c>
      <c r="AH260" s="25">
        <f t="shared" si="187"/>
        <v>20160000</v>
      </c>
      <c r="AI260" s="26">
        <f t="shared" si="188"/>
        <v>0</v>
      </c>
      <c r="AJ260" s="27">
        <f t="shared" si="176"/>
        <v>7.9772241709225391E-4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12.75" customHeight="1" outlineLevel="1" x14ac:dyDescent="0.25">
      <c r="A261" s="19">
        <v>14</v>
      </c>
      <c r="B261" s="19"/>
      <c r="C261" s="64" t="s">
        <v>1180</v>
      </c>
      <c r="D261" s="29">
        <v>45656</v>
      </c>
      <c r="E261" s="64" t="s">
        <v>215</v>
      </c>
      <c r="F261" s="64" t="s">
        <v>1077</v>
      </c>
      <c r="G261" s="64" t="s">
        <v>888</v>
      </c>
      <c r="H261" s="29"/>
      <c r="I261" s="29"/>
      <c r="J261" s="195"/>
      <c r="K261" s="98">
        <v>13800000</v>
      </c>
      <c r="L261" s="64" t="s">
        <v>889</v>
      </c>
      <c r="M261" s="24"/>
      <c r="N261" s="24"/>
      <c r="O261" s="24"/>
      <c r="P261" s="126"/>
      <c r="Q261" s="126"/>
      <c r="R261" s="24"/>
      <c r="S261" s="24"/>
      <c r="T261" s="24"/>
      <c r="U261" s="25">
        <f t="shared" si="183"/>
        <v>0</v>
      </c>
      <c r="V261" s="24"/>
      <c r="W261" s="24"/>
      <c r="X261" s="24"/>
      <c r="Y261" s="25">
        <f t="shared" si="184"/>
        <v>0</v>
      </c>
      <c r="Z261" s="24"/>
      <c r="AA261" s="24"/>
      <c r="AB261" s="24"/>
      <c r="AC261" s="25">
        <f t="shared" si="185"/>
        <v>0</v>
      </c>
      <c r="AD261" s="24"/>
      <c r="AE261" s="24"/>
      <c r="AF261" s="98">
        <v>13800000</v>
      </c>
      <c r="AG261" s="25">
        <f t="shared" si="186"/>
        <v>13800000</v>
      </c>
      <c r="AH261" s="25">
        <f t="shared" si="187"/>
        <v>13800000</v>
      </c>
      <c r="AI261" s="26">
        <f t="shared" si="188"/>
        <v>0</v>
      </c>
      <c r="AJ261" s="27">
        <f t="shared" si="176"/>
        <v>5.4605998789053099E-4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s="37" customFormat="1" ht="12.75" customHeight="1" x14ac:dyDescent="0.25">
      <c r="A262" s="196" t="s">
        <v>68</v>
      </c>
      <c r="B262" s="197"/>
      <c r="C262" s="197"/>
      <c r="D262" s="197"/>
      <c r="E262" s="197"/>
      <c r="F262" s="197"/>
      <c r="G262" s="197"/>
      <c r="H262" s="197"/>
      <c r="I262" s="198"/>
      <c r="J262" s="33">
        <f>SUM(J247)</f>
        <v>804510000</v>
      </c>
      <c r="K262" s="33">
        <f>SUM(K248:K261)</f>
        <v>804510000</v>
      </c>
      <c r="L262" s="32"/>
      <c r="M262" s="33">
        <f>SUM(M248:M254)</f>
        <v>0</v>
      </c>
      <c r="N262" s="33">
        <f>SUM(N248:N254)</f>
        <v>0</v>
      </c>
      <c r="O262" s="33">
        <f>SUM(O248:O254)</f>
        <v>0</v>
      </c>
      <c r="P262" s="34"/>
      <c r="Q262" s="35"/>
      <c r="R262" s="33">
        <f t="shared" ref="R262:AF262" si="189">SUM(R248:R254)</f>
        <v>0</v>
      </c>
      <c r="S262" s="33">
        <f t="shared" si="189"/>
        <v>0</v>
      </c>
      <c r="T262" s="33">
        <f t="shared" si="189"/>
        <v>0</v>
      </c>
      <c r="U262" s="33">
        <f t="shared" si="189"/>
        <v>0</v>
      </c>
      <c r="V262" s="33">
        <f t="shared" si="189"/>
        <v>0</v>
      </c>
      <c r="W262" s="33">
        <f t="shared" si="189"/>
        <v>0</v>
      </c>
      <c r="X262" s="33">
        <f t="shared" si="189"/>
        <v>316545000</v>
      </c>
      <c r="Y262" s="33">
        <f t="shared" si="189"/>
        <v>316545000</v>
      </c>
      <c r="Z262" s="33">
        <f t="shared" si="189"/>
        <v>167530000</v>
      </c>
      <c r="AA262" s="33">
        <f t="shared" si="189"/>
        <v>0</v>
      </c>
      <c r="AB262" s="33">
        <f t="shared" si="189"/>
        <v>98000000</v>
      </c>
      <c r="AC262" s="33">
        <f t="shared" si="189"/>
        <v>265530000</v>
      </c>
      <c r="AD262" s="33">
        <f t="shared" si="189"/>
        <v>0</v>
      </c>
      <c r="AE262" s="33">
        <f t="shared" si="189"/>
        <v>0</v>
      </c>
      <c r="AF262" s="33">
        <f t="shared" si="189"/>
        <v>31950000</v>
      </c>
      <c r="AG262" s="33">
        <f>SUM(AG248:AG261)</f>
        <v>222435000</v>
      </c>
      <c r="AH262" s="33">
        <f>SUM(AH248:AH261)</f>
        <v>804510000</v>
      </c>
      <c r="AI262" s="36">
        <f t="shared" si="175"/>
        <v>1</v>
      </c>
      <c r="AJ262" s="36">
        <f>IF(ISERROR(AH262/$AH$465),0,AH262/$AH$465)</f>
        <v>3.1834110207087762E-2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12.75" customHeight="1" x14ac:dyDescent="0.25">
      <c r="A263" s="230" t="s">
        <v>69</v>
      </c>
      <c r="B263" s="230"/>
      <c r="C263" s="230"/>
      <c r="D263" s="230"/>
      <c r="E263" s="230"/>
      <c r="F263" s="9"/>
      <c r="G263" s="10"/>
      <c r="H263" s="11"/>
      <c r="I263" s="11"/>
      <c r="J263" s="194">
        <v>972200000</v>
      </c>
      <c r="K263" s="13"/>
      <c r="L263" s="14"/>
      <c r="M263" s="15"/>
      <c r="N263" s="15"/>
      <c r="O263" s="15"/>
      <c r="P263" s="10"/>
      <c r="Q263" s="16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7"/>
      <c r="AJ263" s="17"/>
    </row>
    <row r="264" spans="1:106" ht="12.75" customHeight="1" outlineLevel="1" x14ac:dyDescent="0.25">
      <c r="A264" s="19">
        <v>1</v>
      </c>
      <c r="B264" s="19"/>
      <c r="C264" s="64" t="s">
        <v>176</v>
      </c>
      <c r="D264" s="29">
        <v>45415</v>
      </c>
      <c r="E264" s="64" t="s">
        <v>219</v>
      </c>
      <c r="F264" s="64" t="s">
        <v>88</v>
      </c>
      <c r="G264" s="64" t="s">
        <v>888</v>
      </c>
      <c r="H264" s="29"/>
      <c r="I264" s="29"/>
      <c r="J264" s="199"/>
      <c r="K264" s="98">
        <v>63000000</v>
      </c>
      <c r="L264" s="64" t="s">
        <v>889</v>
      </c>
      <c r="M264" s="96"/>
      <c r="N264" s="96"/>
      <c r="O264" s="96"/>
      <c r="P264" s="64"/>
      <c r="Q264" s="64"/>
      <c r="R264" s="96"/>
      <c r="S264" s="96"/>
      <c r="T264" s="96"/>
      <c r="U264" s="13">
        <f>SUM(R264:T264)</f>
        <v>0</v>
      </c>
      <c r="V264" s="24"/>
      <c r="W264" s="23">
        <v>63000000</v>
      </c>
      <c r="X264" s="24"/>
      <c r="Y264" s="25">
        <f t="shared" ref="Y264:Y273" si="190">SUM(V264:X264)</f>
        <v>63000000</v>
      </c>
      <c r="Z264" s="24"/>
      <c r="AA264" s="24"/>
      <c r="AB264" s="24"/>
      <c r="AC264" s="25">
        <f>SUM(Z264:AB264)</f>
        <v>0</v>
      </c>
      <c r="AD264" s="24"/>
      <c r="AE264" s="24"/>
      <c r="AF264" s="24"/>
      <c r="AG264" s="25">
        <f>SUM(AD264:AF264)</f>
        <v>0</v>
      </c>
      <c r="AH264" s="25">
        <f t="shared" ref="AH264:AH273" si="191">SUM(U264,Y264,AC264,AG264)</f>
        <v>63000000</v>
      </c>
      <c r="AI264" s="26">
        <f t="shared" ref="AI264:AI278" si="192">IF(ISERROR(AH264/J264),0,AH264/J264)</f>
        <v>0</v>
      </c>
      <c r="AJ264" s="27">
        <f t="shared" ref="AJ264:AJ277" si="193">IF(ISERROR(AH264/$AH$465),"-",AH264/$AH$465)</f>
        <v>2.4928825534132936E-3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ht="12.75" customHeight="1" outlineLevel="1" x14ac:dyDescent="0.25">
      <c r="A265" s="19">
        <v>2</v>
      </c>
      <c r="B265" s="19"/>
      <c r="C265" s="64" t="s">
        <v>220</v>
      </c>
      <c r="D265" s="29">
        <v>45436</v>
      </c>
      <c r="E265" s="64" t="s">
        <v>221</v>
      </c>
      <c r="F265" s="64" t="s">
        <v>88</v>
      </c>
      <c r="G265" s="64" t="s">
        <v>888</v>
      </c>
      <c r="H265" s="29"/>
      <c r="I265" s="29"/>
      <c r="J265" s="199"/>
      <c r="K265" s="98">
        <v>117530000</v>
      </c>
      <c r="L265" s="64" t="s">
        <v>889</v>
      </c>
      <c r="M265" s="96"/>
      <c r="N265" s="96"/>
      <c r="O265" s="96"/>
      <c r="P265" s="64"/>
      <c r="Q265" s="64"/>
      <c r="R265" s="96"/>
      <c r="S265" s="96"/>
      <c r="T265" s="96"/>
      <c r="U265" s="13">
        <f t="shared" ref="U265:U272" si="194">SUM(R265:T265)</f>
        <v>0</v>
      </c>
      <c r="V265" s="24"/>
      <c r="W265" s="23">
        <v>117530000</v>
      </c>
      <c r="X265" s="24"/>
      <c r="Y265" s="25">
        <f t="shared" si="190"/>
        <v>117530000</v>
      </c>
      <c r="Z265" s="24"/>
      <c r="AA265" s="24"/>
      <c r="AB265" s="24"/>
      <c r="AC265" s="25">
        <f t="shared" ref="AC265:AC272" si="195">SUM(Z265:AB265)</f>
        <v>0</v>
      </c>
      <c r="AD265" s="24"/>
      <c r="AE265" s="24"/>
      <c r="AF265" s="24"/>
      <c r="AG265" s="25">
        <f t="shared" ref="AG265:AG272" si="196">SUM(AD265:AF265)</f>
        <v>0</v>
      </c>
      <c r="AH265" s="25">
        <f t="shared" si="191"/>
        <v>117530000</v>
      </c>
      <c r="AI265" s="26">
        <f t="shared" si="192"/>
        <v>0</v>
      </c>
      <c r="AJ265" s="27">
        <f t="shared" si="193"/>
        <v>4.650610896867689E-3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12.75" customHeight="1" outlineLevel="1" x14ac:dyDescent="0.25">
      <c r="A266" s="19">
        <v>3</v>
      </c>
      <c r="B266" s="19"/>
      <c r="C266" s="64" t="s">
        <v>222</v>
      </c>
      <c r="D266" s="29">
        <v>45441</v>
      </c>
      <c r="E266" s="64" t="s">
        <v>223</v>
      </c>
      <c r="F266" s="64" t="s">
        <v>88</v>
      </c>
      <c r="G266" s="64" t="s">
        <v>888</v>
      </c>
      <c r="H266" s="29"/>
      <c r="I266" s="29"/>
      <c r="J266" s="199"/>
      <c r="K266" s="98">
        <v>167900000</v>
      </c>
      <c r="L266" s="64" t="s">
        <v>889</v>
      </c>
      <c r="M266" s="96"/>
      <c r="N266" s="96"/>
      <c r="O266" s="96"/>
      <c r="P266" s="64"/>
      <c r="Q266" s="64"/>
      <c r="R266" s="96"/>
      <c r="S266" s="96"/>
      <c r="T266" s="96"/>
      <c r="U266" s="13">
        <f t="shared" si="194"/>
        <v>0</v>
      </c>
      <c r="V266" s="24"/>
      <c r="W266" s="24"/>
      <c r="X266" s="23">
        <v>167900000</v>
      </c>
      <c r="Y266" s="25">
        <f t="shared" si="190"/>
        <v>167900000</v>
      </c>
      <c r="Z266" s="24"/>
      <c r="AA266" s="24"/>
      <c r="AB266" s="24"/>
      <c r="AC266" s="25">
        <f t="shared" si="195"/>
        <v>0</v>
      </c>
      <c r="AD266" s="24"/>
      <c r="AE266" s="24"/>
      <c r="AF266" s="24"/>
      <c r="AG266" s="25">
        <f t="shared" si="196"/>
        <v>0</v>
      </c>
      <c r="AH266" s="25">
        <f t="shared" si="191"/>
        <v>167900000</v>
      </c>
      <c r="AI266" s="26">
        <f t="shared" si="192"/>
        <v>0</v>
      </c>
      <c r="AJ266" s="27">
        <f t="shared" si="193"/>
        <v>6.6437298526681272E-3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12.75" customHeight="1" outlineLevel="1" x14ac:dyDescent="0.25">
      <c r="A267" s="19">
        <v>4</v>
      </c>
      <c r="B267" s="19"/>
      <c r="C267" s="64" t="s">
        <v>224</v>
      </c>
      <c r="D267" s="29">
        <v>45441</v>
      </c>
      <c r="E267" s="64" t="s">
        <v>223</v>
      </c>
      <c r="F267" s="64" t="s">
        <v>88</v>
      </c>
      <c r="G267" s="64" t="s">
        <v>888</v>
      </c>
      <c r="H267" s="29"/>
      <c r="I267" s="29"/>
      <c r="J267" s="199"/>
      <c r="K267" s="98">
        <v>65250000</v>
      </c>
      <c r="L267" s="64" t="s">
        <v>889</v>
      </c>
      <c r="M267" s="96"/>
      <c r="N267" s="96"/>
      <c r="O267" s="96"/>
      <c r="P267" s="64"/>
      <c r="Q267" s="64"/>
      <c r="R267" s="96"/>
      <c r="S267" s="96"/>
      <c r="T267" s="96"/>
      <c r="U267" s="13">
        <f t="shared" si="194"/>
        <v>0</v>
      </c>
      <c r="V267" s="24"/>
      <c r="W267" s="24"/>
      <c r="X267" s="23">
        <v>65250000</v>
      </c>
      <c r="Y267" s="25">
        <f t="shared" si="190"/>
        <v>65250000</v>
      </c>
      <c r="Z267" s="24"/>
      <c r="AA267" s="24"/>
      <c r="AB267" s="24"/>
      <c r="AC267" s="25">
        <f t="shared" si="195"/>
        <v>0</v>
      </c>
      <c r="AD267" s="24"/>
      <c r="AE267" s="24"/>
      <c r="AF267" s="24"/>
      <c r="AG267" s="25">
        <f t="shared" si="196"/>
        <v>0</v>
      </c>
      <c r="AH267" s="25">
        <f t="shared" si="191"/>
        <v>65250000</v>
      </c>
      <c r="AI267" s="26">
        <f t="shared" si="192"/>
        <v>0</v>
      </c>
      <c r="AJ267" s="27">
        <f t="shared" si="193"/>
        <v>2.5819140731780542E-3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12.75" customHeight="1" outlineLevel="1" x14ac:dyDescent="0.25">
      <c r="A268" s="19">
        <v>5</v>
      </c>
      <c r="B268" s="19"/>
      <c r="C268" s="64" t="s">
        <v>225</v>
      </c>
      <c r="D268" s="29">
        <v>45456</v>
      </c>
      <c r="E268" s="64" t="s">
        <v>188</v>
      </c>
      <c r="F268" s="64" t="s">
        <v>88</v>
      </c>
      <c r="G268" s="64" t="s">
        <v>888</v>
      </c>
      <c r="H268" s="29"/>
      <c r="I268" s="29"/>
      <c r="J268" s="199"/>
      <c r="K268" s="98">
        <v>105850000</v>
      </c>
      <c r="L268" s="64" t="s">
        <v>889</v>
      </c>
      <c r="M268" s="96"/>
      <c r="N268" s="96"/>
      <c r="O268" s="96"/>
      <c r="P268" s="64"/>
      <c r="Q268" s="64"/>
      <c r="R268" s="96"/>
      <c r="S268" s="96"/>
      <c r="T268" s="96"/>
      <c r="U268" s="13">
        <f t="shared" si="194"/>
        <v>0</v>
      </c>
      <c r="V268" s="24"/>
      <c r="W268" s="24"/>
      <c r="X268" s="23">
        <v>105850000</v>
      </c>
      <c r="Y268" s="25">
        <f t="shared" si="190"/>
        <v>105850000</v>
      </c>
      <c r="Z268" s="24"/>
      <c r="AA268" s="24"/>
      <c r="AB268" s="24"/>
      <c r="AC268" s="25">
        <f t="shared" si="195"/>
        <v>0</v>
      </c>
      <c r="AD268" s="24"/>
      <c r="AE268" s="24"/>
      <c r="AF268" s="24"/>
      <c r="AG268" s="25">
        <f t="shared" si="196"/>
        <v>0</v>
      </c>
      <c r="AH268" s="25">
        <f t="shared" si="191"/>
        <v>105850000</v>
      </c>
      <c r="AI268" s="26">
        <f t="shared" si="192"/>
        <v>0</v>
      </c>
      <c r="AJ268" s="27">
        <f t="shared" si="193"/>
        <v>4.1884383853777324E-3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12.75" customHeight="1" outlineLevel="1" x14ac:dyDescent="0.25">
      <c r="A269" s="19">
        <v>6</v>
      </c>
      <c r="B269" s="19"/>
      <c r="C269" s="64" t="s">
        <v>226</v>
      </c>
      <c r="D269" s="29">
        <v>45454</v>
      </c>
      <c r="E269" s="64" t="s">
        <v>227</v>
      </c>
      <c r="F269" s="64" t="s">
        <v>88</v>
      </c>
      <c r="G269" s="64" t="s">
        <v>888</v>
      </c>
      <c r="H269" s="29"/>
      <c r="I269" s="29"/>
      <c r="J269" s="199"/>
      <c r="K269" s="98">
        <v>50000000</v>
      </c>
      <c r="L269" s="64" t="s">
        <v>889</v>
      </c>
      <c r="M269" s="96"/>
      <c r="N269" s="96"/>
      <c r="O269" s="96"/>
      <c r="P269" s="64"/>
      <c r="Q269" s="64"/>
      <c r="R269" s="96"/>
      <c r="S269" s="96"/>
      <c r="T269" s="96"/>
      <c r="U269" s="13">
        <f t="shared" si="194"/>
        <v>0</v>
      </c>
      <c r="V269" s="24"/>
      <c r="W269" s="24"/>
      <c r="X269" s="23">
        <v>50000000</v>
      </c>
      <c r="Y269" s="25">
        <f t="shared" si="190"/>
        <v>50000000</v>
      </c>
      <c r="Z269" s="24"/>
      <c r="AA269" s="24"/>
      <c r="AB269" s="24"/>
      <c r="AC269" s="25">
        <f t="shared" si="195"/>
        <v>0</v>
      </c>
      <c r="AD269" s="24"/>
      <c r="AE269" s="24"/>
      <c r="AF269" s="24"/>
      <c r="AG269" s="25">
        <f t="shared" si="196"/>
        <v>0</v>
      </c>
      <c r="AH269" s="25">
        <f t="shared" si="191"/>
        <v>50000000</v>
      </c>
      <c r="AI269" s="26">
        <f t="shared" si="192"/>
        <v>0</v>
      </c>
      <c r="AJ269" s="27">
        <f t="shared" si="193"/>
        <v>1.9784782169946775E-3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12.75" customHeight="1" outlineLevel="1" x14ac:dyDescent="0.25">
      <c r="A270" s="19">
        <v>7</v>
      </c>
      <c r="B270" s="19"/>
      <c r="C270" s="64" t="s">
        <v>149</v>
      </c>
      <c r="D270" s="29">
        <v>45464</v>
      </c>
      <c r="E270" s="64" t="s">
        <v>221</v>
      </c>
      <c r="F270" s="64" t="s">
        <v>88</v>
      </c>
      <c r="G270" s="64" t="s">
        <v>888</v>
      </c>
      <c r="H270" s="29"/>
      <c r="I270" s="29"/>
      <c r="J270" s="199"/>
      <c r="K270" s="98">
        <v>63000000</v>
      </c>
      <c r="L270" s="64" t="s">
        <v>889</v>
      </c>
      <c r="M270" s="96"/>
      <c r="N270" s="96"/>
      <c r="O270" s="96"/>
      <c r="P270" s="64"/>
      <c r="Q270" s="64"/>
      <c r="R270" s="96"/>
      <c r="S270" s="96"/>
      <c r="T270" s="96"/>
      <c r="U270" s="13">
        <f t="shared" si="194"/>
        <v>0</v>
      </c>
      <c r="V270" s="24"/>
      <c r="W270" s="24"/>
      <c r="X270" s="23">
        <v>63000000</v>
      </c>
      <c r="Y270" s="25">
        <f t="shared" si="190"/>
        <v>63000000</v>
      </c>
      <c r="Z270" s="24"/>
      <c r="AA270" s="24"/>
      <c r="AB270" s="24"/>
      <c r="AC270" s="25">
        <f t="shared" si="195"/>
        <v>0</v>
      </c>
      <c r="AD270" s="24"/>
      <c r="AE270" s="24"/>
      <c r="AF270" s="24"/>
      <c r="AG270" s="25">
        <f t="shared" si="196"/>
        <v>0</v>
      </c>
      <c r="AH270" s="25">
        <f t="shared" si="191"/>
        <v>63000000</v>
      </c>
      <c r="AI270" s="26">
        <f t="shared" si="192"/>
        <v>0</v>
      </c>
      <c r="AJ270" s="27">
        <f t="shared" si="193"/>
        <v>2.4928825534132936E-3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12.75" customHeight="1" outlineLevel="1" x14ac:dyDescent="0.25">
      <c r="A271" s="19">
        <v>8</v>
      </c>
      <c r="B271" s="19"/>
      <c r="C271" s="64" t="s">
        <v>228</v>
      </c>
      <c r="D271" s="29">
        <v>45470</v>
      </c>
      <c r="E271" s="64" t="s">
        <v>207</v>
      </c>
      <c r="F271" s="64" t="s">
        <v>88</v>
      </c>
      <c r="G271" s="64" t="s">
        <v>888</v>
      </c>
      <c r="H271" s="29"/>
      <c r="I271" s="29"/>
      <c r="J271" s="199"/>
      <c r="K271" s="98">
        <v>63000000</v>
      </c>
      <c r="L271" s="64" t="s">
        <v>889</v>
      </c>
      <c r="M271" s="96"/>
      <c r="N271" s="96"/>
      <c r="O271" s="96"/>
      <c r="P271" s="64"/>
      <c r="Q271" s="64"/>
      <c r="R271" s="96"/>
      <c r="S271" s="96"/>
      <c r="T271" s="96"/>
      <c r="U271" s="13">
        <f t="shared" si="194"/>
        <v>0</v>
      </c>
      <c r="V271" s="24"/>
      <c r="W271" s="24"/>
      <c r="X271" s="23">
        <v>63000000</v>
      </c>
      <c r="Y271" s="25">
        <f t="shared" si="190"/>
        <v>63000000</v>
      </c>
      <c r="Z271" s="24"/>
      <c r="AA271" s="24"/>
      <c r="AB271" s="24"/>
      <c r="AC271" s="25">
        <f t="shared" si="195"/>
        <v>0</v>
      </c>
      <c r="AD271" s="24"/>
      <c r="AE271" s="24"/>
      <c r="AF271" s="24"/>
      <c r="AG271" s="25">
        <f t="shared" si="196"/>
        <v>0</v>
      </c>
      <c r="AH271" s="25">
        <f t="shared" si="191"/>
        <v>63000000</v>
      </c>
      <c r="AI271" s="26">
        <f t="shared" si="192"/>
        <v>0</v>
      </c>
      <c r="AJ271" s="27">
        <f t="shared" si="193"/>
        <v>2.4928825534132936E-3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12.75" customHeight="1" outlineLevel="1" x14ac:dyDescent="0.25">
      <c r="A272" s="19">
        <v>9</v>
      </c>
      <c r="B272" s="19"/>
      <c r="C272" s="64" t="s">
        <v>220</v>
      </c>
      <c r="D272" s="29">
        <v>45436</v>
      </c>
      <c r="E272" s="64" t="s">
        <v>221</v>
      </c>
      <c r="F272" s="64" t="s">
        <v>88</v>
      </c>
      <c r="G272" s="64" t="s">
        <v>888</v>
      </c>
      <c r="H272" s="29"/>
      <c r="I272" s="29"/>
      <c r="J272" s="199"/>
      <c r="K272" s="98">
        <v>50370000</v>
      </c>
      <c r="L272" s="64" t="s">
        <v>889</v>
      </c>
      <c r="M272" s="96"/>
      <c r="N272" s="96"/>
      <c r="O272" s="96"/>
      <c r="P272" s="64"/>
      <c r="Q272" s="64"/>
      <c r="R272" s="96"/>
      <c r="S272" s="96"/>
      <c r="T272" s="96"/>
      <c r="U272" s="13">
        <f t="shared" si="194"/>
        <v>0</v>
      </c>
      <c r="V272" s="24"/>
      <c r="W272" s="24"/>
      <c r="X272" s="24"/>
      <c r="Y272" s="25">
        <f t="shared" si="190"/>
        <v>0</v>
      </c>
      <c r="Z272" s="24"/>
      <c r="AA272" s="23">
        <v>50370000</v>
      </c>
      <c r="AB272" s="24"/>
      <c r="AC272" s="25">
        <f t="shared" si="195"/>
        <v>50370000</v>
      </c>
      <c r="AD272" s="24"/>
      <c r="AE272" s="24"/>
      <c r="AF272" s="24"/>
      <c r="AG272" s="25">
        <f t="shared" si="196"/>
        <v>0</v>
      </c>
      <c r="AH272" s="25">
        <f t="shared" si="191"/>
        <v>50370000</v>
      </c>
      <c r="AI272" s="26">
        <f t="shared" si="192"/>
        <v>0</v>
      </c>
      <c r="AJ272" s="27">
        <f t="shared" si="193"/>
        <v>1.9931189558004382E-3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customHeight="1" outlineLevel="1" x14ac:dyDescent="0.25">
      <c r="A273" s="19">
        <v>10</v>
      </c>
      <c r="B273" s="19"/>
      <c r="C273" s="64" t="s">
        <v>1181</v>
      </c>
      <c r="D273" s="29">
        <v>45614</v>
      </c>
      <c r="E273" s="64" t="s">
        <v>219</v>
      </c>
      <c r="F273" s="64" t="s">
        <v>1068</v>
      </c>
      <c r="G273" s="64" t="s">
        <v>888</v>
      </c>
      <c r="H273" s="29"/>
      <c r="I273" s="29"/>
      <c r="J273" s="199"/>
      <c r="K273" s="98">
        <v>25200000</v>
      </c>
      <c r="L273" s="64" t="s">
        <v>889</v>
      </c>
      <c r="M273" s="96"/>
      <c r="N273" s="96"/>
      <c r="O273" s="96"/>
      <c r="P273" s="64"/>
      <c r="Q273" s="64"/>
      <c r="R273" s="96"/>
      <c r="S273" s="96"/>
      <c r="T273" s="96"/>
      <c r="U273" s="13">
        <f>SUM(R273:T273)</f>
        <v>0</v>
      </c>
      <c r="V273" s="24"/>
      <c r="W273" s="24"/>
      <c r="X273" s="24"/>
      <c r="Y273" s="25">
        <f t="shared" si="190"/>
        <v>0</v>
      </c>
      <c r="Z273" s="24"/>
      <c r="AA273" s="24"/>
      <c r="AB273" s="24"/>
      <c r="AC273" s="25">
        <f>SUM(Z273:AB273)</f>
        <v>0</v>
      </c>
      <c r="AD273" s="24"/>
      <c r="AE273" s="24"/>
      <c r="AF273" s="98">
        <v>25200000</v>
      </c>
      <c r="AG273" s="25">
        <f>SUM(AD273:AF273)</f>
        <v>25200000</v>
      </c>
      <c r="AH273" s="25">
        <f t="shared" si="191"/>
        <v>25200000</v>
      </c>
      <c r="AI273" s="26">
        <f t="shared" si="192"/>
        <v>0</v>
      </c>
      <c r="AJ273" s="27">
        <f t="shared" si="193"/>
        <v>9.9715302136531747E-4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12.75" customHeight="1" outlineLevel="1" x14ac:dyDescent="0.25">
      <c r="A274" s="19">
        <v>11</v>
      </c>
      <c r="B274" s="19"/>
      <c r="C274" s="64" t="s">
        <v>1183</v>
      </c>
      <c r="D274" s="29">
        <v>45637</v>
      </c>
      <c r="E274" s="64" t="s">
        <v>1182</v>
      </c>
      <c r="F274" s="64" t="s">
        <v>1069</v>
      </c>
      <c r="G274" s="64" t="s">
        <v>888</v>
      </c>
      <c r="H274" s="29"/>
      <c r="I274" s="29"/>
      <c r="J274" s="199"/>
      <c r="K274" s="98">
        <v>130000000</v>
      </c>
      <c r="L274" s="64" t="s">
        <v>889</v>
      </c>
      <c r="M274" s="96"/>
      <c r="N274" s="96"/>
      <c r="O274" s="96"/>
      <c r="P274" s="64"/>
      <c r="Q274" s="64"/>
      <c r="R274" s="96"/>
      <c r="S274" s="96"/>
      <c r="T274" s="96"/>
      <c r="U274" s="13">
        <f t="shared" ref="U274:U277" si="197">SUM(R274:T274)</f>
        <v>0</v>
      </c>
      <c r="V274" s="24"/>
      <c r="W274" s="24"/>
      <c r="X274" s="24"/>
      <c r="Y274" s="25">
        <f t="shared" ref="Y274:Y277" si="198">SUM(V274:X274)</f>
        <v>0</v>
      </c>
      <c r="Z274" s="24"/>
      <c r="AA274" s="24"/>
      <c r="AB274" s="24"/>
      <c r="AC274" s="25">
        <f t="shared" ref="AC274:AC277" si="199">SUM(Z274:AB274)</f>
        <v>0</v>
      </c>
      <c r="AD274" s="24"/>
      <c r="AE274" s="24"/>
      <c r="AF274" s="98">
        <v>130000000</v>
      </c>
      <c r="AG274" s="25">
        <f t="shared" ref="AG274:AG277" si="200">SUM(AD274:AF274)</f>
        <v>130000000</v>
      </c>
      <c r="AH274" s="25">
        <f t="shared" ref="AH274:AH277" si="201">SUM(U274,Y274,AC274,AG274)</f>
        <v>130000000</v>
      </c>
      <c r="AI274" s="26">
        <f t="shared" ref="AI274:AI277" si="202">IF(ISERROR(AH274/J274),0,AH274/J274)</f>
        <v>0</v>
      </c>
      <c r="AJ274" s="27">
        <f t="shared" si="193"/>
        <v>5.1440433641861613E-3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12.75" customHeight="1" outlineLevel="1" x14ac:dyDescent="0.25">
      <c r="A275" s="19">
        <v>12</v>
      </c>
      <c r="B275" s="19"/>
      <c r="C275" s="64" t="s">
        <v>1184</v>
      </c>
      <c r="D275" s="29">
        <v>45639</v>
      </c>
      <c r="E275" s="64" t="s">
        <v>1164</v>
      </c>
      <c r="F275" s="64" t="s">
        <v>1070</v>
      </c>
      <c r="G275" s="64" t="s">
        <v>888</v>
      </c>
      <c r="H275" s="29"/>
      <c r="I275" s="29"/>
      <c r="J275" s="199"/>
      <c r="K275" s="98">
        <v>37800000</v>
      </c>
      <c r="L275" s="64" t="s">
        <v>889</v>
      </c>
      <c r="M275" s="96"/>
      <c r="N275" s="96"/>
      <c r="O275" s="96"/>
      <c r="P275" s="64"/>
      <c r="Q275" s="64"/>
      <c r="R275" s="96"/>
      <c r="S275" s="96"/>
      <c r="T275" s="96"/>
      <c r="U275" s="13">
        <f t="shared" si="197"/>
        <v>0</v>
      </c>
      <c r="V275" s="24"/>
      <c r="W275" s="24"/>
      <c r="X275" s="24"/>
      <c r="Y275" s="25">
        <f t="shared" si="198"/>
        <v>0</v>
      </c>
      <c r="Z275" s="24"/>
      <c r="AA275" s="24"/>
      <c r="AB275" s="24"/>
      <c r="AC275" s="25">
        <f t="shared" si="199"/>
        <v>0</v>
      </c>
      <c r="AD275" s="24"/>
      <c r="AE275" s="24"/>
      <c r="AF275" s="98">
        <v>37800000</v>
      </c>
      <c r="AG275" s="25">
        <f t="shared" si="200"/>
        <v>37800000</v>
      </c>
      <c r="AH275" s="25">
        <f t="shared" si="201"/>
        <v>37800000</v>
      </c>
      <c r="AI275" s="26">
        <f t="shared" si="202"/>
        <v>0</v>
      </c>
      <c r="AJ275" s="27">
        <f t="shared" si="193"/>
        <v>1.4957295320479761E-3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12.75" customHeight="1" outlineLevel="1" x14ac:dyDescent="0.25">
      <c r="A276" s="19">
        <v>13</v>
      </c>
      <c r="B276" s="19"/>
      <c r="C276" s="64" t="s">
        <v>1185</v>
      </c>
      <c r="D276" s="29">
        <v>45631</v>
      </c>
      <c r="E276" s="64" t="s">
        <v>223</v>
      </c>
      <c r="F276" s="64" t="s">
        <v>1071</v>
      </c>
      <c r="G276" s="64" t="s">
        <v>888</v>
      </c>
      <c r="H276" s="29"/>
      <c r="I276" s="29"/>
      <c r="J276" s="199"/>
      <c r="K276" s="98">
        <v>26100000</v>
      </c>
      <c r="L276" s="64" t="s">
        <v>889</v>
      </c>
      <c r="M276" s="96"/>
      <c r="N276" s="96"/>
      <c r="O276" s="96"/>
      <c r="P276" s="64"/>
      <c r="Q276" s="64"/>
      <c r="R276" s="96"/>
      <c r="S276" s="96"/>
      <c r="T276" s="96"/>
      <c r="U276" s="13">
        <f t="shared" si="197"/>
        <v>0</v>
      </c>
      <c r="V276" s="24"/>
      <c r="W276" s="24"/>
      <c r="X276" s="24"/>
      <c r="Y276" s="25">
        <f t="shared" si="198"/>
        <v>0</v>
      </c>
      <c r="Z276" s="24"/>
      <c r="AA276" s="24"/>
      <c r="AB276" s="24"/>
      <c r="AC276" s="25">
        <f t="shared" si="199"/>
        <v>0</v>
      </c>
      <c r="AD276" s="24"/>
      <c r="AE276" s="24"/>
      <c r="AF276" s="98">
        <v>26100000</v>
      </c>
      <c r="AG276" s="25">
        <f t="shared" si="200"/>
        <v>26100000</v>
      </c>
      <c r="AH276" s="25">
        <f t="shared" si="201"/>
        <v>26100000</v>
      </c>
      <c r="AI276" s="26">
        <f t="shared" si="202"/>
        <v>0</v>
      </c>
      <c r="AJ276" s="27">
        <f t="shared" si="193"/>
        <v>1.0327656292712217E-3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12.75" customHeight="1" outlineLevel="1" x14ac:dyDescent="0.25">
      <c r="A277" s="19">
        <v>14</v>
      </c>
      <c r="B277" s="19"/>
      <c r="C277" s="64" t="s">
        <v>1186</v>
      </c>
      <c r="D277" s="29">
        <v>45649</v>
      </c>
      <c r="E277" s="64" t="s">
        <v>188</v>
      </c>
      <c r="F277" s="64" t="s">
        <v>1072</v>
      </c>
      <c r="G277" s="64" t="s">
        <v>888</v>
      </c>
      <c r="H277" s="29"/>
      <c r="I277" s="29"/>
      <c r="J277" s="195"/>
      <c r="K277" s="98">
        <v>7200000</v>
      </c>
      <c r="L277" s="64" t="s">
        <v>889</v>
      </c>
      <c r="M277" s="96"/>
      <c r="N277" s="96"/>
      <c r="O277" s="96"/>
      <c r="P277" s="64"/>
      <c r="Q277" s="64"/>
      <c r="R277" s="96"/>
      <c r="S277" s="96"/>
      <c r="T277" s="96"/>
      <c r="U277" s="13">
        <f t="shared" si="197"/>
        <v>0</v>
      </c>
      <c r="V277" s="24"/>
      <c r="W277" s="24"/>
      <c r="X277" s="24"/>
      <c r="Y277" s="25">
        <f t="shared" si="198"/>
        <v>0</v>
      </c>
      <c r="Z277" s="24"/>
      <c r="AA277" s="24"/>
      <c r="AB277" s="24"/>
      <c r="AC277" s="25">
        <f t="shared" si="199"/>
        <v>0</v>
      </c>
      <c r="AD277" s="24"/>
      <c r="AE277" s="24"/>
      <c r="AF277" s="98">
        <v>7200000</v>
      </c>
      <c r="AG277" s="25">
        <f t="shared" si="200"/>
        <v>7200000</v>
      </c>
      <c r="AH277" s="25">
        <f t="shared" si="201"/>
        <v>7200000</v>
      </c>
      <c r="AI277" s="26">
        <f t="shared" si="202"/>
        <v>0</v>
      </c>
      <c r="AJ277" s="27">
        <f t="shared" si="193"/>
        <v>2.8490086324723356E-4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s="37" customFormat="1" ht="12.75" customHeight="1" x14ac:dyDescent="0.25">
      <c r="A278" s="196" t="s">
        <v>70</v>
      </c>
      <c r="B278" s="197"/>
      <c r="C278" s="197"/>
      <c r="D278" s="197"/>
      <c r="E278" s="197"/>
      <c r="F278" s="197"/>
      <c r="G278" s="197"/>
      <c r="H278" s="197"/>
      <c r="I278" s="198"/>
      <c r="J278" s="33">
        <f>SUM(J263)</f>
        <v>972200000</v>
      </c>
      <c r="K278" s="33">
        <f>SUM(K264:K277)</f>
        <v>972200000</v>
      </c>
      <c r="L278" s="32"/>
      <c r="M278" s="33">
        <f>SUM(M264:M273)</f>
        <v>0</v>
      </c>
      <c r="N278" s="33">
        <f>SUM(N264:N273)</f>
        <v>0</v>
      </c>
      <c r="O278" s="33">
        <f>SUM(O264:O273)</f>
        <v>0</v>
      </c>
      <c r="P278" s="34"/>
      <c r="Q278" s="35"/>
      <c r="R278" s="33">
        <f t="shared" ref="R278:AE278" si="203">SUM(R264:R273)</f>
        <v>0</v>
      </c>
      <c r="S278" s="33">
        <f t="shared" si="203"/>
        <v>0</v>
      </c>
      <c r="T278" s="33">
        <f t="shared" si="203"/>
        <v>0</v>
      </c>
      <c r="U278" s="33">
        <f t="shared" si="203"/>
        <v>0</v>
      </c>
      <c r="V278" s="33">
        <f t="shared" si="203"/>
        <v>0</v>
      </c>
      <c r="W278" s="33">
        <f t="shared" si="203"/>
        <v>180530000</v>
      </c>
      <c r="X278" s="33">
        <f t="shared" si="203"/>
        <v>515000000</v>
      </c>
      <c r="Y278" s="33">
        <f t="shared" si="203"/>
        <v>695530000</v>
      </c>
      <c r="Z278" s="33">
        <f t="shared" si="203"/>
        <v>0</v>
      </c>
      <c r="AA278" s="33">
        <f t="shared" si="203"/>
        <v>50370000</v>
      </c>
      <c r="AB278" s="33">
        <f t="shared" si="203"/>
        <v>0</v>
      </c>
      <c r="AC278" s="33">
        <f t="shared" si="203"/>
        <v>50370000</v>
      </c>
      <c r="AD278" s="33">
        <f t="shared" si="203"/>
        <v>0</v>
      </c>
      <c r="AE278" s="33">
        <f t="shared" si="203"/>
        <v>0</v>
      </c>
      <c r="AF278" s="33">
        <f>SUM(AF264:AF277)</f>
        <v>226300000</v>
      </c>
      <c r="AG278" s="33">
        <f>SUM(AG264:AG277)</f>
        <v>226300000</v>
      </c>
      <c r="AH278" s="33">
        <f>SUM(AH264:AH277)</f>
        <v>972200000</v>
      </c>
      <c r="AI278" s="36">
        <f t="shared" si="192"/>
        <v>1</v>
      </c>
      <c r="AJ278" s="36">
        <f>IF(ISERROR(AH278/$AH$465),0,AH278/$AH$465)</f>
        <v>3.8469530451244509E-2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12.75" customHeight="1" x14ac:dyDescent="0.25">
      <c r="A279" s="230" t="s">
        <v>71</v>
      </c>
      <c r="B279" s="230"/>
      <c r="C279" s="230"/>
      <c r="D279" s="230"/>
      <c r="E279" s="230"/>
      <c r="F279" s="9"/>
      <c r="G279" s="10"/>
      <c r="H279" s="11"/>
      <c r="I279" s="11"/>
      <c r="J279" s="194">
        <v>945844600</v>
      </c>
      <c r="K279" s="13"/>
      <c r="L279" s="14"/>
      <c r="M279" s="15"/>
      <c r="N279" s="15"/>
      <c r="O279" s="15"/>
      <c r="P279" s="10"/>
      <c r="Q279" s="16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7"/>
      <c r="AJ279" s="17"/>
    </row>
    <row r="280" spans="1:106" ht="12.75" customHeight="1" outlineLevel="1" x14ac:dyDescent="0.25">
      <c r="A280" s="19">
        <v>1</v>
      </c>
      <c r="B280" s="19"/>
      <c r="C280" s="64" t="s">
        <v>229</v>
      </c>
      <c r="D280" s="29">
        <v>45470</v>
      </c>
      <c r="E280" s="64" t="s">
        <v>230</v>
      </c>
      <c r="F280" s="64" t="s">
        <v>88</v>
      </c>
      <c r="G280" s="64" t="s">
        <v>888</v>
      </c>
      <c r="H280" s="29"/>
      <c r="I280" s="29"/>
      <c r="J280" s="199"/>
      <c r="K280" s="98">
        <v>167900000</v>
      </c>
      <c r="L280" s="64" t="s">
        <v>889</v>
      </c>
      <c r="M280" s="96"/>
      <c r="N280" s="96"/>
      <c r="O280" s="96"/>
      <c r="P280" s="64"/>
      <c r="Q280" s="64"/>
      <c r="R280" s="96"/>
      <c r="S280" s="96"/>
      <c r="T280" s="96"/>
      <c r="U280" s="13">
        <f>SUM(R280:T280)</f>
        <v>0</v>
      </c>
      <c r="V280" s="24"/>
      <c r="W280" s="24"/>
      <c r="X280" s="23">
        <v>167900000</v>
      </c>
      <c r="Y280" s="25">
        <f>SUM(V280:X280)</f>
        <v>167900000</v>
      </c>
      <c r="Z280" s="24"/>
      <c r="AA280" s="24"/>
      <c r="AB280" s="24"/>
      <c r="AC280" s="25">
        <f>SUM(Z280:AB280)</f>
        <v>0</v>
      </c>
      <c r="AD280" s="24"/>
      <c r="AE280" s="24"/>
      <c r="AF280" s="24"/>
      <c r="AG280" s="25">
        <f>SUM(AD280:AF280)</f>
        <v>0</v>
      </c>
      <c r="AH280" s="25">
        <f>SUM(U280,Y280,AC280,AG280)</f>
        <v>167900000</v>
      </c>
      <c r="AI280" s="26">
        <f t="shared" ref="AI280:AI290" si="204">IF(ISERROR(AH280/J280),0,AH280/J280)</f>
        <v>0</v>
      </c>
      <c r="AJ280" s="27">
        <f t="shared" ref="AJ280:AJ289" si="205">IF(ISERROR(AH280/$AH$465),"-",AH280/$AH$465)</f>
        <v>6.6437298526681272E-3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12.75" customHeight="1" outlineLevel="1" x14ac:dyDescent="0.25">
      <c r="A281" s="19">
        <v>2</v>
      </c>
      <c r="B281" s="19"/>
      <c r="C281" s="64" t="s">
        <v>920</v>
      </c>
      <c r="D281" s="29">
        <v>45475</v>
      </c>
      <c r="E281" s="64" t="s">
        <v>230</v>
      </c>
      <c r="F281" s="64" t="s">
        <v>88</v>
      </c>
      <c r="G281" s="64" t="s">
        <v>888</v>
      </c>
      <c r="H281" s="29"/>
      <c r="I281" s="29"/>
      <c r="J281" s="199"/>
      <c r="K281" s="98">
        <v>143650000</v>
      </c>
      <c r="L281" s="64" t="s">
        <v>889</v>
      </c>
      <c r="M281" s="96"/>
      <c r="N281" s="96"/>
      <c r="O281" s="96"/>
      <c r="P281" s="64"/>
      <c r="Q281" s="64"/>
      <c r="R281" s="96"/>
      <c r="S281" s="96"/>
      <c r="T281" s="96"/>
      <c r="U281" s="13">
        <f>SUM(R281:T281)</f>
        <v>0</v>
      </c>
      <c r="V281" s="24"/>
      <c r="W281" s="24"/>
      <c r="X281" s="24"/>
      <c r="Y281" s="25">
        <f>SUM(V281:X281)</f>
        <v>0</v>
      </c>
      <c r="Z281" s="31">
        <v>143650000</v>
      </c>
      <c r="AA281" s="24"/>
      <c r="AB281" s="24"/>
      <c r="AC281" s="25">
        <f>SUM(Z281:AB281)</f>
        <v>143650000</v>
      </c>
      <c r="AD281" s="24"/>
      <c r="AE281" s="24"/>
      <c r="AF281" s="24"/>
      <c r="AG281" s="25">
        <f>SUM(AD281:AF281)</f>
        <v>0</v>
      </c>
      <c r="AH281" s="25">
        <f>SUM(U281,Y281,AC281,AG281)</f>
        <v>143650000</v>
      </c>
      <c r="AI281" s="26">
        <f t="shared" si="204"/>
        <v>0</v>
      </c>
      <c r="AJ281" s="27">
        <f t="shared" si="205"/>
        <v>5.6841679174257087E-3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12.75" customHeight="1" outlineLevel="1" x14ac:dyDescent="0.25">
      <c r="A282" s="19">
        <v>3</v>
      </c>
      <c r="B282" s="19"/>
      <c r="C282" s="64" t="s">
        <v>585</v>
      </c>
      <c r="D282" s="29">
        <v>45484</v>
      </c>
      <c r="E282" s="64" t="s">
        <v>921</v>
      </c>
      <c r="F282" s="64" t="s">
        <v>88</v>
      </c>
      <c r="G282" s="64" t="s">
        <v>888</v>
      </c>
      <c r="H282" s="29"/>
      <c r="I282" s="29"/>
      <c r="J282" s="199"/>
      <c r="K282" s="98">
        <v>76950000</v>
      </c>
      <c r="L282" s="64" t="s">
        <v>889</v>
      </c>
      <c r="M282" s="96"/>
      <c r="N282" s="96"/>
      <c r="O282" s="96"/>
      <c r="P282" s="64"/>
      <c r="Q282" s="64"/>
      <c r="R282" s="96"/>
      <c r="S282" s="96"/>
      <c r="T282" s="96"/>
      <c r="U282" s="13">
        <f>SUM(R282:T282)</f>
        <v>0</v>
      </c>
      <c r="V282" s="24"/>
      <c r="W282" s="24"/>
      <c r="X282" s="24"/>
      <c r="Y282" s="25">
        <f>SUM(V282:X282)</f>
        <v>0</v>
      </c>
      <c r="Z282" s="31">
        <v>76950000</v>
      </c>
      <c r="AA282" s="24"/>
      <c r="AB282" s="24"/>
      <c r="AC282" s="25">
        <f>SUM(Z282:AB282)</f>
        <v>76950000</v>
      </c>
      <c r="AD282" s="24"/>
      <c r="AE282" s="24"/>
      <c r="AF282" s="24"/>
      <c r="AG282" s="25">
        <f>SUM(AD282:AF282)</f>
        <v>0</v>
      </c>
      <c r="AH282" s="25">
        <f>SUM(U282,Y282,AC282,AG282)</f>
        <v>76950000</v>
      </c>
      <c r="AI282" s="26">
        <f t="shared" si="204"/>
        <v>0</v>
      </c>
      <c r="AJ282" s="27">
        <f t="shared" si="205"/>
        <v>3.0448779759548084E-3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9">
        <v>3</v>
      </c>
      <c r="B283" s="19"/>
      <c r="C283" s="64" t="s">
        <v>997</v>
      </c>
      <c r="D283" s="29">
        <v>45539</v>
      </c>
      <c r="E283" s="64" t="s">
        <v>230</v>
      </c>
      <c r="F283" s="64" t="s">
        <v>88</v>
      </c>
      <c r="G283" s="64" t="s">
        <v>888</v>
      </c>
      <c r="H283" s="29"/>
      <c r="I283" s="29"/>
      <c r="J283" s="199"/>
      <c r="K283" s="98">
        <v>160600000</v>
      </c>
      <c r="L283" s="64" t="s">
        <v>889</v>
      </c>
      <c r="M283" s="96"/>
      <c r="N283" s="96"/>
      <c r="O283" s="96"/>
      <c r="P283" s="64"/>
      <c r="Q283" s="64"/>
      <c r="R283" s="96"/>
      <c r="S283" s="96"/>
      <c r="T283" s="96"/>
      <c r="U283" s="13">
        <f>SUM(R283:T283)</f>
        <v>0</v>
      </c>
      <c r="V283" s="24"/>
      <c r="W283" s="24"/>
      <c r="X283" s="24"/>
      <c r="Y283" s="25">
        <f>SUM(V283:X283)</f>
        <v>0</v>
      </c>
      <c r="Z283" s="31"/>
      <c r="AA283" s="24"/>
      <c r="AB283" s="24">
        <v>160600000</v>
      </c>
      <c r="AC283" s="25">
        <f>SUM(Z283:AB283)</f>
        <v>160600000</v>
      </c>
      <c r="AD283" s="24"/>
      <c r="AE283" s="24"/>
      <c r="AF283" s="24"/>
      <c r="AG283" s="25">
        <f>SUM(AD283:AF283)</f>
        <v>0</v>
      </c>
      <c r="AH283" s="25">
        <f>SUM(U283,Y283,AC283,AG283)</f>
        <v>160600000</v>
      </c>
      <c r="AI283" s="26">
        <f t="shared" si="204"/>
        <v>0</v>
      </c>
      <c r="AJ283" s="27">
        <f t="shared" si="205"/>
        <v>6.3548720329869041E-3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12.75" customHeight="1" outlineLevel="1" x14ac:dyDescent="0.25">
      <c r="A284" s="19">
        <v>4</v>
      </c>
      <c r="B284" s="19"/>
      <c r="C284" s="64" t="s">
        <v>1188</v>
      </c>
      <c r="D284" s="29">
        <v>45574</v>
      </c>
      <c r="E284" s="64" t="s">
        <v>1187</v>
      </c>
      <c r="F284" s="64" t="s">
        <v>1068</v>
      </c>
      <c r="G284" s="64" t="s">
        <v>888</v>
      </c>
      <c r="H284" s="29"/>
      <c r="I284" s="29"/>
      <c r="J284" s="199"/>
      <c r="K284" s="98">
        <v>146000000</v>
      </c>
      <c r="L284" s="64" t="s">
        <v>889</v>
      </c>
      <c r="M284" s="96"/>
      <c r="N284" s="96"/>
      <c r="O284" s="96"/>
      <c r="P284" s="64"/>
      <c r="Q284" s="64"/>
      <c r="R284" s="96"/>
      <c r="S284" s="96"/>
      <c r="T284" s="96"/>
      <c r="U284" s="13">
        <f>SUM(R284:T284)</f>
        <v>0</v>
      </c>
      <c r="V284" s="24"/>
      <c r="W284" s="24"/>
      <c r="X284" s="24"/>
      <c r="Y284" s="25">
        <f>SUM(V284:X284)</f>
        <v>0</v>
      </c>
      <c r="Z284" s="24"/>
      <c r="AA284" s="24"/>
      <c r="AB284" s="24"/>
      <c r="AC284" s="25">
        <f>SUM(Z284:AB284)</f>
        <v>0</v>
      </c>
      <c r="AD284" s="24"/>
      <c r="AE284" s="24"/>
      <c r="AF284" s="98">
        <v>146000000</v>
      </c>
      <c r="AG284" s="25">
        <f>SUM(AD284:AF284)</f>
        <v>146000000</v>
      </c>
      <c r="AH284" s="25">
        <f>SUM(U284,Y284,AC284,AG284)</f>
        <v>146000000</v>
      </c>
      <c r="AI284" s="26">
        <f t="shared" si="204"/>
        <v>0</v>
      </c>
      <c r="AJ284" s="27">
        <f t="shared" si="205"/>
        <v>5.777156393624458E-3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12.75" customHeight="1" outlineLevel="1" x14ac:dyDescent="0.25">
      <c r="A285" s="19">
        <v>5</v>
      </c>
      <c r="B285" s="19"/>
      <c r="C285" s="64" t="s">
        <v>1190</v>
      </c>
      <c r="D285" s="29">
        <v>45574</v>
      </c>
      <c r="E285" s="64" t="s">
        <v>1189</v>
      </c>
      <c r="F285" s="64" t="s">
        <v>1069</v>
      </c>
      <c r="G285" s="64" t="s">
        <v>888</v>
      </c>
      <c r="H285" s="29"/>
      <c r="I285" s="29"/>
      <c r="J285" s="199"/>
      <c r="K285" s="98">
        <v>146000000</v>
      </c>
      <c r="L285" s="64" t="s">
        <v>889</v>
      </c>
      <c r="M285" s="96"/>
      <c r="N285" s="96"/>
      <c r="O285" s="96"/>
      <c r="P285" s="64"/>
      <c r="Q285" s="64"/>
      <c r="R285" s="96"/>
      <c r="S285" s="96"/>
      <c r="T285" s="96"/>
      <c r="U285" s="13">
        <f t="shared" ref="U285:U289" si="206">SUM(R285:T285)</f>
        <v>0</v>
      </c>
      <c r="V285" s="24"/>
      <c r="W285" s="24"/>
      <c r="X285" s="24"/>
      <c r="Y285" s="25">
        <f t="shared" ref="Y285:Y289" si="207">SUM(V285:X285)</f>
        <v>0</v>
      </c>
      <c r="Z285" s="24"/>
      <c r="AA285" s="24"/>
      <c r="AB285" s="24"/>
      <c r="AC285" s="25">
        <f t="shared" ref="AC285:AC289" si="208">SUM(Z285:AB285)</f>
        <v>0</v>
      </c>
      <c r="AD285" s="24"/>
      <c r="AE285" s="24"/>
      <c r="AF285" s="98">
        <v>146000000</v>
      </c>
      <c r="AG285" s="25">
        <f t="shared" ref="AG285:AG289" si="209">SUM(AD285:AF285)</f>
        <v>146000000</v>
      </c>
      <c r="AH285" s="25">
        <f t="shared" ref="AH285:AH289" si="210">SUM(U285,Y285,AC285,AG285)</f>
        <v>146000000</v>
      </c>
      <c r="AI285" s="26">
        <f t="shared" ref="AI285:AI289" si="211">IF(ISERROR(AH285/J285),0,AH285/J285)</f>
        <v>0</v>
      </c>
      <c r="AJ285" s="27">
        <f t="shared" si="205"/>
        <v>5.777156393624458E-3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12.75" customHeight="1" outlineLevel="1" x14ac:dyDescent="0.25">
      <c r="A286" s="19">
        <v>6</v>
      </c>
      <c r="B286" s="19"/>
      <c r="C286" s="64" t="s">
        <v>157</v>
      </c>
      <c r="D286" s="29">
        <v>45593</v>
      </c>
      <c r="E286" s="64" t="s">
        <v>1191</v>
      </c>
      <c r="F286" s="64" t="s">
        <v>1070</v>
      </c>
      <c r="G286" s="64" t="s">
        <v>888</v>
      </c>
      <c r="H286" s="29"/>
      <c r="I286" s="29"/>
      <c r="J286" s="199"/>
      <c r="K286" s="98">
        <v>31181220</v>
      </c>
      <c r="L286" s="64" t="s">
        <v>889</v>
      </c>
      <c r="M286" s="96"/>
      <c r="N286" s="96"/>
      <c r="O286" s="96"/>
      <c r="P286" s="64"/>
      <c r="Q286" s="64"/>
      <c r="R286" s="96"/>
      <c r="S286" s="96"/>
      <c r="T286" s="96"/>
      <c r="U286" s="13">
        <f t="shared" si="206"/>
        <v>0</v>
      </c>
      <c r="V286" s="24"/>
      <c r="W286" s="24"/>
      <c r="X286" s="24"/>
      <c r="Y286" s="25">
        <f t="shared" si="207"/>
        <v>0</v>
      </c>
      <c r="Z286" s="24"/>
      <c r="AA286" s="24"/>
      <c r="AB286" s="24"/>
      <c r="AC286" s="25">
        <f t="shared" si="208"/>
        <v>0</v>
      </c>
      <c r="AD286" s="24"/>
      <c r="AE286" s="24"/>
      <c r="AF286" s="98">
        <v>31181220</v>
      </c>
      <c r="AG286" s="25">
        <f t="shared" si="209"/>
        <v>31181220</v>
      </c>
      <c r="AH286" s="25">
        <f t="shared" si="210"/>
        <v>31181220</v>
      </c>
      <c r="AI286" s="26">
        <f t="shared" si="211"/>
        <v>0</v>
      </c>
      <c r="AJ286" s="27">
        <f t="shared" si="205"/>
        <v>1.2338272909863755E-3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outlineLevel="1" x14ac:dyDescent="0.25">
      <c r="A287" s="19">
        <v>7</v>
      </c>
      <c r="B287" s="19"/>
      <c r="C287" s="64" t="s">
        <v>157</v>
      </c>
      <c r="D287" s="29">
        <v>45593</v>
      </c>
      <c r="E287" s="64" t="s">
        <v>1191</v>
      </c>
      <c r="F287" s="64" t="s">
        <v>1071</v>
      </c>
      <c r="G287" s="64" t="s">
        <v>888</v>
      </c>
      <c r="H287" s="29"/>
      <c r="I287" s="29"/>
      <c r="J287" s="199"/>
      <c r="K287" s="98">
        <v>13363380</v>
      </c>
      <c r="L287" s="64" t="s">
        <v>889</v>
      </c>
      <c r="M287" s="96"/>
      <c r="N287" s="96"/>
      <c r="O287" s="96"/>
      <c r="P287" s="64"/>
      <c r="Q287" s="64"/>
      <c r="R287" s="96"/>
      <c r="S287" s="96"/>
      <c r="T287" s="96"/>
      <c r="U287" s="13">
        <f t="shared" si="206"/>
        <v>0</v>
      </c>
      <c r="V287" s="24"/>
      <c r="W287" s="24"/>
      <c r="X287" s="24"/>
      <c r="Y287" s="25">
        <f t="shared" si="207"/>
        <v>0</v>
      </c>
      <c r="Z287" s="24"/>
      <c r="AA287" s="24"/>
      <c r="AB287" s="24"/>
      <c r="AC287" s="25">
        <f t="shared" si="208"/>
        <v>0</v>
      </c>
      <c r="AD287" s="24"/>
      <c r="AE287" s="24"/>
      <c r="AF287" s="98">
        <v>13363380</v>
      </c>
      <c r="AG287" s="25">
        <f t="shared" si="209"/>
        <v>13363380</v>
      </c>
      <c r="AH287" s="25">
        <f t="shared" si="210"/>
        <v>13363380</v>
      </c>
      <c r="AI287" s="26">
        <f t="shared" si="211"/>
        <v>0</v>
      </c>
      <c r="AJ287" s="27">
        <f t="shared" si="205"/>
        <v>5.287831247084467E-4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12.75" customHeight="1" outlineLevel="1" x14ac:dyDescent="0.25">
      <c r="A288" s="19">
        <v>8</v>
      </c>
      <c r="B288" s="19"/>
      <c r="C288" s="64" t="s">
        <v>1192</v>
      </c>
      <c r="D288" s="29">
        <v>45638</v>
      </c>
      <c r="E288" s="64" t="s">
        <v>1193</v>
      </c>
      <c r="F288" s="64" t="s">
        <v>1072</v>
      </c>
      <c r="G288" s="64" t="s">
        <v>888</v>
      </c>
      <c r="H288" s="29"/>
      <c r="I288" s="29"/>
      <c r="J288" s="199"/>
      <c r="K288" s="98">
        <v>53000000</v>
      </c>
      <c r="L288" s="64" t="s">
        <v>889</v>
      </c>
      <c r="M288" s="96"/>
      <c r="N288" s="96"/>
      <c r="O288" s="96"/>
      <c r="P288" s="64"/>
      <c r="Q288" s="64"/>
      <c r="R288" s="96"/>
      <c r="S288" s="96"/>
      <c r="T288" s="96"/>
      <c r="U288" s="13">
        <f t="shared" si="206"/>
        <v>0</v>
      </c>
      <c r="V288" s="24"/>
      <c r="W288" s="24"/>
      <c r="X288" s="24"/>
      <c r="Y288" s="25">
        <f t="shared" si="207"/>
        <v>0</v>
      </c>
      <c r="Z288" s="24"/>
      <c r="AA288" s="24"/>
      <c r="AB288" s="24"/>
      <c r="AC288" s="25">
        <f t="shared" si="208"/>
        <v>0</v>
      </c>
      <c r="AD288" s="24"/>
      <c r="AE288" s="24"/>
      <c r="AF288" s="98">
        <v>53000000</v>
      </c>
      <c r="AG288" s="25">
        <f t="shared" si="209"/>
        <v>53000000</v>
      </c>
      <c r="AH288" s="25">
        <f t="shared" si="210"/>
        <v>53000000</v>
      </c>
      <c r="AI288" s="26">
        <f t="shared" si="211"/>
        <v>0</v>
      </c>
      <c r="AJ288" s="27">
        <f t="shared" si="205"/>
        <v>2.0971869100143582E-3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customHeight="1" outlineLevel="1" x14ac:dyDescent="0.25">
      <c r="A289" s="19">
        <v>9</v>
      </c>
      <c r="B289" s="19"/>
      <c r="C289" s="64" t="s">
        <v>1194</v>
      </c>
      <c r="D289" s="29">
        <v>45653</v>
      </c>
      <c r="E289" s="64" t="s">
        <v>1187</v>
      </c>
      <c r="F289" s="64" t="s">
        <v>1073</v>
      </c>
      <c r="G289" s="64" t="s">
        <v>888</v>
      </c>
      <c r="H289" s="29"/>
      <c r="I289" s="29"/>
      <c r="J289" s="195"/>
      <c r="K289" s="98">
        <v>7200000</v>
      </c>
      <c r="L289" s="64" t="s">
        <v>889</v>
      </c>
      <c r="M289" s="96"/>
      <c r="N289" s="96"/>
      <c r="O289" s="96"/>
      <c r="P289" s="64"/>
      <c r="Q289" s="64"/>
      <c r="R289" s="96"/>
      <c r="S289" s="96"/>
      <c r="T289" s="96"/>
      <c r="U289" s="13">
        <f t="shared" si="206"/>
        <v>0</v>
      </c>
      <c r="V289" s="24"/>
      <c r="W289" s="24"/>
      <c r="X289" s="24"/>
      <c r="Y289" s="25">
        <f t="shared" si="207"/>
        <v>0</v>
      </c>
      <c r="Z289" s="24"/>
      <c r="AA289" s="24"/>
      <c r="AB289" s="24"/>
      <c r="AC289" s="25">
        <f t="shared" si="208"/>
        <v>0</v>
      </c>
      <c r="AD289" s="24"/>
      <c r="AE289" s="24"/>
      <c r="AF289" s="98">
        <v>7200000</v>
      </c>
      <c r="AG289" s="25">
        <f t="shared" si="209"/>
        <v>7200000</v>
      </c>
      <c r="AH289" s="25">
        <f t="shared" si="210"/>
        <v>7200000</v>
      </c>
      <c r="AI289" s="26">
        <f t="shared" si="211"/>
        <v>0</v>
      </c>
      <c r="AJ289" s="27">
        <f t="shared" si="205"/>
        <v>2.8490086324723356E-4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s="37" customFormat="1" ht="12.75" customHeight="1" x14ac:dyDescent="0.25">
      <c r="A290" s="196" t="s">
        <v>72</v>
      </c>
      <c r="B290" s="197"/>
      <c r="C290" s="197"/>
      <c r="D290" s="197"/>
      <c r="E290" s="197"/>
      <c r="F290" s="197"/>
      <c r="G290" s="197"/>
      <c r="H290" s="197"/>
      <c r="I290" s="198"/>
      <c r="J290" s="33">
        <f>SUM(J279)</f>
        <v>945844600</v>
      </c>
      <c r="K290" s="33">
        <f>SUM(K280:K289)</f>
        <v>945844600</v>
      </c>
      <c r="L290" s="32"/>
      <c r="M290" s="33">
        <f>SUM(M280:M284)</f>
        <v>0</v>
      </c>
      <c r="N290" s="33">
        <f>SUM(N280:N284)</f>
        <v>0</v>
      </c>
      <c r="O290" s="33">
        <f>SUM(O280:O284)</f>
        <v>0</v>
      </c>
      <c r="P290" s="34"/>
      <c r="Q290" s="35"/>
      <c r="R290" s="33">
        <f t="shared" ref="R290:AE290" si="212">SUM(R280:R284)</f>
        <v>0</v>
      </c>
      <c r="S290" s="33">
        <f t="shared" si="212"/>
        <v>0</v>
      </c>
      <c r="T290" s="33">
        <f t="shared" si="212"/>
        <v>0</v>
      </c>
      <c r="U290" s="33">
        <f t="shared" si="212"/>
        <v>0</v>
      </c>
      <c r="V290" s="33">
        <f t="shared" si="212"/>
        <v>0</v>
      </c>
      <c r="W290" s="33">
        <f t="shared" si="212"/>
        <v>0</v>
      </c>
      <c r="X290" s="33">
        <f t="shared" si="212"/>
        <v>167900000</v>
      </c>
      <c r="Y290" s="33">
        <f t="shared" si="212"/>
        <v>167900000</v>
      </c>
      <c r="Z290" s="33">
        <f t="shared" si="212"/>
        <v>220600000</v>
      </c>
      <c r="AA290" s="33">
        <f t="shared" si="212"/>
        <v>0</v>
      </c>
      <c r="AB290" s="33">
        <f t="shared" si="212"/>
        <v>160600000</v>
      </c>
      <c r="AC290" s="33">
        <f t="shared" si="212"/>
        <v>381200000</v>
      </c>
      <c r="AD290" s="33">
        <f t="shared" si="212"/>
        <v>0</v>
      </c>
      <c r="AE290" s="33">
        <f t="shared" si="212"/>
        <v>0</v>
      </c>
      <c r="AF290" s="33">
        <f>SUM(AF280:AF289)</f>
        <v>396744600</v>
      </c>
      <c r="AG290" s="33">
        <f t="shared" ref="AG290:AH290" si="213">SUM(AG280:AG289)</f>
        <v>396744600</v>
      </c>
      <c r="AH290" s="33">
        <f t="shared" si="213"/>
        <v>945844600</v>
      </c>
      <c r="AI290" s="36">
        <f t="shared" si="204"/>
        <v>1</v>
      </c>
      <c r="AJ290" s="36">
        <f>IF(ISERROR(AH290/$AH$465),0,AH290/$AH$465)</f>
        <v>3.7426658755240878E-2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x14ac:dyDescent="0.25">
      <c r="A291" s="230" t="s">
        <v>73</v>
      </c>
      <c r="B291" s="230"/>
      <c r="C291" s="230"/>
      <c r="D291" s="230"/>
      <c r="E291" s="230"/>
      <c r="F291" s="9"/>
      <c r="G291" s="10"/>
      <c r="H291" s="11"/>
      <c r="I291" s="11"/>
      <c r="J291" s="194">
        <v>7312280030</v>
      </c>
      <c r="K291" s="13"/>
      <c r="L291" s="14"/>
      <c r="M291" s="15"/>
      <c r="N291" s="15"/>
      <c r="O291" s="15"/>
      <c r="P291" s="10"/>
      <c r="Q291" s="16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7"/>
      <c r="AJ291" s="17"/>
    </row>
    <row r="292" spans="1:106" ht="12.75" customHeight="1" outlineLevel="1" x14ac:dyDescent="0.25">
      <c r="A292" s="19">
        <v>1</v>
      </c>
      <c r="B292" s="19"/>
      <c r="C292" s="64" t="s">
        <v>231</v>
      </c>
      <c r="D292" s="29">
        <v>45393</v>
      </c>
      <c r="E292" s="64" t="s">
        <v>232</v>
      </c>
      <c r="F292" s="64" t="s">
        <v>88</v>
      </c>
      <c r="G292" s="64" t="s">
        <v>888</v>
      </c>
      <c r="H292" s="29"/>
      <c r="I292" s="29"/>
      <c r="J292" s="199"/>
      <c r="K292" s="98">
        <v>146000000</v>
      </c>
      <c r="L292" s="64" t="s">
        <v>889</v>
      </c>
      <c r="M292" s="96"/>
      <c r="N292" s="96"/>
      <c r="O292" s="96"/>
      <c r="P292" s="64"/>
      <c r="Q292" s="64"/>
      <c r="R292" s="96"/>
      <c r="S292" s="96"/>
      <c r="T292" s="96"/>
      <c r="U292" s="13">
        <f>SUM(R292:T292)</f>
        <v>0</v>
      </c>
      <c r="V292" s="96"/>
      <c r="W292" s="98">
        <v>146000000</v>
      </c>
      <c r="X292" s="96"/>
      <c r="Y292" s="13">
        <f t="shared" ref="Y292:Y326" si="214">SUM(V292:X292)</f>
        <v>146000000</v>
      </c>
      <c r="Z292" s="24"/>
      <c r="AA292" s="24"/>
      <c r="AB292" s="24"/>
      <c r="AC292" s="25">
        <f>SUM(Z292:AB292)</f>
        <v>0</v>
      </c>
      <c r="AD292" s="24"/>
      <c r="AE292" s="24"/>
      <c r="AF292" s="24"/>
      <c r="AG292" s="25">
        <f>SUM(AD292:AF292)</f>
        <v>0</v>
      </c>
      <c r="AH292" s="25">
        <f t="shared" ref="AH292:AH326" si="215">SUM(U292,Y292,AC292,AG292)</f>
        <v>146000000</v>
      </c>
      <c r="AI292" s="26">
        <f t="shared" ref="AI292:AI326" si="216">IF(ISERROR(AH292/J292),0,AH292/J292)</f>
        <v>0</v>
      </c>
      <c r="AJ292" s="27">
        <f t="shared" ref="AJ292:AJ323" si="217">IF(ISERROR(AH292/$AH$465),"-",AH292/$AH$465)</f>
        <v>5.777156393624458E-3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outlineLevel="1" x14ac:dyDescent="0.25">
      <c r="A293" s="19">
        <v>2</v>
      </c>
      <c r="B293" s="19"/>
      <c r="C293" s="64" t="s">
        <v>233</v>
      </c>
      <c r="D293" s="29">
        <v>45418</v>
      </c>
      <c r="E293" s="64" t="s">
        <v>234</v>
      </c>
      <c r="F293" s="64" t="s">
        <v>88</v>
      </c>
      <c r="G293" s="64" t="s">
        <v>888</v>
      </c>
      <c r="H293" s="29"/>
      <c r="I293" s="29"/>
      <c r="J293" s="199"/>
      <c r="K293" s="98">
        <v>52200000</v>
      </c>
      <c r="L293" s="64" t="s">
        <v>889</v>
      </c>
      <c r="M293" s="96"/>
      <c r="N293" s="96"/>
      <c r="O293" s="96"/>
      <c r="P293" s="64"/>
      <c r="Q293" s="64"/>
      <c r="R293" s="96"/>
      <c r="S293" s="96"/>
      <c r="T293" s="96"/>
      <c r="U293" s="13">
        <f t="shared" ref="U293:U371" si="218">SUM(R293:T293)</f>
        <v>0</v>
      </c>
      <c r="V293" s="96"/>
      <c r="W293" s="98">
        <v>52200000</v>
      </c>
      <c r="X293" s="96"/>
      <c r="Y293" s="13">
        <f t="shared" si="214"/>
        <v>52200000</v>
      </c>
      <c r="Z293" s="24"/>
      <c r="AA293" s="24"/>
      <c r="AB293" s="24"/>
      <c r="AC293" s="25">
        <f t="shared" ref="AC293:AC371" si="219">SUM(Z293:AB293)</f>
        <v>0</v>
      </c>
      <c r="AD293" s="24"/>
      <c r="AE293" s="24"/>
      <c r="AF293" s="24"/>
      <c r="AG293" s="25">
        <f t="shared" ref="AG293:AG371" si="220">SUM(AD293:AF293)</f>
        <v>0</v>
      </c>
      <c r="AH293" s="25">
        <f t="shared" si="215"/>
        <v>52200000</v>
      </c>
      <c r="AI293" s="26">
        <f t="shared" si="216"/>
        <v>0</v>
      </c>
      <c r="AJ293" s="27">
        <f t="shared" si="217"/>
        <v>2.0655312585424433E-3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12.75" customHeight="1" outlineLevel="1" x14ac:dyDescent="0.25">
      <c r="A294" s="19">
        <v>3</v>
      </c>
      <c r="B294" s="19"/>
      <c r="C294" s="64" t="s">
        <v>235</v>
      </c>
      <c r="D294" s="29">
        <v>45420</v>
      </c>
      <c r="E294" s="64" t="s">
        <v>236</v>
      </c>
      <c r="F294" s="64" t="s">
        <v>88</v>
      </c>
      <c r="G294" s="64" t="s">
        <v>888</v>
      </c>
      <c r="H294" s="29"/>
      <c r="I294" s="29"/>
      <c r="J294" s="199"/>
      <c r="K294" s="98">
        <v>52200000</v>
      </c>
      <c r="L294" s="64" t="s">
        <v>889</v>
      </c>
      <c r="M294" s="96"/>
      <c r="N294" s="96"/>
      <c r="O294" s="96"/>
      <c r="P294" s="64"/>
      <c r="Q294" s="64"/>
      <c r="R294" s="96"/>
      <c r="S294" s="96"/>
      <c r="T294" s="96"/>
      <c r="U294" s="13">
        <f t="shared" si="218"/>
        <v>0</v>
      </c>
      <c r="V294" s="96"/>
      <c r="W294" s="98">
        <v>52200000</v>
      </c>
      <c r="X294" s="96"/>
      <c r="Y294" s="13">
        <f t="shared" si="214"/>
        <v>52200000</v>
      </c>
      <c r="Z294" s="24"/>
      <c r="AA294" s="24"/>
      <c r="AB294" s="24"/>
      <c r="AC294" s="25">
        <f t="shared" si="219"/>
        <v>0</v>
      </c>
      <c r="AD294" s="24"/>
      <c r="AE294" s="24"/>
      <c r="AF294" s="24"/>
      <c r="AG294" s="25">
        <f t="shared" si="220"/>
        <v>0</v>
      </c>
      <c r="AH294" s="25">
        <f t="shared" si="215"/>
        <v>52200000</v>
      </c>
      <c r="AI294" s="26">
        <f t="shared" si="216"/>
        <v>0</v>
      </c>
      <c r="AJ294" s="27">
        <f t="shared" si="217"/>
        <v>2.0655312585424433E-3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12.75" customHeight="1" outlineLevel="1" x14ac:dyDescent="0.25">
      <c r="A295" s="19">
        <v>4</v>
      </c>
      <c r="B295" s="19"/>
      <c r="C295" s="64" t="s">
        <v>237</v>
      </c>
      <c r="D295" s="29">
        <v>45449</v>
      </c>
      <c r="E295" s="64" t="s">
        <v>238</v>
      </c>
      <c r="F295" s="64" t="s">
        <v>88</v>
      </c>
      <c r="G295" s="64" t="s">
        <v>888</v>
      </c>
      <c r="H295" s="29"/>
      <c r="I295" s="29"/>
      <c r="J295" s="199"/>
      <c r="K295" s="98">
        <v>100800000</v>
      </c>
      <c r="L295" s="64" t="s">
        <v>889</v>
      </c>
      <c r="M295" s="96"/>
      <c r="N295" s="96"/>
      <c r="O295" s="96"/>
      <c r="P295" s="64"/>
      <c r="Q295" s="64"/>
      <c r="R295" s="96"/>
      <c r="S295" s="96"/>
      <c r="T295" s="96"/>
      <c r="U295" s="13">
        <f t="shared" si="218"/>
        <v>0</v>
      </c>
      <c r="V295" s="96"/>
      <c r="W295" s="98">
        <v>100800000</v>
      </c>
      <c r="X295" s="96"/>
      <c r="Y295" s="13">
        <f t="shared" si="214"/>
        <v>100800000</v>
      </c>
      <c r="Z295" s="24"/>
      <c r="AA295" s="24"/>
      <c r="AB295" s="24"/>
      <c r="AC295" s="25">
        <f t="shared" si="219"/>
        <v>0</v>
      </c>
      <c r="AD295" s="24"/>
      <c r="AE295" s="24"/>
      <c r="AF295" s="24"/>
      <c r="AG295" s="25">
        <f t="shared" si="220"/>
        <v>0</v>
      </c>
      <c r="AH295" s="25">
        <f t="shared" si="215"/>
        <v>100800000</v>
      </c>
      <c r="AI295" s="26">
        <f t="shared" si="216"/>
        <v>0</v>
      </c>
      <c r="AJ295" s="27">
        <f t="shared" si="217"/>
        <v>3.9886120854612699E-3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12.75" customHeight="1" outlineLevel="1" x14ac:dyDescent="0.25">
      <c r="A296" s="19">
        <v>5</v>
      </c>
      <c r="B296" s="19"/>
      <c r="C296" s="64" t="s">
        <v>239</v>
      </c>
      <c r="D296" s="29">
        <v>45449</v>
      </c>
      <c r="E296" s="64" t="s">
        <v>240</v>
      </c>
      <c r="F296" s="64" t="s">
        <v>88</v>
      </c>
      <c r="G296" s="64" t="s">
        <v>888</v>
      </c>
      <c r="H296" s="29"/>
      <c r="I296" s="29"/>
      <c r="J296" s="199"/>
      <c r="K296" s="98">
        <v>50400000</v>
      </c>
      <c r="L296" s="64" t="s">
        <v>889</v>
      </c>
      <c r="M296" s="96"/>
      <c r="N296" s="96"/>
      <c r="O296" s="96"/>
      <c r="P296" s="64"/>
      <c r="Q296" s="64"/>
      <c r="R296" s="96"/>
      <c r="S296" s="96"/>
      <c r="T296" s="96"/>
      <c r="U296" s="13">
        <f t="shared" si="218"/>
        <v>0</v>
      </c>
      <c r="V296" s="96"/>
      <c r="W296" s="98">
        <v>50400000</v>
      </c>
      <c r="X296" s="96"/>
      <c r="Y296" s="13">
        <f t="shared" si="214"/>
        <v>50400000</v>
      </c>
      <c r="Z296" s="24"/>
      <c r="AA296" s="24"/>
      <c r="AB296" s="24"/>
      <c r="AC296" s="25">
        <f t="shared" si="219"/>
        <v>0</v>
      </c>
      <c r="AD296" s="24"/>
      <c r="AE296" s="24"/>
      <c r="AF296" s="24"/>
      <c r="AG296" s="25">
        <f t="shared" si="220"/>
        <v>0</v>
      </c>
      <c r="AH296" s="25">
        <f t="shared" si="215"/>
        <v>50400000</v>
      </c>
      <c r="AI296" s="26">
        <f t="shared" si="216"/>
        <v>0</v>
      </c>
      <c r="AJ296" s="27">
        <f t="shared" si="217"/>
        <v>1.9943060427306349E-3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12.75" customHeight="1" outlineLevel="1" x14ac:dyDescent="0.25">
      <c r="A297" s="19">
        <v>6</v>
      </c>
      <c r="B297" s="19"/>
      <c r="C297" s="64" t="s">
        <v>241</v>
      </c>
      <c r="D297" s="29">
        <v>45434</v>
      </c>
      <c r="E297" s="64" t="s">
        <v>242</v>
      </c>
      <c r="F297" s="64" t="s">
        <v>88</v>
      </c>
      <c r="G297" s="64" t="s">
        <v>888</v>
      </c>
      <c r="H297" s="29"/>
      <c r="I297" s="29"/>
      <c r="J297" s="199"/>
      <c r="K297" s="98">
        <v>12000000</v>
      </c>
      <c r="L297" s="64" t="s">
        <v>889</v>
      </c>
      <c r="M297" s="96"/>
      <c r="N297" s="96"/>
      <c r="O297" s="96"/>
      <c r="P297" s="64"/>
      <c r="Q297" s="64"/>
      <c r="R297" s="96"/>
      <c r="S297" s="96"/>
      <c r="T297" s="96"/>
      <c r="U297" s="13">
        <f t="shared" si="218"/>
        <v>0</v>
      </c>
      <c r="V297" s="96"/>
      <c r="W297" s="98">
        <v>12000000</v>
      </c>
      <c r="X297" s="96"/>
      <c r="Y297" s="13">
        <f t="shared" si="214"/>
        <v>12000000</v>
      </c>
      <c r="Z297" s="24"/>
      <c r="AA297" s="24"/>
      <c r="AB297" s="24"/>
      <c r="AC297" s="25">
        <f t="shared" si="219"/>
        <v>0</v>
      </c>
      <c r="AD297" s="24"/>
      <c r="AE297" s="24"/>
      <c r="AF297" s="24"/>
      <c r="AG297" s="25">
        <f t="shared" si="220"/>
        <v>0</v>
      </c>
      <c r="AH297" s="25">
        <f t="shared" si="215"/>
        <v>12000000</v>
      </c>
      <c r="AI297" s="26">
        <f t="shared" si="216"/>
        <v>0</v>
      </c>
      <c r="AJ297" s="27">
        <f t="shared" si="217"/>
        <v>4.7483477207872261E-4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12.75" customHeight="1" outlineLevel="1" x14ac:dyDescent="0.25">
      <c r="A298" s="19">
        <v>7</v>
      </c>
      <c r="B298" s="19"/>
      <c r="C298" s="64" t="s">
        <v>243</v>
      </c>
      <c r="D298" s="29">
        <v>45544</v>
      </c>
      <c r="E298" s="64" t="s">
        <v>244</v>
      </c>
      <c r="F298" s="64" t="s">
        <v>88</v>
      </c>
      <c r="G298" s="64" t="s">
        <v>888</v>
      </c>
      <c r="H298" s="29"/>
      <c r="I298" s="29"/>
      <c r="J298" s="199"/>
      <c r="K298" s="98">
        <v>50400000</v>
      </c>
      <c r="L298" s="64" t="s">
        <v>889</v>
      </c>
      <c r="M298" s="96"/>
      <c r="N298" s="96"/>
      <c r="O298" s="96"/>
      <c r="P298" s="64"/>
      <c r="Q298" s="64"/>
      <c r="R298" s="96"/>
      <c r="S298" s="96"/>
      <c r="T298" s="96"/>
      <c r="U298" s="13">
        <f t="shared" si="218"/>
        <v>0</v>
      </c>
      <c r="V298" s="96"/>
      <c r="W298" s="98">
        <v>50400000</v>
      </c>
      <c r="X298" s="96"/>
      <c r="Y298" s="13">
        <f t="shared" si="214"/>
        <v>50400000</v>
      </c>
      <c r="Z298" s="24"/>
      <c r="AA298" s="24"/>
      <c r="AB298" s="24"/>
      <c r="AC298" s="25">
        <f t="shared" si="219"/>
        <v>0</v>
      </c>
      <c r="AD298" s="24"/>
      <c r="AE298" s="24"/>
      <c r="AF298" s="24"/>
      <c r="AG298" s="25">
        <f t="shared" si="220"/>
        <v>0</v>
      </c>
      <c r="AH298" s="25">
        <f t="shared" si="215"/>
        <v>50400000</v>
      </c>
      <c r="AI298" s="26">
        <f t="shared" si="216"/>
        <v>0</v>
      </c>
      <c r="AJ298" s="27">
        <f t="shared" si="217"/>
        <v>1.9943060427306349E-3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12.75" customHeight="1" outlineLevel="1" x14ac:dyDescent="0.25">
      <c r="A299" s="19">
        <v>8</v>
      </c>
      <c r="B299" s="19"/>
      <c r="C299" s="64" t="s">
        <v>245</v>
      </c>
      <c r="D299" s="29">
        <v>45435</v>
      </c>
      <c r="E299" s="64" t="s">
        <v>242</v>
      </c>
      <c r="F299" s="64" t="s">
        <v>88</v>
      </c>
      <c r="G299" s="64" t="s">
        <v>888</v>
      </c>
      <c r="H299" s="29"/>
      <c r="I299" s="29"/>
      <c r="J299" s="199"/>
      <c r="K299" s="98">
        <v>50400000</v>
      </c>
      <c r="L299" s="64" t="s">
        <v>889</v>
      </c>
      <c r="M299" s="96"/>
      <c r="N299" s="96"/>
      <c r="O299" s="96"/>
      <c r="P299" s="64"/>
      <c r="Q299" s="64"/>
      <c r="R299" s="96"/>
      <c r="S299" s="96"/>
      <c r="T299" s="96"/>
      <c r="U299" s="13">
        <f t="shared" si="218"/>
        <v>0</v>
      </c>
      <c r="V299" s="96"/>
      <c r="W299" s="98">
        <v>50400000</v>
      </c>
      <c r="X299" s="96"/>
      <c r="Y299" s="13">
        <f t="shared" si="214"/>
        <v>50400000</v>
      </c>
      <c r="Z299" s="24"/>
      <c r="AA299" s="24"/>
      <c r="AB299" s="24"/>
      <c r="AC299" s="25">
        <f t="shared" si="219"/>
        <v>0</v>
      </c>
      <c r="AD299" s="24"/>
      <c r="AE299" s="24"/>
      <c r="AF299" s="24"/>
      <c r="AG299" s="25">
        <f t="shared" si="220"/>
        <v>0</v>
      </c>
      <c r="AH299" s="25">
        <f t="shared" si="215"/>
        <v>50400000</v>
      </c>
      <c r="AI299" s="26">
        <f t="shared" si="216"/>
        <v>0</v>
      </c>
      <c r="AJ299" s="27">
        <f t="shared" si="217"/>
        <v>1.9943060427306349E-3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12.75" customHeight="1" outlineLevel="1" x14ac:dyDescent="0.25">
      <c r="A300" s="19">
        <v>9</v>
      </c>
      <c r="B300" s="19"/>
      <c r="C300" s="64" t="s">
        <v>246</v>
      </c>
      <c r="D300" s="29">
        <v>45420</v>
      </c>
      <c r="E300" s="64" t="s">
        <v>247</v>
      </c>
      <c r="F300" s="64" t="s">
        <v>88</v>
      </c>
      <c r="G300" s="64" t="s">
        <v>888</v>
      </c>
      <c r="H300" s="29"/>
      <c r="I300" s="29"/>
      <c r="J300" s="199"/>
      <c r="K300" s="98">
        <v>52200000</v>
      </c>
      <c r="L300" s="64" t="s">
        <v>889</v>
      </c>
      <c r="M300" s="96"/>
      <c r="N300" s="96"/>
      <c r="O300" s="96"/>
      <c r="P300" s="64"/>
      <c r="Q300" s="64"/>
      <c r="R300" s="96"/>
      <c r="S300" s="96"/>
      <c r="T300" s="96"/>
      <c r="U300" s="13">
        <f t="shared" si="218"/>
        <v>0</v>
      </c>
      <c r="V300" s="96"/>
      <c r="W300" s="98">
        <v>52200000</v>
      </c>
      <c r="X300" s="98"/>
      <c r="Y300" s="13">
        <f t="shared" si="214"/>
        <v>52200000</v>
      </c>
      <c r="Z300" s="24"/>
      <c r="AA300" s="24"/>
      <c r="AB300" s="24"/>
      <c r="AC300" s="25">
        <f t="shared" si="219"/>
        <v>0</v>
      </c>
      <c r="AD300" s="24"/>
      <c r="AE300" s="24"/>
      <c r="AF300" s="24"/>
      <c r="AG300" s="25">
        <f t="shared" si="220"/>
        <v>0</v>
      </c>
      <c r="AH300" s="25">
        <f t="shared" si="215"/>
        <v>52200000</v>
      </c>
      <c r="AI300" s="26">
        <f t="shared" si="216"/>
        <v>0</v>
      </c>
      <c r="AJ300" s="27">
        <f t="shared" si="217"/>
        <v>2.0655312585424433E-3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12.75" customHeight="1" outlineLevel="1" x14ac:dyDescent="0.25">
      <c r="A301" s="19">
        <v>10</v>
      </c>
      <c r="B301" s="19"/>
      <c r="C301" s="64" t="s">
        <v>248</v>
      </c>
      <c r="D301" s="29">
        <v>45420</v>
      </c>
      <c r="E301" s="64" t="s">
        <v>249</v>
      </c>
      <c r="F301" s="64" t="s">
        <v>88</v>
      </c>
      <c r="G301" s="64" t="s">
        <v>888</v>
      </c>
      <c r="H301" s="29"/>
      <c r="I301" s="29"/>
      <c r="J301" s="199"/>
      <c r="K301" s="98">
        <v>52200000</v>
      </c>
      <c r="L301" s="64" t="s">
        <v>889</v>
      </c>
      <c r="M301" s="96"/>
      <c r="N301" s="96"/>
      <c r="O301" s="96"/>
      <c r="P301" s="64"/>
      <c r="Q301" s="64"/>
      <c r="R301" s="96"/>
      <c r="S301" s="96"/>
      <c r="T301" s="96"/>
      <c r="U301" s="13">
        <f t="shared" si="218"/>
        <v>0</v>
      </c>
      <c r="V301" s="96"/>
      <c r="W301" s="98">
        <v>52200000</v>
      </c>
      <c r="X301" s="98"/>
      <c r="Y301" s="13">
        <f t="shared" si="214"/>
        <v>52200000</v>
      </c>
      <c r="Z301" s="24"/>
      <c r="AA301" s="24"/>
      <c r="AB301" s="24"/>
      <c r="AC301" s="25">
        <f t="shared" si="219"/>
        <v>0</v>
      </c>
      <c r="AD301" s="24"/>
      <c r="AE301" s="24"/>
      <c r="AF301" s="24"/>
      <c r="AG301" s="25">
        <f t="shared" si="220"/>
        <v>0</v>
      </c>
      <c r="AH301" s="25">
        <f t="shared" si="215"/>
        <v>52200000</v>
      </c>
      <c r="AI301" s="26">
        <f t="shared" si="216"/>
        <v>0</v>
      </c>
      <c r="AJ301" s="27">
        <f t="shared" si="217"/>
        <v>2.0655312585424433E-3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9">
        <v>11</v>
      </c>
      <c r="B302" s="19"/>
      <c r="C302" s="64" t="s">
        <v>250</v>
      </c>
      <c r="D302" s="29">
        <v>45449</v>
      </c>
      <c r="E302" s="64" t="s">
        <v>251</v>
      </c>
      <c r="F302" s="64" t="s">
        <v>88</v>
      </c>
      <c r="G302" s="64" t="s">
        <v>888</v>
      </c>
      <c r="H302" s="29"/>
      <c r="I302" s="29"/>
      <c r="J302" s="199"/>
      <c r="K302" s="98">
        <v>262360000</v>
      </c>
      <c r="L302" s="64" t="s">
        <v>889</v>
      </c>
      <c r="M302" s="96"/>
      <c r="N302" s="96"/>
      <c r="O302" s="96"/>
      <c r="P302" s="64"/>
      <c r="Q302" s="64"/>
      <c r="R302" s="96"/>
      <c r="S302" s="96"/>
      <c r="T302" s="96"/>
      <c r="U302" s="13">
        <f t="shared" si="218"/>
        <v>0</v>
      </c>
      <c r="V302" s="96"/>
      <c r="W302" s="96"/>
      <c r="X302" s="98">
        <v>262360000</v>
      </c>
      <c r="Y302" s="13">
        <f t="shared" si="214"/>
        <v>262360000</v>
      </c>
      <c r="Z302" s="24"/>
      <c r="AA302" s="24"/>
      <c r="AB302" s="24"/>
      <c r="AC302" s="25">
        <f t="shared" si="219"/>
        <v>0</v>
      </c>
      <c r="AD302" s="24"/>
      <c r="AE302" s="24"/>
      <c r="AF302" s="24"/>
      <c r="AG302" s="25">
        <f t="shared" si="220"/>
        <v>0</v>
      </c>
      <c r="AH302" s="25">
        <f t="shared" si="215"/>
        <v>262360000</v>
      </c>
      <c r="AI302" s="26">
        <f t="shared" si="216"/>
        <v>0</v>
      </c>
      <c r="AJ302" s="27">
        <f t="shared" si="217"/>
        <v>1.0381470900214471E-2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9">
        <v>12</v>
      </c>
      <c r="B303" s="19"/>
      <c r="C303" s="64" t="s">
        <v>252</v>
      </c>
      <c r="D303" s="29">
        <v>45418</v>
      </c>
      <c r="E303" s="64" t="s">
        <v>253</v>
      </c>
      <c r="F303" s="64" t="s">
        <v>88</v>
      </c>
      <c r="G303" s="64" t="s">
        <v>888</v>
      </c>
      <c r="H303" s="29"/>
      <c r="I303" s="29"/>
      <c r="J303" s="199"/>
      <c r="K303" s="98">
        <v>69600000</v>
      </c>
      <c r="L303" s="64" t="s">
        <v>889</v>
      </c>
      <c r="M303" s="96"/>
      <c r="N303" s="96"/>
      <c r="O303" s="96"/>
      <c r="P303" s="64"/>
      <c r="Q303" s="64"/>
      <c r="R303" s="96"/>
      <c r="S303" s="96"/>
      <c r="T303" s="96"/>
      <c r="U303" s="13">
        <f t="shared" si="218"/>
        <v>0</v>
      </c>
      <c r="V303" s="96"/>
      <c r="W303" s="96"/>
      <c r="X303" s="98">
        <v>69600000</v>
      </c>
      <c r="Y303" s="13">
        <f t="shared" si="214"/>
        <v>69600000</v>
      </c>
      <c r="Z303" s="24"/>
      <c r="AA303" s="24"/>
      <c r="AB303" s="24"/>
      <c r="AC303" s="25">
        <f t="shared" si="219"/>
        <v>0</v>
      </c>
      <c r="AD303" s="24"/>
      <c r="AE303" s="24"/>
      <c r="AF303" s="24"/>
      <c r="AG303" s="25">
        <f t="shared" si="220"/>
        <v>0</v>
      </c>
      <c r="AH303" s="25">
        <f t="shared" si="215"/>
        <v>69600000</v>
      </c>
      <c r="AI303" s="26">
        <f t="shared" si="216"/>
        <v>0</v>
      </c>
      <c r="AJ303" s="27">
        <f t="shared" si="217"/>
        <v>2.754041678056591E-3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12.75" customHeight="1" outlineLevel="1" x14ac:dyDescent="0.25">
      <c r="A304" s="19">
        <v>13</v>
      </c>
      <c r="B304" s="19"/>
      <c r="C304" s="64" t="s">
        <v>254</v>
      </c>
      <c r="D304" s="29">
        <v>45432</v>
      </c>
      <c r="E304" s="64" t="s">
        <v>255</v>
      </c>
      <c r="F304" s="64" t="s">
        <v>88</v>
      </c>
      <c r="G304" s="64" t="s">
        <v>888</v>
      </c>
      <c r="H304" s="29"/>
      <c r="I304" s="29"/>
      <c r="J304" s="199"/>
      <c r="K304" s="98">
        <v>12000000</v>
      </c>
      <c r="L304" s="64" t="s">
        <v>889</v>
      </c>
      <c r="M304" s="96"/>
      <c r="N304" s="96"/>
      <c r="O304" s="96"/>
      <c r="P304" s="64"/>
      <c r="Q304" s="64"/>
      <c r="R304" s="96"/>
      <c r="S304" s="96"/>
      <c r="T304" s="96"/>
      <c r="U304" s="13">
        <f t="shared" si="218"/>
        <v>0</v>
      </c>
      <c r="V304" s="96"/>
      <c r="W304" s="96"/>
      <c r="X304" s="98">
        <v>12000000</v>
      </c>
      <c r="Y304" s="13">
        <f t="shared" si="214"/>
        <v>12000000</v>
      </c>
      <c r="Z304" s="24"/>
      <c r="AA304" s="24"/>
      <c r="AB304" s="24"/>
      <c r="AC304" s="25">
        <f t="shared" si="219"/>
        <v>0</v>
      </c>
      <c r="AD304" s="24"/>
      <c r="AE304" s="24"/>
      <c r="AF304" s="24"/>
      <c r="AG304" s="25">
        <f t="shared" si="220"/>
        <v>0</v>
      </c>
      <c r="AH304" s="25">
        <f t="shared" si="215"/>
        <v>12000000</v>
      </c>
      <c r="AI304" s="26">
        <f t="shared" si="216"/>
        <v>0</v>
      </c>
      <c r="AJ304" s="27">
        <f t="shared" si="217"/>
        <v>4.7483477207872261E-4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12.75" customHeight="1" outlineLevel="1" x14ac:dyDescent="0.25">
      <c r="A305" s="19">
        <v>14</v>
      </c>
      <c r="B305" s="19"/>
      <c r="C305" s="64" t="s">
        <v>256</v>
      </c>
      <c r="D305" s="29">
        <v>45418</v>
      </c>
      <c r="E305" s="64" t="s">
        <v>255</v>
      </c>
      <c r="F305" s="64" t="s">
        <v>88</v>
      </c>
      <c r="G305" s="64" t="s">
        <v>888</v>
      </c>
      <c r="H305" s="29"/>
      <c r="I305" s="29"/>
      <c r="J305" s="199"/>
      <c r="K305" s="98">
        <v>50400000</v>
      </c>
      <c r="L305" s="64" t="s">
        <v>889</v>
      </c>
      <c r="M305" s="96"/>
      <c r="N305" s="96"/>
      <c r="O305" s="96"/>
      <c r="P305" s="64"/>
      <c r="Q305" s="64"/>
      <c r="R305" s="96"/>
      <c r="S305" s="96"/>
      <c r="T305" s="96"/>
      <c r="U305" s="13">
        <f t="shared" si="218"/>
        <v>0</v>
      </c>
      <c r="V305" s="96"/>
      <c r="W305" s="96"/>
      <c r="X305" s="98">
        <v>50400000</v>
      </c>
      <c r="Y305" s="13">
        <f t="shared" si="214"/>
        <v>50400000</v>
      </c>
      <c r="Z305" s="24"/>
      <c r="AA305" s="24"/>
      <c r="AB305" s="24"/>
      <c r="AC305" s="25">
        <f t="shared" si="219"/>
        <v>0</v>
      </c>
      <c r="AD305" s="24"/>
      <c r="AE305" s="24"/>
      <c r="AF305" s="24"/>
      <c r="AG305" s="25">
        <f t="shared" si="220"/>
        <v>0</v>
      </c>
      <c r="AH305" s="25">
        <f t="shared" si="215"/>
        <v>50400000</v>
      </c>
      <c r="AI305" s="26">
        <f t="shared" si="216"/>
        <v>0</v>
      </c>
      <c r="AJ305" s="27">
        <f t="shared" si="217"/>
        <v>1.9943060427306349E-3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12.75" customHeight="1" outlineLevel="1" x14ac:dyDescent="0.25">
      <c r="A306" s="19">
        <v>15</v>
      </c>
      <c r="B306" s="19"/>
      <c r="C306" s="64" t="s">
        <v>257</v>
      </c>
      <c r="D306" s="29">
        <v>45435</v>
      </c>
      <c r="E306" s="64" t="s">
        <v>258</v>
      </c>
      <c r="F306" s="64" t="s">
        <v>88</v>
      </c>
      <c r="G306" s="64" t="s">
        <v>888</v>
      </c>
      <c r="H306" s="29"/>
      <c r="I306" s="29"/>
      <c r="J306" s="199"/>
      <c r="K306" s="98">
        <v>151200000</v>
      </c>
      <c r="L306" s="64" t="s">
        <v>889</v>
      </c>
      <c r="M306" s="96"/>
      <c r="N306" s="96"/>
      <c r="O306" s="96"/>
      <c r="P306" s="64"/>
      <c r="Q306" s="64"/>
      <c r="R306" s="96"/>
      <c r="S306" s="96"/>
      <c r="T306" s="96"/>
      <c r="U306" s="13">
        <f t="shared" si="218"/>
        <v>0</v>
      </c>
      <c r="V306" s="96"/>
      <c r="W306" s="96"/>
      <c r="X306" s="98">
        <v>151200000</v>
      </c>
      <c r="Y306" s="13">
        <f t="shared" si="214"/>
        <v>151200000</v>
      </c>
      <c r="Z306" s="24"/>
      <c r="AA306" s="24"/>
      <c r="AB306" s="24"/>
      <c r="AC306" s="25">
        <f t="shared" si="219"/>
        <v>0</v>
      </c>
      <c r="AD306" s="24"/>
      <c r="AE306" s="24"/>
      <c r="AF306" s="24"/>
      <c r="AG306" s="25">
        <f t="shared" si="220"/>
        <v>0</v>
      </c>
      <c r="AH306" s="25">
        <f t="shared" si="215"/>
        <v>151200000</v>
      </c>
      <c r="AI306" s="26">
        <f t="shared" si="216"/>
        <v>0</v>
      </c>
      <c r="AJ306" s="27">
        <f t="shared" si="217"/>
        <v>5.9829181281919044E-3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12.75" customHeight="1" outlineLevel="1" x14ac:dyDescent="0.25">
      <c r="A307" s="19">
        <v>16</v>
      </c>
      <c r="B307" s="19"/>
      <c r="C307" s="64" t="s">
        <v>259</v>
      </c>
      <c r="D307" s="29">
        <v>45436</v>
      </c>
      <c r="E307" s="64" t="s">
        <v>258</v>
      </c>
      <c r="F307" s="64" t="s">
        <v>88</v>
      </c>
      <c r="G307" s="64" t="s">
        <v>888</v>
      </c>
      <c r="H307" s="29"/>
      <c r="I307" s="29"/>
      <c r="J307" s="199"/>
      <c r="K307" s="98">
        <v>28750000</v>
      </c>
      <c r="L307" s="64" t="s">
        <v>889</v>
      </c>
      <c r="M307" s="96"/>
      <c r="N307" s="96"/>
      <c r="O307" s="96"/>
      <c r="P307" s="64"/>
      <c r="Q307" s="64"/>
      <c r="R307" s="96"/>
      <c r="S307" s="96"/>
      <c r="T307" s="96"/>
      <c r="U307" s="13">
        <f t="shared" si="218"/>
        <v>0</v>
      </c>
      <c r="V307" s="96"/>
      <c r="W307" s="96"/>
      <c r="X307" s="98">
        <v>28750000</v>
      </c>
      <c r="Y307" s="13">
        <f t="shared" si="214"/>
        <v>28750000</v>
      </c>
      <c r="Z307" s="24"/>
      <c r="AA307" s="24"/>
      <c r="AB307" s="24"/>
      <c r="AC307" s="25">
        <f t="shared" si="219"/>
        <v>0</v>
      </c>
      <c r="AD307" s="24"/>
      <c r="AE307" s="24"/>
      <c r="AF307" s="24"/>
      <c r="AG307" s="25">
        <f t="shared" si="220"/>
        <v>0</v>
      </c>
      <c r="AH307" s="25">
        <f t="shared" si="215"/>
        <v>28750000</v>
      </c>
      <c r="AI307" s="26">
        <f t="shared" si="216"/>
        <v>0</v>
      </c>
      <c r="AJ307" s="27">
        <f t="shared" si="217"/>
        <v>1.1376249747719394E-3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12.75" customHeight="1" outlineLevel="1" x14ac:dyDescent="0.25">
      <c r="A308" s="19">
        <v>17</v>
      </c>
      <c r="B308" s="19"/>
      <c r="C308" s="64" t="s">
        <v>260</v>
      </c>
      <c r="D308" s="29">
        <v>45439</v>
      </c>
      <c r="E308" s="64" t="s">
        <v>261</v>
      </c>
      <c r="F308" s="64" t="s">
        <v>88</v>
      </c>
      <c r="G308" s="64" t="s">
        <v>888</v>
      </c>
      <c r="H308" s="29"/>
      <c r="I308" s="29"/>
      <c r="J308" s="199"/>
      <c r="K308" s="98">
        <v>12000000</v>
      </c>
      <c r="L308" s="64" t="s">
        <v>889</v>
      </c>
      <c r="M308" s="96"/>
      <c r="N308" s="96"/>
      <c r="O308" s="96"/>
      <c r="P308" s="64"/>
      <c r="Q308" s="64"/>
      <c r="R308" s="96"/>
      <c r="S308" s="96"/>
      <c r="T308" s="96"/>
      <c r="U308" s="13">
        <f t="shared" si="218"/>
        <v>0</v>
      </c>
      <c r="V308" s="96"/>
      <c r="W308" s="96"/>
      <c r="X308" s="98">
        <v>12000000</v>
      </c>
      <c r="Y308" s="13">
        <f t="shared" si="214"/>
        <v>12000000</v>
      </c>
      <c r="Z308" s="24"/>
      <c r="AA308" s="24"/>
      <c r="AB308" s="24"/>
      <c r="AC308" s="25">
        <f t="shared" si="219"/>
        <v>0</v>
      </c>
      <c r="AD308" s="24"/>
      <c r="AE308" s="24"/>
      <c r="AF308" s="24"/>
      <c r="AG308" s="25">
        <f t="shared" si="220"/>
        <v>0</v>
      </c>
      <c r="AH308" s="25">
        <f t="shared" si="215"/>
        <v>12000000</v>
      </c>
      <c r="AI308" s="26">
        <f t="shared" si="216"/>
        <v>0</v>
      </c>
      <c r="AJ308" s="27">
        <f t="shared" si="217"/>
        <v>4.7483477207872261E-4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12.75" customHeight="1" outlineLevel="1" x14ac:dyDescent="0.25">
      <c r="A309" s="19">
        <v>18</v>
      </c>
      <c r="B309" s="19"/>
      <c r="C309" s="64" t="s">
        <v>262</v>
      </c>
      <c r="D309" s="29">
        <v>45440</v>
      </c>
      <c r="E309" s="64" t="s">
        <v>261</v>
      </c>
      <c r="F309" s="64" t="s">
        <v>88</v>
      </c>
      <c r="G309" s="64" t="s">
        <v>888</v>
      </c>
      <c r="H309" s="29"/>
      <c r="I309" s="29"/>
      <c r="J309" s="199"/>
      <c r="K309" s="98">
        <v>50400000</v>
      </c>
      <c r="L309" s="64" t="s">
        <v>889</v>
      </c>
      <c r="M309" s="96"/>
      <c r="N309" s="96"/>
      <c r="O309" s="96"/>
      <c r="P309" s="64"/>
      <c r="Q309" s="64"/>
      <c r="R309" s="96"/>
      <c r="S309" s="96"/>
      <c r="T309" s="96"/>
      <c r="U309" s="13">
        <f t="shared" si="218"/>
        <v>0</v>
      </c>
      <c r="V309" s="96"/>
      <c r="W309" s="96"/>
      <c r="X309" s="98">
        <v>50400000</v>
      </c>
      <c r="Y309" s="13">
        <f t="shared" si="214"/>
        <v>50400000</v>
      </c>
      <c r="Z309" s="24"/>
      <c r="AA309" s="24"/>
      <c r="AB309" s="24"/>
      <c r="AC309" s="25">
        <f t="shared" si="219"/>
        <v>0</v>
      </c>
      <c r="AD309" s="24"/>
      <c r="AE309" s="24"/>
      <c r="AF309" s="24"/>
      <c r="AG309" s="25">
        <f t="shared" si="220"/>
        <v>0</v>
      </c>
      <c r="AH309" s="25">
        <f t="shared" si="215"/>
        <v>50400000</v>
      </c>
      <c r="AI309" s="26">
        <f t="shared" si="216"/>
        <v>0</v>
      </c>
      <c r="AJ309" s="27">
        <f t="shared" si="217"/>
        <v>1.9943060427306349E-3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12.75" customHeight="1" outlineLevel="1" x14ac:dyDescent="0.25">
      <c r="A310" s="19">
        <v>19</v>
      </c>
      <c r="B310" s="19"/>
      <c r="C310" s="64" t="s">
        <v>263</v>
      </c>
      <c r="D310" s="29">
        <v>45432</v>
      </c>
      <c r="E310" s="64" t="s">
        <v>264</v>
      </c>
      <c r="F310" s="64" t="s">
        <v>88</v>
      </c>
      <c r="G310" s="64" t="s">
        <v>888</v>
      </c>
      <c r="H310" s="29"/>
      <c r="I310" s="29"/>
      <c r="J310" s="199"/>
      <c r="K310" s="98">
        <v>12000000</v>
      </c>
      <c r="L310" s="64" t="s">
        <v>889</v>
      </c>
      <c r="M310" s="96"/>
      <c r="N310" s="96"/>
      <c r="O310" s="96"/>
      <c r="P310" s="64"/>
      <c r="Q310" s="64"/>
      <c r="R310" s="96"/>
      <c r="S310" s="96"/>
      <c r="T310" s="96"/>
      <c r="U310" s="13">
        <f t="shared" si="218"/>
        <v>0</v>
      </c>
      <c r="V310" s="96"/>
      <c r="W310" s="96"/>
      <c r="X310" s="98">
        <v>12000000</v>
      </c>
      <c r="Y310" s="13">
        <f t="shared" si="214"/>
        <v>12000000</v>
      </c>
      <c r="Z310" s="24"/>
      <c r="AA310" s="24"/>
      <c r="AB310" s="24"/>
      <c r="AC310" s="25">
        <f t="shared" si="219"/>
        <v>0</v>
      </c>
      <c r="AD310" s="24"/>
      <c r="AE310" s="24"/>
      <c r="AF310" s="24"/>
      <c r="AG310" s="25">
        <f t="shared" si="220"/>
        <v>0</v>
      </c>
      <c r="AH310" s="25">
        <f t="shared" si="215"/>
        <v>12000000</v>
      </c>
      <c r="AI310" s="26">
        <f t="shared" si="216"/>
        <v>0</v>
      </c>
      <c r="AJ310" s="27">
        <f t="shared" si="217"/>
        <v>4.7483477207872261E-4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12.75" customHeight="1" outlineLevel="1" x14ac:dyDescent="0.25">
      <c r="A311" s="19">
        <v>20</v>
      </c>
      <c r="B311" s="19"/>
      <c r="C311" s="64" t="s">
        <v>265</v>
      </c>
      <c r="D311" s="29">
        <v>45448</v>
      </c>
      <c r="E311" s="64" t="s">
        <v>266</v>
      </c>
      <c r="F311" s="64" t="s">
        <v>88</v>
      </c>
      <c r="G311" s="64" t="s">
        <v>888</v>
      </c>
      <c r="H311" s="29"/>
      <c r="I311" s="29"/>
      <c r="J311" s="199"/>
      <c r="K311" s="98">
        <v>24000000</v>
      </c>
      <c r="L311" s="64" t="s">
        <v>889</v>
      </c>
      <c r="M311" s="96"/>
      <c r="N311" s="96"/>
      <c r="O311" s="96"/>
      <c r="P311" s="64"/>
      <c r="Q311" s="64"/>
      <c r="R311" s="96"/>
      <c r="S311" s="96"/>
      <c r="T311" s="96"/>
      <c r="U311" s="13">
        <f t="shared" si="218"/>
        <v>0</v>
      </c>
      <c r="V311" s="96"/>
      <c r="W311" s="96"/>
      <c r="X311" s="98">
        <v>24000000</v>
      </c>
      <c r="Y311" s="13">
        <f t="shared" si="214"/>
        <v>24000000</v>
      </c>
      <c r="Z311" s="24"/>
      <c r="AA311" s="24"/>
      <c r="AB311" s="24"/>
      <c r="AC311" s="25">
        <f t="shared" si="219"/>
        <v>0</v>
      </c>
      <c r="AD311" s="24"/>
      <c r="AE311" s="24"/>
      <c r="AF311" s="24"/>
      <c r="AG311" s="25">
        <f t="shared" si="220"/>
        <v>0</v>
      </c>
      <c r="AH311" s="25">
        <f t="shared" si="215"/>
        <v>24000000</v>
      </c>
      <c r="AI311" s="26">
        <f t="shared" si="216"/>
        <v>0</v>
      </c>
      <c r="AJ311" s="27">
        <f t="shared" si="217"/>
        <v>9.4966954415744522E-4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12.75" customHeight="1" outlineLevel="1" x14ac:dyDescent="0.25">
      <c r="A312" s="19">
        <v>21</v>
      </c>
      <c r="B312" s="19"/>
      <c r="C312" s="64" t="s">
        <v>267</v>
      </c>
      <c r="D312" s="29">
        <v>45432</v>
      </c>
      <c r="E312" s="64" t="s">
        <v>268</v>
      </c>
      <c r="F312" s="64" t="s">
        <v>88</v>
      </c>
      <c r="G312" s="64" t="s">
        <v>888</v>
      </c>
      <c r="H312" s="29"/>
      <c r="I312" s="29"/>
      <c r="J312" s="199"/>
      <c r="K312" s="98">
        <v>12000000</v>
      </c>
      <c r="L312" s="64" t="s">
        <v>889</v>
      </c>
      <c r="M312" s="96"/>
      <c r="N312" s="96"/>
      <c r="O312" s="96"/>
      <c r="P312" s="64"/>
      <c r="Q312" s="64"/>
      <c r="R312" s="96"/>
      <c r="S312" s="96"/>
      <c r="T312" s="96"/>
      <c r="U312" s="13">
        <f t="shared" si="218"/>
        <v>0</v>
      </c>
      <c r="V312" s="96"/>
      <c r="W312" s="96"/>
      <c r="X312" s="98">
        <v>12000000</v>
      </c>
      <c r="Y312" s="13">
        <f t="shared" si="214"/>
        <v>12000000</v>
      </c>
      <c r="Z312" s="24"/>
      <c r="AA312" s="24"/>
      <c r="AB312" s="24"/>
      <c r="AC312" s="25">
        <f t="shared" si="219"/>
        <v>0</v>
      </c>
      <c r="AD312" s="24"/>
      <c r="AE312" s="24"/>
      <c r="AF312" s="24"/>
      <c r="AG312" s="25">
        <f t="shared" si="220"/>
        <v>0</v>
      </c>
      <c r="AH312" s="25">
        <f t="shared" si="215"/>
        <v>12000000</v>
      </c>
      <c r="AI312" s="26">
        <f t="shared" si="216"/>
        <v>0</v>
      </c>
      <c r="AJ312" s="27">
        <f t="shared" si="217"/>
        <v>4.7483477207872261E-4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12.75" customHeight="1" outlineLevel="1" x14ac:dyDescent="0.25">
      <c r="A313" s="19">
        <v>22</v>
      </c>
      <c r="B313" s="19"/>
      <c r="C313" s="64" t="s">
        <v>269</v>
      </c>
      <c r="D313" s="29">
        <v>45435</v>
      </c>
      <c r="E313" s="64" t="s">
        <v>268</v>
      </c>
      <c r="F313" s="64" t="s">
        <v>88</v>
      </c>
      <c r="G313" s="64" t="s">
        <v>888</v>
      </c>
      <c r="H313" s="29"/>
      <c r="I313" s="29"/>
      <c r="J313" s="199"/>
      <c r="K313" s="98">
        <v>50400000</v>
      </c>
      <c r="L313" s="64" t="s">
        <v>889</v>
      </c>
      <c r="M313" s="96"/>
      <c r="N313" s="96"/>
      <c r="O313" s="96"/>
      <c r="P313" s="64"/>
      <c r="Q313" s="64"/>
      <c r="R313" s="96"/>
      <c r="S313" s="96"/>
      <c r="T313" s="96"/>
      <c r="U313" s="13">
        <f t="shared" si="218"/>
        <v>0</v>
      </c>
      <c r="V313" s="96"/>
      <c r="W313" s="96"/>
      <c r="X313" s="98">
        <v>50400000</v>
      </c>
      <c r="Y313" s="13">
        <f t="shared" si="214"/>
        <v>50400000</v>
      </c>
      <c r="Z313" s="24"/>
      <c r="AA313" s="24"/>
      <c r="AB313" s="24"/>
      <c r="AC313" s="25">
        <f t="shared" si="219"/>
        <v>0</v>
      </c>
      <c r="AD313" s="24"/>
      <c r="AE313" s="24"/>
      <c r="AF313" s="24"/>
      <c r="AG313" s="25">
        <f t="shared" si="220"/>
        <v>0</v>
      </c>
      <c r="AH313" s="25">
        <f t="shared" si="215"/>
        <v>50400000</v>
      </c>
      <c r="AI313" s="26">
        <f t="shared" si="216"/>
        <v>0</v>
      </c>
      <c r="AJ313" s="27">
        <f t="shared" si="217"/>
        <v>1.9943060427306349E-3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12.75" customHeight="1" outlineLevel="1" x14ac:dyDescent="0.25">
      <c r="A314" s="19">
        <v>23</v>
      </c>
      <c r="B314" s="19"/>
      <c r="C314" s="64" t="s">
        <v>270</v>
      </c>
      <c r="D314" s="29">
        <v>45439</v>
      </c>
      <c r="E314" s="64" t="s">
        <v>271</v>
      </c>
      <c r="F314" s="64" t="s">
        <v>88</v>
      </c>
      <c r="G314" s="64" t="s">
        <v>888</v>
      </c>
      <c r="H314" s="29"/>
      <c r="I314" s="29"/>
      <c r="J314" s="199"/>
      <c r="K314" s="98">
        <v>28750000</v>
      </c>
      <c r="L314" s="64" t="s">
        <v>889</v>
      </c>
      <c r="M314" s="96"/>
      <c r="N314" s="96"/>
      <c r="O314" s="96"/>
      <c r="P314" s="64"/>
      <c r="Q314" s="64"/>
      <c r="R314" s="96"/>
      <c r="S314" s="96"/>
      <c r="T314" s="96"/>
      <c r="U314" s="13">
        <f t="shared" si="218"/>
        <v>0</v>
      </c>
      <c r="V314" s="96"/>
      <c r="W314" s="96"/>
      <c r="X314" s="98">
        <v>28750000</v>
      </c>
      <c r="Y314" s="13">
        <f t="shared" si="214"/>
        <v>28750000</v>
      </c>
      <c r="Z314" s="24"/>
      <c r="AA314" s="24"/>
      <c r="AB314" s="24"/>
      <c r="AC314" s="25">
        <f t="shared" si="219"/>
        <v>0</v>
      </c>
      <c r="AD314" s="24"/>
      <c r="AE314" s="24"/>
      <c r="AF314" s="24"/>
      <c r="AG314" s="25">
        <f t="shared" si="220"/>
        <v>0</v>
      </c>
      <c r="AH314" s="25">
        <f t="shared" si="215"/>
        <v>28750000</v>
      </c>
      <c r="AI314" s="26">
        <f t="shared" si="216"/>
        <v>0</v>
      </c>
      <c r="AJ314" s="27">
        <f t="shared" si="217"/>
        <v>1.1376249747719394E-3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12.75" customHeight="1" outlineLevel="1" x14ac:dyDescent="0.25">
      <c r="A315" s="19">
        <v>24</v>
      </c>
      <c r="B315" s="19"/>
      <c r="C315" s="64" t="s">
        <v>272</v>
      </c>
      <c r="D315" s="29">
        <v>45439</v>
      </c>
      <c r="E315" s="64" t="s">
        <v>273</v>
      </c>
      <c r="F315" s="64" t="s">
        <v>88</v>
      </c>
      <c r="G315" s="64" t="s">
        <v>888</v>
      </c>
      <c r="H315" s="29"/>
      <c r="I315" s="29"/>
      <c r="J315" s="199"/>
      <c r="K315" s="98">
        <v>20125000</v>
      </c>
      <c r="L315" s="64" t="s">
        <v>889</v>
      </c>
      <c r="M315" s="96"/>
      <c r="N315" s="96"/>
      <c r="O315" s="96"/>
      <c r="P315" s="64"/>
      <c r="Q315" s="64"/>
      <c r="R315" s="96"/>
      <c r="S315" s="96"/>
      <c r="T315" s="96"/>
      <c r="U315" s="13">
        <f t="shared" si="218"/>
        <v>0</v>
      </c>
      <c r="V315" s="96"/>
      <c r="W315" s="96"/>
      <c r="X315" s="98">
        <v>20125000</v>
      </c>
      <c r="Y315" s="13">
        <f t="shared" si="214"/>
        <v>20125000</v>
      </c>
      <c r="Z315" s="24"/>
      <c r="AA315" s="24"/>
      <c r="AB315" s="24"/>
      <c r="AC315" s="25">
        <f t="shared" si="219"/>
        <v>0</v>
      </c>
      <c r="AD315" s="24"/>
      <c r="AE315" s="24"/>
      <c r="AF315" s="24"/>
      <c r="AG315" s="25">
        <f t="shared" si="220"/>
        <v>0</v>
      </c>
      <c r="AH315" s="25">
        <f t="shared" si="215"/>
        <v>20125000</v>
      </c>
      <c r="AI315" s="26">
        <f t="shared" si="216"/>
        <v>0</v>
      </c>
      <c r="AJ315" s="27">
        <f t="shared" si="217"/>
        <v>7.9633748234035769E-4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12.75" customHeight="1" outlineLevel="1" x14ac:dyDescent="0.25">
      <c r="A316" s="19">
        <v>25</v>
      </c>
      <c r="B316" s="19"/>
      <c r="C316" s="64" t="s">
        <v>274</v>
      </c>
      <c r="D316" s="29">
        <v>45436</v>
      </c>
      <c r="E316" s="64" t="s">
        <v>275</v>
      </c>
      <c r="F316" s="64" t="s">
        <v>88</v>
      </c>
      <c r="G316" s="64" t="s">
        <v>888</v>
      </c>
      <c r="H316" s="29"/>
      <c r="I316" s="29"/>
      <c r="J316" s="199"/>
      <c r="K316" s="98">
        <v>100800000</v>
      </c>
      <c r="L316" s="64" t="s">
        <v>889</v>
      </c>
      <c r="M316" s="96"/>
      <c r="N316" s="96"/>
      <c r="O316" s="96"/>
      <c r="P316" s="64"/>
      <c r="Q316" s="64"/>
      <c r="R316" s="96"/>
      <c r="S316" s="96"/>
      <c r="T316" s="96"/>
      <c r="U316" s="13">
        <f t="shared" si="218"/>
        <v>0</v>
      </c>
      <c r="V316" s="96"/>
      <c r="W316" s="96"/>
      <c r="X316" s="98">
        <v>100800000</v>
      </c>
      <c r="Y316" s="13">
        <f t="shared" si="214"/>
        <v>100800000</v>
      </c>
      <c r="Z316" s="24"/>
      <c r="AA316" s="24"/>
      <c r="AB316" s="24"/>
      <c r="AC316" s="25">
        <f t="shared" si="219"/>
        <v>0</v>
      </c>
      <c r="AD316" s="24"/>
      <c r="AE316" s="24"/>
      <c r="AF316" s="24"/>
      <c r="AG316" s="25">
        <f t="shared" si="220"/>
        <v>0</v>
      </c>
      <c r="AH316" s="25">
        <f t="shared" si="215"/>
        <v>100800000</v>
      </c>
      <c r="AI316" s="26">
        <f t="shared" si="216"/>
        <v>0</v>
      </c>
      <c r="AJ316" s="27">
        <f t="shared" si="217"/>
        <v>3.9886120854612699E-3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9">
        <v>26</v>
      </c>
      <c r="B317" s="19"/>
      <c r="C317" s="64" t="s">
        <v>276</v>
      </c>
      <c r="D317" s="29">
        <v>45421</v>
      </c>
      <c r="E317" s="64" t="s">
        <v>277</v>
      </c>
      <c r="F317" s="64" t="s">
        <v>88</v>
      </c>
      <c r="G317" s="64" t="s">
        <v>888</v>
      </c>
      <c r="H317" s="29"/>
      <c r="I317" s="29"/>
      <c r="J317" s="199"/>
      <c r="K317" s="98">
        <v>50400000</v>
      </c>
      <c r="L317" s="64" t="s">
        <v>889</v>
      </c>
      <c r="M317" s="96"/>
      <c r="N317" s="96"/>
      <c r="O317" s="96"/>
      <c r="P317" s="64"/>
      <c r="Q317" s="64"/>
      <c r="R317" s="96"/>
      <c r="S317" s="96"/>
      <c r="T317" s="96"/>
      <c r="U317" s="13">
        <f t="shared" si="218"/>
        <v>0</v>
      </c>
      <c r="V317" s="96"/>
      <c r="W317" s="96"/>
      <c r="X317" s="98">
        <v>50400000</v>
      </c>
      <c r="Y317" s="13">
        <f t="shared" si="214"/>
        <v>50400000</v>
      </c>
      <c r="Z317" s="24"/>
      <c r="AA317" s="24"/>
      <c r="AB317" s="24"/>
      <c r="AC317" s="25">
        <f t="shared" si="219"/>
        <v>0</v>
      </c>
      <c r="AD317" s="24"/>
      <c r="AE317" s="24"/>
      <c r="AF317" s="24"/>
      <c r="AG317" s="25">
        <f t="shared" si="220"/>
        <v>0</v>
      </c>
      <c r="AH317" s="25">
        <f t="shared" si="215"/>
        <v>50400000</v>
      </c>
      <c r="AI317" s="26">
        <f t="shared" si="216"/>
        <v>0</v>
      </c>
      <c r="AJ317" s="27">
        <f t="shared" si="217"/>
        <v>1.9943060427306349E-3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12.75" customHeight="1" outlineLevel="1" x14ac:dyDescent="0.25">
      <c r="A318" s="19">
        <v>27</v>
      </c>
      <c r="B318" s="19"/>
      <c r="C318" s="64" t="s">
        <v>278</v>
      </c>
      <c r="D318" s="29">
        <v>45421</v>
      </c>
      <c r="E318" s="64" t="s">
        <v>279</v>
      </c>
      <c r="F318" s="64" t="s">
        <v>88</v>
      </c>
      <c r="G318" s="64" t="s">
        <v>888</v>
      </c>
      <c r="H318" s="29"/>
      <c r="I318" s="29"/>
      <c r="J318" s="199"/>
      <c r="K318" s="98">
        <v>50400000</v>
      </c>
      <c r="L318" s="64" t="s">
        <v>889</v>
      </c>
      <c r="M318" s="96"/>
      <c r="N318" s="96"/>
      <c r="O318" s="96"/>
      <c r="P318" s="64"/>
      <c r="Q318" s="64"/>
      <c r="R318" s="96"/>
      <c r="S318" s="96"/>
      <c r="T318" s="96"/>
      <c r="U318" s="13">
        <f t="shared" si="218"/>
        <v>0</v>
      </c>
      <c r="V318" s="96"/>
      <c r="W318" s="96"/>
      <c r="X318" s="98">
        <v>50400000</v>
      </c>
      <c r="Y318" s="13">
        <f t="shared" si="214"/>
        <v>50400000</v>
      </c>
      <c r="Z318" s="24"/>
      <c r="AA318" s="24"/>
      <c r="AB318" s="24"/>
      <c r="AC318" s="25">
        <f t="shared" si="219"/>
        <v>0</v>
      </c>
      <c r="AD318" s="24"/>
      <c r="AE318" s="24"/>
      <c r="AF318" s="24"/>
      <c r="AG318" s="25">
        <f t="shared" si="220"/>
        <v>0</v>
      </c>
      <c r="AH318" s="25">
        <f t="shared" si="215"/>
        <v>50400000</v>
      </c>
      <c r="AI318" s="26">
        <f t="shared" si="216"/>
        <v>0</v>
      </c>
      <c r="AJ318" s="27">
        <f t="shared" si="217"/>
        <v>1.9943060427306349E-3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12.75" customHeight="1" outlineLevel="1" x14ac:dyDescent="0.25">
      <c r="A319" s="19">
        <v>28</v>
      </c>
      <c r="B319" s="19"/>
      <c r="C319" s="64" t="s">
        <v>280</v>
      </c>
      <c r="D319" s="29">
        <v>45447</v>
      </c>
      <c r="E319" s="64" t="s">
        <v>281</v>
      </c>
      <c r="F319" s="64" t="s">
        <v>88</v>
      </c>
      <c r="G319" s="64" t="s">
        <v>888</v>
      </c>
      <c r="H319" s="29"/>
      <c r="I319" s="29"/>
      <c r="J319" s="199"/>
      <c r="K319" s="98">
        <v>117530000</v>
      </c>
      <c r="L319" s="64" t="s">
        <v>889</v>
      </c>
      <c r="M319" s="96"/>
      <c r="N319" s="96"/>
      <c r="O319" s="96"/>
      <c r="P319" s="64"/>
      <c r="Q319" s="64"/>
      <c r="R319" s="96"/>
      <c r="S319" s="96"/>
      <c r="T319" s="96"/>
      <c r="U319" s="13">
        <f t="shared" si="218"/>
        <v>0</v>
      </c>
      <c r="V319" s="96"/>
      <c r="W319" s="96"/>
      <c r="X319" s="98">
        <v>117530000</v>
      </c>
      <c r="Y319" s="13">
        <f t="shared" si="214"/>
        <v>117530000</v>
      </c>
      <c r="Z319" s="24"/>
      <c r="AA319" s="24"/>
      <c r="AB319" s="24"/>
      <c r="AC319" s="25">
        <f t="shared" si="219"/>
        <v>0</v>
      </c>
      <c r="AD319" s="24"/>
      <c r="AE319" s="24"/>
      <c r="AF319" s="24"/>
      <c r="AG319" s="25">
        <f t="shared" si="220"/>
        <v>0</v>
      </c>
      <c r="AH319" s="25">
        <f t="shared" si="215"/>
        <v>117530000</v>
      </c>
      <c r="AI319" s="26">
        <f t="shared" si="216"/>
        <v>0</v>
      </c>
      <c r="AJ319" s="27">
        <f t="shared" si="217"/>
        <v>4.650610896867689E-3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12.75" customHeight="1" outlineLevel="1" x14ac:dyDescent="0.25">
      <c r="A320" s="19">
        <v>29</v>
      </c>
      <c r="B320" s="19"/>
      <c r="C320" s="64" t="s">
        <v>282</v>
      </c>
      <c r="D320" s="29">
        <v>45443</v>
      </c>
      <c r="E320" s="64" t="s">
        <v>1003</v>
      </c>
      <c r="F320" s="64" t="s">
        <v>88</v>
      </c>
      <c r="G320" s="64" t="s">
        <v>888</v>
      </c>
      <c r="H320" s="29"/>
      <c r="I320" s="29"/>
      <c r="J320" s="199"/>
      <c r="K320" s="98">
        <v>117530000</v>
      </c>
      <c r="L320" s="64" t="s">
        <v>889</v>
      </c>
      <c r="M320" s="96"/>
      <c r="N320" s="96"/>
      <c r="O320" s="96"/>
      <c r="P320" s="64"/>
      <c r="Q320" s="64"/>
      <c r="R320" s="96"/>
      <c r="S320" s="96"/>
      <c r="T320" s="96"/>
      <c r="U320" s="13">
        <f t="shared" si="218"/>
        <v>0</v>
      </c>
      <c r="V320" s="96"/>
      <c r="W320" s="96"/>
      <c r="X320" s="98">
        <v>117530000</v>
      </c>
      <c r="Y320" s="13">
        <f t="shared" si="214"/>
        <v>117530000</v>
      </c>
      <c r="Z320" s="24"/>
      <c r="AA320" s="24"/>
      <c r="AB320" s="24"/>
      <c r="AC320" s="25">
        <f t="shared" si="219"/>
        <v>0</v>
      </c>
      <c r="AD320" s="24"/>
      <c r="AE320" s="24"/>
      <c r="AF320" s="24"/>
      <c r="AG320" s="25">
        <f t="shared" si="220"/>
        <v>0</v>
      </c>
      <c r="AH320" s="25">
        <f t="shared" si="215"/>
        <v>117530000</v>
      </c>
      <c r="AI320" s="26">
        <f t="shared" si="216"/>
        <v>0</v>
      </c>
      <c r="AJ320" s="27">
        <f t="shared" si="217"/>
        <v>4.650610896867689E-3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12.75" customHeight="1" outlineLevel="1" x14ac:dyDescent="0.25">
      <c r="A321" s="19">
        <v>30</v>
      </c>
      <c r="B321" s="19"/>
      <c r="C321" s="64" t="s">
        <v>283</v>
      </c>
      <c r="D321" s="29">
        <v>45436</v>
      </c>
      <c r="E321" s="64" t="s">
        <v>284</v>
      </c>
      <c r="F321" s="64" t="s">
        <v>88</v>
      </c>
      <c r="G321" s="64" t="s">
        <v>888</v>
      </c>
      <c r="H321" s="29"/>
      <c r="I321" s="29"/>
      <c r="J321" s="199"/>
      <c r="K321" s="98">
        <v>28750000</v>
      </c>
      <c r="L321" s="64" t="s">
        <v>889</v>
      </c>
      <c r="M321" s="96"/>
      <c r="N321" s="96"/>
      <c r="O321" s="96"/>
      <c r="P321" s="64"/>
      <c r="Q321" s="64"/>
      <c r="R321" s="96"/>
      <c r="S321" s="96"/>
      <c r="T321" s="96"/>
      <c r="U321" s="13">
        <f t="shared" si="218"/>
        <v>0</v>
      </c>
      <c r="V321" s="96"/>
      <c r="W321" s="96"/>
      <c r="X321" s="98">
        <v>28750000</v>
      </c>
      <c r="Y321" s="13">
        <f t="shared" si="214"/>
        <v>28750000</v>
      </c>
      <c r="Z321" s="24"/>
      <c r="AA321" s="24"/>
      <c r="AB321" s="24"/>
      <c r="AC321" s="25">
        <f t="shared" si="219"/>
        <v>0</v>
      </c>
      <c r="AD321" s="24"/>
      <c r="AE321" s="24"/>
      <c r="AF321" s="24"/>
      <c r="AG321" s="25">
        <f t="shared" si="220"/>
        <v>0</v>
      </c>
      <c r="AH321" s="25">
        <f t="shared" si="215"/>
        <v>28750000</v>
      </c>
      <c r="AI321" s="26">
        <f t="shared" si="216"/>
        <v>0</v>
      </c>
      <c r="AJ321" s="27">
        <f t="shared" si="217"/>
        <v>1.1376249747719394E-3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12.75" customHeight="1" outlineLevel="1" x14ac:dyDescent="0.25">
      <c r="A322" s="19">
        <v>31</v>
      </c>
      <c r="B322" s="19"/>
      <c r="C322" s="64" t="s">
        <v>285</v>
      </c>
      <c r="D322" s="29">
        <v>45443</v>
      </c>
      <c r="E322" s="64" t="s">
        <v>268</v>
      </c>
      <c r="F322" s="64" t="s">
        <v>88</v>
      </c>
      <c r="G322" s="64" t="s">
        <v>888</v>
      </c>
      <c r="H322" s="29"/>
      <c r="I322" s="29"/>
      <c r="J322" s="199"/>
      <c r="K322" s="98">
        <v>105850000</v>
      </c>
      <c r="L322" s="64" t="s">
        <v>889</v>
      </c>
      <c r="M322" s="96"/>
      <c r="N322" s="96"/>
      <c r="O322" s="96"/>
      <c r="P322" s="64"/>
      <c r="Q322" s="64"/>
      <c r="R322" s="96"/>
      <c r="S322" s="96"/>
      <c r="T322" s="96"/>
      <c r="U322" s="13">
        <f t="shared" si="218"/>
        <v>0</v>
      </c>
      <c r="V322" s="96"/>
      <c r="W322" s="96"/>
      <c r="X322" s="98">
        <v>105850000</v>
      </c>
      <c r="Y322" s="13">
        <f t="shared" si="214"/>
        <v>105850000</v>
      </c>
      <c r="Z322" s="24"/>
      <c r="AA322" s="24"/>
      <c r="AB322" s="24"/>
      <c r="AC322" s="25">
        <f t="shared" si="219"/>
        <v>0</v>
      </c>
      <c r="AD322" s="24"/>
      <c r="AE322" s="24"/>
      <c r="AF322" s="24"/>
      <c r="AG322" s="25">
        <f t="shared" si="220"/>
        <v>0</v>
      </c>
      <c r="AH322" s="25">
        <f t="shared" si="215"/>
        <v>105850000</v>
      </c>
      <c r="AI322" s="26">
        <f t="shared" si="216"/>
        <v>0</v>
      </c>
      <c r="AJ322" s="27">
        <f t="shared" si="217"/>
        <v>4.1884383853777324E-3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12.75" customHeight="1" outlineLevel="1" x14ac:dyDescent="0.25">
      <c r="A323" s="19">
        <v>32</v>
      </c>
      <c r="B323" s="19"/>
      <c r="C323" s="64" t="s">
        <v>286</v>
      </c>
      <c r="D323" s="29">
        <v>45448</v>
      </c>
      <c r="E323" s="64" t="s">
        <v>258</v>
      </c>
      <c r="F323" s="64" t="s">
        <v>88</v>
      </c>
      <c r="G323" s="64" t="s">
        <v>888</v>
      </c>
      <c r="H323" s="29"/>
      <c r="I323" s="29"/>
      <c r="J323" s="199"/>
      <c r="K323" s="98">
        <v>105850000</v>
      </c>
      <c r="L323" s="64" t="s">
        <v>889</v>
      </c>
      <c r="M323" s="96"/>
      <c r="N323" s="96"/>
      <c r="O323" s="96"/>
      <c r="P323" s="64"/>
      <c r="Q323" s="64"/>
      <c r="R323" s="96"/>
      <c r="S323" s="96"/>
      <c r="T323" s="96"/>
      <c r="U323" s="13">
        <f t="shared" si="218"/>
        <v>0</v>
      </c>
      <c r="V323" s="96"/>
      <c r="W323" s="96"/>
      <c r="X323" s="98">
        <v>105850000</v>
      </c>
      <c r="Y323" s="13">
        <f t="shared" si="214"/>
        <v>105850000</v>
      </c>
      <c r="Z323" s="24"/>
      <c r="AA323" s="24"/>
      <c r="AB323" s="24"/>
      <c r="AC323" s="25">
        <f t="shared" si="219"/>
        <v>0</v>
      </c>
      <c r="AD323" s="24"/>
      <c r="AE323" s="24"/>
      <c r="AF323" s="24"/>
      <c r="AG323" s="25">
        <f t="shared" si="220"/>
        <v>0</v>
      </c>
      <c r="AH323" s="25">
        <f t="shared" si="215"/>
        <v>105850000</v>
      </c>
      <c r="AI323" s="26">
        <f t="shared" si="216"/>
        <v>0</v>
      </c>
      <c r="AJ323" s="27">
        <f t="shared" si="217"/>
        <v>4.1884383853777324E-3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12.75" hidden="1" customHeight="1" outlineLevel="1" x14ac:dyDescent="0.25">
      <c r="A324" s="19">
        <v>33</v>
      </c>
      <c r="B324" s="19"/>
      <c r="C324" s="64"/>
      <c r="D324" s="29"/>
      <c r="E324" s="64"/>
      <c r="F324" s="64"/>
      <c r="G324" s="64"/>
      <c r="H324" s="29"/>
      <c r="I324" s="29"/>
      <c r="J324" s="199"/>
      <c r="K324" s="98"/>
      <c r="L324" s="64"/>
      <c r="M324" s="96"/>
      <c r="N324" s="96"/>
      <c r="O324" s="96"/>
      <c r="P324" s="64"/>
      <c r="Q324" s="64"/>
      <c r="R324" s="96"/>
      <c r="S324" s="96"/>
      <c r="T324" s="96"/>
      <c r="U324" s="13">
        <f t="shared" si="218"/>
        <v>0</v>
      </c>
      <c r="V324" s="96"/>
      <c r="W324" s="96"/>
      <c r="X324" s="96"/>
      <c r="Y324" s="13">
        <f t="shared" si="214"/>
        <v>0</v>
      </c>
      <c r="Z324" s="24"/>
      <c r="AA324" s="24"/>
      <c r="AB324" s="24"/>
      <c r="AC324" s="25">
        <f t="shared" si="219"/>
        <v>0</v>
      </c>
      <c r="AD324" s="24"/>
      <c r="AE324" s="24"/>
      <c r="AF324" s="24"/>
      <c r="AG324" s="25">
        <f t="shared" si="220"/>
        <v>0</v>
      </c>
      <c r="AH324" s="25">
        <f t="shared" si="215"/>
        <v>0</v>
      </c>
      <c r="AI324" s="26">
        <f t="shared" si="216"/>
        <v>0</v>
      </c>
      <c r="AJ324" s="27">
        <f t="shared" ref="AJ324:AJ355" si="221">IF(ISERROR(AH324/$AH$465),"-",AH324/$AH$465)</f>
        <v>0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12.75" hidden="1" customHeight="1" outlineLevel="1" x14ac:dyDescent="0.25">
      <c r="A325" s="19">
        <v>34</v>
      </c>
      <c r="B325" s="19"/>
      <c r="C325" s="64"/>
      <c r="D325" s="29"/>
      <c r="E325" s="64"/>
      <c r="F325" s="64"/>
      <c r="G325" s="64"/>
      <c r="H325" s="29"/>
      <c r="I325" s="29"/>
      <c r="J325" s="199"/>
      <c r="K325" s="98"/>
      <c r="L325" s="64"/>
      <c r="M325" s="96"/>
      <c r="N325" s="96"/>
      <c r="O325" s="96"/>
      <c r="P325" s="64"/>
      <c r="Q325" s="64"/>
      <c r="R325" s="96"/>
      <c r="S325" s="96"/>
      <c r="T325" s="96"/>
      <c r="U325" s="13">
        <f t="shared" si="218"/>
        <v>0</v>
      </c>
      <c r="V325" s="96"/>
      <c r="W325" s="96"/>
      <c r="X325" s="96"/>
      <c r="Y325" s="13">
        <f t="shared" si="214"/>
        <v>0</v>
      </c>
      <c r="Z325" s="24"/>
      <c r="AA325" s="24"/>
      <c r="AB325" s="24"/>
      <c r="AC325" s="25">
        <f t="shared" si="219"/>
        <v>0</v>
      </c>
      <c r="AD325" s="24"/>
      <c r="AE325" s="24"/>
      <c r="AF325" s="24"/>
      <c r="AG325" s="25">
        <f t="shared" si="220"/>
        <v>0</v>
      </c>
      <c r="AH325" s="25">
        <f t="shared" si="215"/>
        <v>0</v>
      </c>
      <c r="AI325" s="26">
        <f t="shared" si="216"/>
        <v>0</v>
      </c>
      <c r="AJ325" s="27">
        <f t="shared" si="221"/>
        <v>0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12.75" hidden="1" customHeight="1" outlineLevel="1" x14ac:dyDescent="0.25">
      <c r="A326" s="19">
        <v>35</v>
      </c>
      <c r="B326" s="19"/>
      <c r="C326" s="64"/>
      <c r="D326" s="29"/>
      <c r="E326" s="64"/>
      <c r="F326" s="64"/>
      <c r="G326" s="64"/>
      <c r="H326" s="29"/>
      <c r="I326" s="29"/>
      <c r="J326" s="199"/>
      <c r="K326" s="98"/>
      <c r="L326" s="64"/>
      <c r="M326" s="96"/>
      <c r="N326" s="96"/>
      <c r="O326" s="96"/>
      <c r="P326" s="64"/>
      <c r="Q326" s="64"/>
      <c r="R326" s="96"/>
      <c r="S326" s="96"/>
      <c r="T326" s="96"/>
      <c r="U326" s="13">
        <f t="shared" si="218"/>
        <v>0</v>
      </c>
      <c r="V326" s="96"/>
      <c r="W326" s="96"/>
      <c r="X326" s="96"/>
      <c r="Y326" s="13">
        <f t="shared" si="214"/>
        <v>0</v>
      </c>
      <c r="Z326" s="24"/>
      <c r="AA326" s="24"/>
      <c r="AB326" s="24"/>
      <c r="AC326" s="25">
        <f t="shared" si="219"/>
        <v>0</v>
      </c>
      <c r="AD326" s="24"/>
      <c r="AE326" s="24"/>
      <c r="AF326" s="24"/>
      <c r="AG326" s="25">
        <f t="shared" si="220"/>
        <v>0</v>
      </c>
      <c r="AH326" s="25">
        <f t="shared" si="215"/>
        <v>0</v>
      </c>
      <c r="AI326" s="26">
        <f t="shared" si="216"/>
        <v>0</v>
      </c>
      <c r="AJ326" s="27">
        <f t="shared" si="221"/>
        <v>0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12.75" customHeight="1" outlineLevel="1" x14ac:dyDescent="0.25">
      <c r="A327" s="19">
        <v>36</v>
      </c>
      <c r="B327" s="19"/>
      <c r="C327" s="64" t="s">
        <v>929</v>
      </c>
      <c r="D327" s="29">
        <v>45447</v>
      </c>
      <c r="E327" s="64" t="s">
        <v>251</v>
      </c>
      <c r="F327" s="64" t="s">
        <v>88</v>
      </c>
      <c r="G327" s="64" t="s">
        <v>888</v>
      </c>
      <c r="H327" s="29"/>
      <c r="I327" s="29"/>
      <c r="J327" s="199"/>
      <c r="K327" s="98">
        <v>191625000</v>
      </c>
      <c r="L327" s="64" t="s">
        <v>889</v>
      </c>
      <c r="M327" s="96"/>
      <c r="N327" s="96"/>
      <c r="O327" s="96"/>
      <c r="P327" s="64"/>
      <c r="Q327" s="64"/>
      <c r="R327" s="96"/>
      <c r="S327" s="96"/>
      <c r="T327" s="96"/>
      <c r="U327" s="13">
        <f t="shared" si="218"/>
        <v>0</v>
      </c>
      <c r="V327" s="96"/>
      <c r="W327" s="96"/>
      <c r="X327" s="96"/>
      <c r="Y327" s="13">
        <f t="shared" ref="Y327:Y371" si="222">SUM(V327:X327)</f>
        <v>0</v>
      </c>
      <c r="Z327" s="31">
        <v>191625000</v>
      </c>
      <c r="AA327" s="24"/>
      <c r="AB327" s="24"/>
      <c r="AC327" s="25">
        <f t="shared" si="219"/>
        <v>191625000</v>
      </c>
      <c r="AD327" s="24"/>
      <c r="AE327" s="24"/>
      <c r="AF327" s="24"/>
      <c r="AG327" s="25">
        <f t="shared" si="220"/>
        <v>0</v>
      </c>
      <c r="AH327" s="25">
        <f t="shared" ref="AH327:AH371" si="223">SUM(U327,Y327,AC327,AG327)</f>
        <v>191625000</v>
      </c>
      <c r="AI327" s="26">
        <f t="shared" ref="AI327:AI371" si="224">IF(ISERROR(AH327/J327),0,AH327/J327)</f>
        <v>0</v>
      </c>
      <c r="AJ327" s="27">
        <f t="shared" si="221"/>
        <v>7.5825177666321011E-3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12.75" customHeight="1" outlineLevel="1" x14ac:dyDescent="0.25">
      <c r="A328" s="19">
        <v>37</v>
      </c>
      <c r="B328" s="19"/>
      <c r="C328" s="64" t="s">
        <v>930</v>
      </c>
      <c r="D328" s="29">
        <v>45447</v>
      </c>
      <c r="E328" s="64" t="s">
        <v>251</v>
      </c>
      <c r="F328" s="64" t="s">
        <v>88</v>
      </c>
      <c r="G328" s="64" t="s">
        <v>888</v>
      </c>
      <c r="H328" s="29"/>
      <c r="I328" s="29"/>
      <c r="J328" s="199"/>
      <c r="K328" s="98">
        <v>111142500</v>
      </c>
      <c r="L328" s="64" t="s">
        <v>889</v>
      </c>
      <c r="M328" s="96"/>
      <c r="N328" s="96"/>
      <c r="O328" s="96"/>
      <c r="P328" s="64"/>
      <c r="Q328" s="64"/>
      <c r="R328" s="96"/>
      <c r="S328" s="96"/>
      <c r="T328" s="96"/>
      <c r="U328" s="13">
        <f t="shared" si="218"/>
        <v>0</v>
      </c>
      <c r="V328" s="96"/>
      <c r="W328" s="96"/>
      <c r="X328" s="96"/>
      <c r="Y328" s="13">
        <f t="shared" si="222"/>
        <v>0</v>
      </c>
      <c r="Z328" s="31">
        <v>111142500</v>
      </c>
      <c r="AA328" s="24"/>
      <c r="AB328" s="24"/>
      <c r="AC328" s="25">
        <f t="shared" si="219"/>
        <v>111142500</v>
      </c>
      <c r="AD328" s="24"/>
      <c r="AE328" s="24"/>
      <c r="AF328" s="24"/>
      <c r="AG328" s="25">
        <f t="shared" si="220"/>
        <v>0</v>
      </c>
      <c r="AH328" s="25">
        <f t="shared" si="223"/>
        <v>111142500</v>
      </c>
      <c r="AI328" s="26">
        <f t="shared" si="224"/>
        <v>0</v>
      </c>
      <c r="AJ328" s="27">
        <f t="shared" si="221"/>
        <v>4.3978603046466187E-3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12.75" customHeight="1" outlineLevel="1" x14ac:dyDescent="0.25">
      <c r="A329" s="19">
        <v>38</v>
      </c>
      <c r="B329" s="19"/>
      <c r="C329" s="64" t="s">
        <v>931</v>
      </c>
      <c r="D329" s="29">
        <v>45443</v>
      </c>
      <c r="E329" s="64" t="s">
        <v>922</v>
      </c>
      <c r="F329" s="64" t="s">
        <v>88</v>
      </c>
      <c r="G329" s="64" t="s">
        <v>888</v>
      </c>
      <c r="H329" s="29"/>
      <c r="I329" s="29"/>
      <c r="J329" s="199"/>
      <c r="K329" s="98">
        <v>28750000</v>
      </c>
      <c r="L329" s="64" t="s">
        <v>889</v>
      </c>
      <c r="M329" s="96"/>
      <c r="N329" s="96"/>
      <c r="O329" s="96"/>
      <c r="P329" s="64"/>
      <c r="Q329" s="64"/>
      <c r="R329" s="96"/>
      <c r="S329" s="96"/>
      <c r="T329" s="96"/>
      <c r="U329" s="13">
        <f t="shared" si="218"/>
        <v>0</v>
      </c>
      <c r="V329" s="96"/>
      <c r="W329" s="96"/>
      <c r="X329" s="96"/>
      <c r="Y329" s="13">
        <f t="shared" si="222"/>
        <v>0</v>
      </c>
      <c r="Z329" s="31">
        <v>28750000</v>
      </c>
      <c r="AA329" s="24"/>
      <c r="AB329" s="24"/>
      <c r="AC329" s="25">
        <f t="shared" si="219"/>
        <v>28750000</v>
      </c>
      <c r="AD329" s="24"/>
      <c r="AE329" s="24"/>
      <c r="AF329" s="24"/>
      <c r="AG329" s="25">
        <f t="shared" si="220"/>
        <v>0</v>
      </c>
      <c r="AH329" s="25">
        <f t="shared" si="223"/>
        <v>28750000</v>
      </c>
      <c r="AI329" s="26">
        <f t="shared" si="224"/>
        <v>0</v>
      </c>
      <c r="AJ329" s="27">
        <f t="shared" si="221"/>
        <v>1.1376249747719394E-3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12.75" customHeight="1" outlineLevel="1" x14ac:dyDescent="0.25">
      <c r="A330" s="19">
        <v>39</v>
      </c>
      <c r="B330" s="19"/>
      <c r="C330" s="64" t="s">
        <v>932</v>
      </c>
      <c r="D330" s="29">
        <v>45475</v>
      </c>
      <c r="E330" s="64" t="s">
        <v>923</v>
      </c>
      <c r="F330" s="64" t="s">
        <v>88</v>
      </c>
      <c r="G330" s="64" t="s">
        <v>888</v>
      </c>
      <c r="H330" s="29"/>
      <c r="I330" s="29"/>
      <c r="J330" s="199"/>
      <c r="K330" s="98">
        <v>24000000</v>
      </c>
      <c r="L330" s="64" t="s">
        <v>889</v>
      </c>
      <c r="M330" s="96"/>
      <c r="N330" s="96"/>
      <c r="O330" s="96"/>
      <c r="P330" s="64"/>
      <c r="Q330" s="64"/>
      <c r="R330" s="96"/>
      <c r="S330" s="96"/>
      <c r="T330" s="96"/>
      <c r="U330" s="13">
        <f t="shared" si="218"/>
        <v>0</v>
      </c>
      <c r="V330" s="96"/>
      <c r="W330" s="96"/>
      <c r="X330" s="96"/>
      <c r="Y330" s="13">
        <f t="shared" si="222"/>
        <v>0</v>
      </c>
      <c r="Z330" s="31">
        <v>24000000</v>
      </c>
      <c r="AA330" s="24"/>
      <c r="AB330" s="24"/>
      <c r="AC330" s="25">
        <f t="shared" si="219"/>
        <v>24000000</v>
      </c>
      <c r="AD330" s="24"/>
      <c r="AE330" s="24"/>
      <c r="AF330" s="24"/>
      <c r="AG330" s="25">
        <f t="shared" si="220"/>
        <v>0</v>
      </c>
      <c r="AH330" s="25">
        <f t="shared" si="223"/>
        <v>24000000</v>
      </c>
      <c r="AI330" s="26">
        <f t="shared" si="224"/>
        <v>0</v>
      </c>
      <c r="AJ330" s="27">
        <f t="shared" si="221"/>
        <v>9.4966954415744522E-4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12.75" customHeight="1" outlineLevel="1" x14ac:dyDescent="0.25">
      <c r="A331" s="19">
        <v>40</v>
      </c>
      <c r="B331" s="19"/>
      <c r="C331" s="64" t="s">
        <v>933</v>
      </c>
      <c r="D331" s="29">
        <v>45462</v>
      </c>
      <c r="E331" s="64" t="s">
        <v>924</v>
      </c>
      <c r="F331" s="64" t="s">
        <v>88</v>
      </c>
      <c r="G331" s="64" t="s">
        <v>888</v>
      </c>
      <c r="H331" s="29"/>
      <c r="I331" s="29"/>
      <c r="J331" s="199"/>
      <c r="K331" s="98">
        <v>35280000</v>
      </c>
      <c r="L331" s="64" t="s">
        <v>889</v>
      </c>
      <c r="M331" s="96"/>
      <c r="N331" s="96"/>
      <c r="O331" s="96"/>
      <c r="P331" s="64"/>
      <c r="Q331" s="64"/>
      <c r="R331" s="96"/>
      <c r="S331" s="96"/>
      <c r="T331" s="96"/>
      <c r="U331" s="13">
        <f t="shared" si="218"/>
        <v>0</v>
      </c>
      <c r="V331" s="96"/>
      <c r="W331" s="96"/>
      <c r="X331" s="96"/>
      <c r="Y331" s="13">
        <f t="shared" si="222"/>
        <v>0</v>
      </c>
      <c r="Z331" s="31">
        <v>35280000</v>
      </c>
      <c r="AA331" s="24"/>
      <c r="AB331" s="24"/>
      <c r="AC331" s="25">
        <f t="shared" si="219"/>
        <v>35280000</v>
      </c>
      <c r="AD331" s="24"/>
      <c r="AE331" s="24"/>
      <c r="AF331" s="24"/>
      <c r="AG331" s="25">
        <f t="shared" si="220"/>
        <v>0</v>
      </c>
      <c r="AH331" s="25">
        <f t="shared" si="223"/>
        <v>35280000</v>
      </c>
      <c r="AI331" s="26">
        <f t="shared" si="224"/>
        <v>0</v>
      </c>
      <c r="AJ331" s="27">
        <f t="shared" si="221"/>
        <v>1.3960142299114444E-3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12.75" customHeight="1" outlineLevel="1" x14ac:dyDescent="0.25">
      <c r="A332" s="19">
        <v>41</v>
      </c>
      <c r="B332" s="19"/>
      <c r="C332" s="64" t="s">
        <v>934</v>
      </c>
      <c r="D332" s="29">
        <v>45462</v>
      </c>
      <c r="E332" s="64" t="s">
        <v>925</v>
      </c>
      <c r="F332" s="64" t="s">
        <v>88</v>
      </c>
      <c r="G332" s="64" t="s">
        <v>888</v>
      </c>
      <c r="H332" s="29"/>
      <c r="I332" s="29"/>
      <c r="J332" s="199"/>
      <c r="K332" s="98">
        <v>48720000</v>
      </c>
      <c r="L332" s="64" t="s">
        <v>889</v>
      </c>
      <c r="M332" s="96"/>
      <c r="N332" s="96"/>
      <c r="O332" s="96"/>
      <c r="P332" s="64"/>
      <c r="Q332" s="64"/>
      <c r="R332" s="96"/>
      <c r="S332" s="96"/>
      <c r="T332" s="96"/>
      <c r="U332" s="13">
        <f t="shared" si="218"/>
        <v>0</v>
      </c>
      <c r="V332" s="96"/>
      <c r="W332" s="96"/>
      <c r="X332" s="96"/>
      <c r="Y332" s="13">
        <f t="shared" si="222"/>
        <v>0</v>
      </c>
      <c r="Z332" s="31">
        <v>48720000</v>
      </c>
      <c r="AA332" s="24"/>
      <c r="AB332" s="24"/>
      <c r="AC332" s="25">
        <f t="shared" si="219"/>
        <v>48720000</v>
      </c>
      <c r="AD332" s="24"/>
      <c r="AE332" s="24"/>
      <c r="AF332" s="24"/>
      <c r="AG332" s="25">
        <f t="shared" si="220"/>
        <v>0</v>
      </c>
      <c r="AH332" s="25">
        <f t="shared" si="223"/>
        <v>48720000</v>
      </c>
      <c r="AI332" s="26">
        <f t="shared" si="224"/>
        <v>0</v>
      </c>
      <c r="AJ332" s="27">
        <f t="shared" si="221"/>
        <v>1.9278291746396138E-3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12.75" customHeight="1" outlineLevel="1" x14ac:dyDescent="0.25">
      <c r="A333" s="19">
        <v>42</v>
      </c>
      <c r="B333" s="19"/>
      <c r="C333" s="64" t="s">
        <v>935</v>
      </c>
      <c r="D333" s="29">
        <v>45462</v>
      </c>
      <c r="E333" s="64" t="s">
        <v>926</v>
      </c>
      <c r="F333" s="64" t="s">
        <v>88</v>
      </c>
      <c r="G333" s="64" t="s">
        <v>888</v>
      </c>
      <c r="H333" s="29"/>
      <c r="I333" s="29"/>
      <c r="J333" s="199"/>
      <c r="K333" s="98">
        <v>48720000</v>
      </c>
      <c r="L333" s="64" t="s">
        <v>889</v>
      </c>
      <c r="M333" s="96"/>
      <c r="N333" s="96"/>
      <c r="O333" s="96"/>
      <c r="P333" s="64"/>
      <c r="Q333" s="64"/>
      <c r="R333" s="96"/>
      <c r="S333" s="96"/>
      <c r="T333" s="96"/>
      <c r="U333" s="13">
        <f t="shared" si="218"/>
        <v>0</v>
      </c>
      <c r="V333" s="96"/>
      <c r="W333" s="96"/>
      <c r="X333" s="96"/>
      <c r="Y333" s="13">
        <f t="shared" si="222"/>
        <v>0</v>
      </c>
      <c r="Z333" s="31">
        <v>48720000</v>
      </c>
      <c r="AA333" s="24"/>
      <c r="AB333" s="24"/>
      <c r="AC333" s="25">
        <f t="shared" si="219"/>
        <v>48720000</v>
      </c>
      <c r="AD333" s="24"/>
      <c r="AE333" s="24"/>
      <c r="AF333" s="24"/>
      <c r="AG333" s="25">
        <f t="shared" si="220"/>
        <v>0</v>
      </c>
      <c r="AH333" s="25">
        <f t="shared" si="223"/>
        <v>48720000</v>
      </c>
      <c r="AI333" s="26">
        <f t="shared" si="224"/>
        <v>0</v>
      </c>
      <c r="AJ333" s="27">
        <f t="shared" si="221"/>
        <v>1.9278291746396138E-3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12.75" customHeight="1" outlineLevel="1" x14ac:dyDescent="0.25">
      <c r="A334" s="19">
        <v>43</v>
      </c>
      <c r="B334" s="19"/>
      <c r="C334" s="64" t="s">
        <v>936</v>
      </c>
      <c r="D334" s="29">
        <v>45475</v>
      </c>
      <c r="E334" s="64" t="s">
        <v>281</v>
      </c>
      <c r="F334" s="64" t="s">
        <v>88</v>
      </c>
      <c r="G334" s="64" t="s">
        <v>888</v>
      </c>
      <c r="H334" s="29"/>
      <c r="I334" s="29"/>
      <c r="J334" s="199"/>
      <c r="K334" s="98">
        <v>191100000</v>
      </c>
      <c r="L334" s="64" t="s">
        <v>889</v>
      </c>
      <c r="M334" s="96"/>
      <c r="N334" s="96"/>
      <c r="O334" s="96"/>
      <c r="P334" s="64"/>
      <c r="Q334" s="64"/>
      <c r="R334" s="96"/>
      <c r="S334" s="96"/>
      <c r="T334" s="96"/>
      <c r="U334" s="13">
        <f t="shared" si="218"/>
        <v>0</v>
      </c>
      <c r="V334" s="96"/>
      <c r="W334" s="96"/>
      <c r="X334" s="96"/>
      <c r="Y334" s="13">
        <f t="shared" si="222"/>
        <v>0</v>
      </c>
      <c r="Z334" s="31">
        <v>191100000</v>
      </c>
      <c r="AA334" s="24"/>
      <c r="AB334" s="24"/>
      <c r="AC334" s="25">
        <f t="shared" si="219"/>
        <v>191100000</v>
      </c>
      <c r="AD334" s="24"/>
      <c r="AE334" s="24"/>
      <c r="AF334" s="24"/>
      <c r="AG334" s="25">
        <f t="shared" si="220"/>
        <v>0</v>
      </c>
      <c r="AH334" s="25">
        <f t="shared" si="223"/>
        <v>191100000</v>
      </c>
      <c r="AI334" s="26">
        <f t="shared" si="224"/>
        <v>0</v>
      </c>
      <c r="AJ334" s="27">
        <f t="shared" si="221"/>
        <v>7.5617437453536574E-3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12.75" customHeight="1" outlineLevel="1" x14ac:dyDescent="0.25">
      <c r="A335" s="19">
        <v>44</v>
      </c>
      <c r="B335" s="19"/>
      <c r="C335" s="64" t="s">
        <v>937</v>
      </c>
      <c r="D335" s="29">
        <v>45475</v>
      </c>
      <c r="E335" s="64" t="s">
        <v>281</v>
      </c>
      <c r="F335" s="64" t="s">
        <v>88</v>
      </c>
      <c r="G335" s="64" t="s">
        <v>888</v>
      </c>
      <c r="H335" s="29"/>
      <c r="I335" s="29"/>
      <c r="J335" s="199"/>
      <c r="K335" s="98">
        <v>191100000</v>
      </c>
      <c r="L335" s="64" t="s">
        <v>889</v>
      </c>
      <c r="M335" s="96"/>
      <c r="N335" s="96"/>
      <c r="O335" s="96"/>
      <c r="P335" s="64"/>
      <c r="Q335" s="64"/>
      <c r="R335" s="96"/>
      <c r="S335" s="96"/>
      <c r="T335" s="96"/>
      <c r="U335" s="13">
        <f t="shared" si="218"/>
        <v>0</v>
      </c>
      <c r="V335" s="96"/>
      <c r="W335" s="96"/>
      <c r="X335" s="96"/>
      <c r="Y335" s="13">
        <f t="shared" si="222"/>
        <v>0</v>
      </c>
      <c r="Z335" s="31">
        <v>191100000</v>
      </c>
      <c r="AA335" s="24"/>
      <c r="AB335" s="24"/>
      <c r="AC335" s="25">
        <f t="shared" si="219"/>
        <v>191100000</v>
      </c>
      <c r="AD335" s="24"/>
      <c r="AE335" s="24"/>
      <c r="AF335" s="24"/>
      <c r="AG335" s="25">
        <f t="shared" si="220"/>
        <v>0</v>
      </c>
      <c r="AH335" s="25">
        <f t="shared" si="223"/>
        <v>191100000</v>
      </c>
      <c r="AI335" s="26">
        <f t="shared" si="224"/>
        <v>0</v>
      </c>
      <c r="AJ335" s="27">
        <f t="shared" si="221"/>
        <v>7.5617437453536574E-3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12.75" customHeight="1" outlineLevel="1" x14ac:dyDescent="0.25">
      <c r="A336" s="19">
        <v>45</v>
      </c>
      <c r="B336" s="19"/>
      <c r="C336" s="64" t="s">
        <v>938</v>
      </c>
      <c r="D336" s="29">
        <v>45462</v>
      </c>
      <c r="E336" s="64" t="s">
        <v>927</v>
      </c>
      <c r="F336" s="64" t="s">
        <v>88</v>
      </c>
      <c r="G336" s="64" t="s">
        <v>888</v>
      </c>
      <c r="H336" s="29"/>
      <c r="I336" s="29"/>
      <c r="J336" s="199"/>
      <c r="K336" s="98">
        <v>120540000</v>
      </c>
      <c r="L336" s="64" t="s">
        <v>889</v>
      </c>
      <c r="M336" s="96"/>
      <c r="N336" s="96"/>
      <c r="O336" s="96"/>
      <c r="P336" s="64"/>
      <c r="Q336" s="64"/>
      <c r="R336" s="96"/>
      <c r="S336" s="96"/>
      <c r="T336" s="96"/>
      <c r="U336" s="13">
        <f t="shared" si="218"/>
        <v>0</v>
      </c>
      <c r="V336" s="96"/>
      <c r="W336" s="96"/>
      <c r="X336" s="96"/>
      <c r="Y336" s="13">
        <f t="shared" si="222"/>
        <v>0</v>
      </c>
      <c r="Z336" s="31">
        <v>120540000</v>
      </c>
      <c r="AA336" s="24"/>
      <c r="AB336" s="24"/>
      <c r="AC336" s="25">
        <f t="shared" si="219"/>
        <v>120540000</v>
      </c>
      <c r="AD336" s="24"/>
      <c r="AE336" s="24"/>
      <c r="AF336" s="24"/>
      <c r="AG336" s="25">
        <f t="shared" si="220"/>
        <v>0</v>
      </c>
      <c r="AH336" s="25">
        <f t="shared" si="223"/>
        <v>120540000</v>
      </c>
      <c r="AI336" s="26">
        <f t="shared" si="224"/>
        <v>0</v>
      </c>
      <c r="AJ336" s="27">
        <f t="shared" si="221"/>
        <v>4.7697152855307682E-3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12.75" customHeight="1" outlineLevel="1" x14ac:dyDescent="0.25">
      <c r="A337" s="19">
        <v>46</v>
      </c>
      <c r="B337" s="19"/>
      <c r="C337" s="64" t="s">
        <v>939</v>
      </c>
      <c r="D337" s="29">
        <v>45470</v>
      </c>
      <c r="E337" s="64" t="s">
        <v>266</v>
      </c>
      <c r="F337" s="64" t="s">
        <v>88</v>
      </c>
      <c r="G337" s="64" t="s">
        <v>888</v>
      </c>
      <c r="H337" s="29"/>
      <c r="I337" s="29"/>
      <c r="J337" s="199"/>
      <c r="K337" s="98">
        <v>24000000</v>
      </c>
      <c r="L337" s="64" t="s">
        <v>889</v>
      </c>
      <c r="M337" s="96"/>
      <c r="N337" s="96"/>
      <c r="O337" s="96"/>
      <c r="P337" s="64"/>
      <c r="Q337" s="64"/>
      <c r="R337" s="96"/>
      <c r="S337" s="96"/>
      <c r="T337" s="96"/>
      <c r="U337" s="13">
        <f t="shared" si="218"/>
        <v>0</v>
      </c>
      <c r="V337" s="96"/>
      <c r="W337" s="96"/>
      <c r="X337" s="96"/>
      <c r="Y337" s="13">
        <f t="shared" si="222"/>
        <v>0</v>
      </c>
      <c r="Z337" s="31">
        <v>24000000</v>
      </c>
      <c r="AA337" s="24"/>
      <c r="AB337" s="24"/>
      <c r="AC337" s="25">
        <f t="shared" si="219"/>
        <v>24000000</v>
      </c>
      <c r="AD337" s="24"/>
      <c r="AE337" s="24"/>
      <c r="AF337" s="24"/>
      <c r="AG337" s="25">
        <f t="shared" si="220"/>
        <v>0</v>
      </c>
      <c r="AH337" s="25">
        <f t="shared" si="223"/>
        <v>24000000</v>
      </c>
      <c r="AI337" s="26">
        <f t="shared" si="224"/>
        <v>0</v>
      </c>
      <c r="AJ337" s="27">
        <f t="shared" si="221"/>
        <v>9.4966954415744522E-4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12.75" customHeight="1" outlineLevel="1" x14ac:dyDescent="0.25">
      <c r="A338" s="19">
        <v>47</v>
      </c>
      <c r="B338" s="19"/>
      <c r="C338" s="64" t="s">
        <v>940</v>
      </c>
      <c r="D338" s="29">
        <v>45488</v>
      </c>
      <c r="E338" s="64" t="s">
        <v>928</v>
      </c>
      <c r="F338" s="64" t="s">
        <v>88</v>
      </c>
      <c r="G338" s="64" t="s">
        <v>888</v>
      </c>
      <c r="H338" s="29"/>
      <c r="I338" s="29"/>
      <c r="J338" s="199"/>
      <c r="K338" s="98">
        <v>12600000</v>
      </c>
      <c r="L338" s="64" t="s">
        <v>889</v>
      </c>
      <c r="M338" s="96"/>
      <c r="N338" s="96"/>
      <c r="O338" s="96"/>
      <c r="P338" s="64"/>
      <c r="Q338" s="64"/>
      <c r="R338" s="96"/>
      <c r="S338" s="96"/>
      <c r="T338" s="96"/>
      <c r="U338" s="13">
        <f t="shared" si="218"/>
        <v>0</v>
      </c>
      <c r="V338" s="96"/>
      <c r="W338" s="96"/>
      <c r="X338" s="96"/>
      <c r="Y338" s="13">
        <f t="shared" si="222"/>
        <v>0</v>
      </c>
      <c r="Z338" s="31">
        <v>12600000</v>
      </c>
      <c r="AA338" s="24"/>
      <c r="AB338" s="24"/>
      <c r="AC338" s="25">
        <f t="shared" si="219"/>
        <v>12600000</v>
      </c>
      <c r="AD338" s="24"/>
      <c r="AE338" s="24"/>
      <c r="AF338" s="24"/>
      <c r="AG338" s="25">
        <f t="shared" si="220"/>
        <v>0</v>
      </c>
      <c r="AH338" s="25">
        <f t="shared" si="223"/>
        <v>12600000</v>
      </c>
      <c r="AI338" s="26">
        <f t="shared" si="224"/>
        <v>0</v>
      </c>
      <c r="AJ338" s="27">
        <f t="shared" si="221"/>
        <v>4.9857651068265874E-4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12.75" customHeight="1" outlineLevel="1" x14ac:dyDescent="0.25">
      <c r="A339" s="19">
        <v>48</v>
      </c>
      <c r="B339" s="19"/>
      <c r="C339" s="64" t="s">
        <v>1006</v>
      </c>
      <c r="D339" s="29">
        <v>45440</v>
      </c>
      <c r="E339" s="64" t="s">
        <v>1002</v>
      </c>
      <c r="F339" s="64" t="s">
        <v>88</v>
      </c>
      <c r="G339" s="64" t="s">
        <v>888</v>
      </c>
      <c r="H339" s="29"/>
      <c r="I339" s="29"/>
      <c r="J339" s="199"/>
      <c r="K339" s="98">
        <v>20125000</v>
      </c>
      <c r="L339" s="64" t="s">
        <v>889</v>
      </c>
      <c r="M339" s="96"/>
      <c r="N339" s="96"/>
      <c r="O339" s="96"/>
      <c r="P339" s="64"/>
      <c r="Q339" s="64"/>
      <c r="R339" s="96"/>
      <c r="S339" s="96"/>
      <c r="T339" s="96"/>
      <c r="U339" s="13">
        <f t="shared" ref="U339:U370" si="225">SUM(R339:T339)</f>
        <v>0</v>
      </c>
      <c r="V339" s="96"/>
      <c r="W339" s="96"/>
      <c r="X339" s="96"/>
      <c r="Y339" s="13">
        <f t="shared" ref="Y339:Y370" si="226">SUM(V339:X339)</f>
        <v>0</v>
      </c>
      <c r="Z339" s="24"/>
      <c r="AA339" s="31">
        <v>20125000</v>
      </c>
      <c r="AB339" s="24"/>
      <c r="AC339" s="25">
        <f t="shared" ref="AC339:AC370" si="227">SUM(Z339:AB339)</f>
        <v>20125000</v>
      </c>
      <c r="AD339" s="24"/>
      <c r="AE339" s="24"/>
      <c r="AF339" s="24"/>
      <c r="AG339" s="25">
        <f t="shared" ref="AG339:AG370" si="228">SUM(AD339:AF339)</f>
        <v>0</v>
      </c>
      <c r="AH339" s="25">
        <f t="shared" ref="AH339:AH370" si="229">SUM(U339,Y339,AC339,AG339)</f>
        <v>20125000</v>
      </c>
      <c r="AI339" s="26">
        <f t="shared" ref="AI339:AI370" si="230">IF(ISERROR(AH339/J339),0,AH339/J339)</f>
        <v>0</v>
      </c>
      <c r="AJ339" s="27">
        <f t="shared" si="221"/>
        <v>7.9633748234035769E-4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12.75" customHeight="1" outlineLevel="1" x14ac:dyDescent="0.25">
      <c r="A340" s="19">
        <v>49</v>
      </c>
      <c r="B340" s="19"/>
      <c r="C340" s="64" t="s">
        <v>1007</v>
      </c>
      <c r="D340" s="29">
        <v>45475</v>
      </c>
      <c r="E340" s="64" t="s">
        <v>927</v>
      </c>
      <c r="F340" s="64" t="s">
        <v>88</v>
      </c>
      <c r="G340" s="64" t="s">
        <v>888</v>
      </c>
      <c r="H340" s="29"/>
      <c r="I340" s="29"/>
      <c r="J340" s="199"/>
      <c r="K340" s="98">
        <v>191100000</v>
      </c>
      <c r="L340" s="64" t="s">
        <v>889</v>
      </c>
      <c r="M340" s="96"/>
      <c r="N340" s="96"/>
      <c r="O340" s="96"/>
      <c r="P340" s="64"/>
      <c r="Q340" s="64"/>
      <c r="R340" s="96"/>
      <c r="S340" s="96"/>
      <c r="T340" s="96"/>
      <c r="U340" s="13">
        <f t="shared" si="225"/>
        <v>0</v>
      </c>
      <c r="V340" s="96"/>
      <c r="W340" s="96"/>
      <c r="X340" s="96"/>
      <c r="Y340" s="13">
        <f t="shared" si="226"/>
        <v>0</v>
      </c>
      <c r="Z340" s="24"/>
      <c r="AA340" s="31">
        <v>191100000</v>
      </c>
      <c r="AB340" s="24"/>
      <c r="AC340" s="25">
        <f t="shared" si="227"/>
        <v>191100000</v>
      </c>
      <c r="AD340" s="24"/>
      <c r="AE340" s="24"/>
      <c r="AF340" s="24"/>
      <c r="AG340" s="25">
        <f t="shared" si="228"/>
        <v>0</v>
      </c>
      <c r="AH340" s="25">
        <f t="shared" si="229"/>
        <v>191100000</v>
      </c>
      <c r="AI340" s="26">
        <f t="shared" si="230"/>
        <v>0</v>
      </c>
      <c r="AJ340" s="27">
        <f t="shared" si="221"/>
        <v>7.5617437453536574E-3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12.75" customHeight="1" outlineLevel="1" x14ac:dyDescent="0.25">
      <c r="A341" s="19">
        <v>50</v>
      </c>
      <c r="B341" s="19"/>
      <c r="C341" s="64" t="s">
        <v>937</v>
      </c>
      <c r="D341" s="29">
        <v>45475</v>
      </c>
      <c r="E341" s="64" t="s">
        <v>281</v>
      </c>
      <c r="F341" s="64" t="s">
        <v>88</v>
      </c>
      <c r="G341" s="64" t="s">
        <v>888</v>
      </c>
      <c r="H341" s="29"/>
      <c r="I341" s="29"/>
      <c r="J341" s="199"/>
      <c r="K341" s="98">
        <v>81900000</v>
      </c>
      <c r="L341" s="64" t="s">
        <v>889</v>
      </c>
      <c r="M341" s="96"/>
      <c r="N341" s="96"/>
      <c r="O341" s="96"/>
      <c r="P341" s="64"/>
      <c r="Q341" s="64"/>
      <c r="R341" s="96"/>
      <c r="S341" s="96"/>
      <c r="T341" s="96"/>
      <c r="U341" s="13">
        <f t="shared" si="225"/>
        <v>0</v>
      </c>
      <c r="V341" s="96"/>
      <c r="W341" s="96"/>
      <c r="X341" s="96"/>
      <c r="Y341" s="13">
        <f t="shared" si="226"/>
        <v>0</v>
      </c>
      <c r="Z341" s="24"/>
      <c r="AA341" s="31">
        <v>81900000</v>
      </c>
      <c r="AB341" s="24"/>
      <c r="AC341" s="25">
        <f t="shared" si="227"/>
        <v>81900000</v>
      </c>
      <c r="AD341" s="24"/>
      <c r="AE341" s="24"/>
      <c r="AF341" s="24"/>
      <c r="AG341" s="25">
        <f t="shared" si="228"/>
        <v>0</v>
      </c>
      <c r="AH341" s="25">
        <f t="shared" si="229"/>
        <v>81900000</v>
      </c>
      <c r="AI341" s="26">
        <f t="shared" si="230"/>
        <v>0</v>
      </c>
      <c r="AJ341" s="27">
        <f t="shared" si="221"/>
        <v>3.2407473194372817E-3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12.75" customHeight="1" outlineLevel="1" x14ac:dyDescent="0.25">
      <c r="A342" s="19">
        <v>51</v>
      </c>
      <c r="B342" s="19"/>
      <c r="C342" s="64" t="s">
        <v>936</v>
      </c>
      <c r="D342" s="29">
        <v>45475</v>
      </c>
      <c r="E342" s="64" t="s">
        <v>281</v>
      </c>
      <c r="F342" s="64" t="s">
        <v>88</v>
      </c>
      <c r="G342" s="64" t="s">
        <v>888</v>
      </c>
      <c r="H342" s="29"/>
      <c r="I342" s="29"/>
      <c r="J342" s="199"/>
      <c r="K342" s="98">
        <v>81900000</v>
      </c>
      <c r="L342" s="64" t="s">
        <v>889</v>
      </c>
      <c r="M342" s="96"/>
      <c r="N342" s="96"/>
      <c r="O342" s="96"/>
      <c r="P342" s="64"/>
      <c r="Q342" s="64"/>
      <c r="R342" s="96"/>
      <c r="S342" s="96"/>
      <c r="T342" s="96"/>
      <c r="U342" s="13">
        <f t="shared" si="225"/>
        <v>0</v>
      </c>
      <c r="V342" s="96"/>
      <c r="W342" s="96"/>
      <c r="X342" s="96"/>
      <c r="Y342" s="13">
        <f t="shared" si="226"/>
        <v>0</v>
      </c>
      <c r="Z342" s="24"/>
      <c r="AA342" s="31">
        <v>81900000</v>
      </c>
      <c r="AB342" s="24"/>
      <c r="AC342" s="25">
        <f t="shared" si="227"/>
        <v>81900000</v>
      </c>
      <c r="AD342" s="24"/>
      <c r="AE342" s="24"/>
      <c r="AF342" s="24"/>
      <c r="AG342" s="25">
        <f t="shared" si="228"/>
        <v>0</v>
      </c>
      <c r="AH342" s="25">
        <f t="shared" si="229"/>
        <v>81900000</v>
      </c>
      <c r="AI342" s="26">
        <f t="shared" si="230"/>
        <v>0</v>
      </c>
      <c r="AJ342" s="27">
        <f t="shared" si="221"/>
        <v>3.2407473194372817E-3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12.75" customHeight="1" outlineLevel="1" x14ac:dyDescent="0.25">
      <c r="A343" s="19">
        <v>52</v>
      </c>
      <c r="B343" s="19"/>
      <c r="C343" s="64" t="s">
        <v>1008</v>
      </c>
      <c r="D343" s="29">
        <v>45488</v>
      </c>
      <c r="E343" s="64" t="s">
        <v>281</v>
      </c>
      <c r="F343" s="64" t="s">
        <v>88</v>
      </c>
      <c r="G343" s="64" t="s">
        <v>888</v>
      </c>
      <c r="H343" s="29"/>
      <c r="I343" s="29"/>
      <c r="J343" s="199"/>
      <c r="K343" s="98">
        <v>16800000</v>
      </c>
      <c r="L343" s="64" t="s">
        <v>889</v>
      </c>
      <c r="M343" s="96"/>
      <c r="N343" s="96"/>
      <c r="O343" s="96"/>
      <c r="P343" s="64"/>
      <c r="Q343" s="64"/>
      <c r="R343" s="96"/>
      <c r="S343" s="96"/>
      <c r="T343" s="96"/>
      <c r="U343" s="13">
        <f t="shared" si="225"/>
        <v>0</v>
      </c>
      <c r="V343" s="96"/>
      <c r="W343" s="96"/>
      <c r="X343" s="96"/>
      <c r="Y343" s="13">
        <f t="shared" si="226"/>
        <v>0</v>
      </c>
      <c r="Z343" s="24"/>
      <c r="AA343" s="31">
        <v>16800000</v>
      </c>
      <c r="AB343" s="24"/>
      <c r="AC343" s="25">
        <f t="shared" si="227"/>
        <v>16800000</v>
      </c>
      <c r="AD343" s="24"/>
      <c r="AE343" s="24"/>
      <c r="AF343" s="24"/>
      <c r="AG343" s="25">
        <f t="shared" si="228"/>
        <v>0</v>
      </c>
      <c r="AH343" s="25">
        <f t="shared" si="229"/>
        <v>16800000</v>
      </c>
      <c r="AI343" s="26">
        <f t="shared" si="230"/>
        <v>0</v>
      </c>
      <c r="AJ343" s="27">
        <f t="shared" si="221"/>
        <v>6.6476868091021161E-4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12.75" customHeight="1" outlineLevel="1" x14ac:dyDescent="0.25">
      <c r="A344" s="19">
        <v>53</v>
      </c>
      <c r="B344" s="19"/>
      <c r="C344" s="64" t="s">
        <v>282</v>
      </c>
      <c r="D344" s="29">
        <v>45443</v>
      </c>
      <c r="E344" s="64" t="s">
        <v>1003</v>
      </c>
      <c r="F344" s="64" t="s">
        <v>88</v>
      </c>
      <c r="G344" s="64" t="s">
        <v>888</v>
      </c>
      <c r="H344" s="29"/>
      <c r="I344" s="29"/>
      <c r="J344" s="199"/>
      <c r="K344" s="98">
        <v>50370000</v>
      </c>
      <c r="L344" s="64" t="s">
        <v>889</v>
      </c>
      <c r="M344" s="96"/>
      <c r="N344" s="96"/>
      <c r="O344" s="96"/>
      <c r="P344" s="64"/>
      <c r="Q344" s="64"/>
      <c r="R344" s="96"/>
      <c r="S344" s="96"/>
      <c r="T344" s="96"/>
      <c r="U344" s="13">
        <f t="shared" si="225"/>
        <v>0</v>
      </c>
      <c r="V344" s="96"/>
      <c r="W344" s="96"/>
      <c r="X344" s="96"/>
      <c r="Y344" s="13">
        <f t="shared" si="226"/>
        <v>0</v>
      </c>
      <c r="Z344" s="24"/>
      <c r="AA344" s="31">
        <v>50370000</v>
      </c>
      <c r="AB344" s="24"/>
      <c r="AC344" s="25">
        <f t="shared" si="227"/>
        <v>50370000</v>
      </c>
      <c r="AD344" s="24"/>
      <c r="AE344" s="24"/>
      <c r="AF344" s="24"/>
      <c r="AG344" s="25">
        <f t="shared" si="228"/>
        <v>0</v>
      </c>
      <c r="AH344" s="25">
        <f t="shared" si="229"/>
        <v>50370000</v>
      </c>
      <c r="AI344" s="26">
        <f t="shared" si="230"/>
        <v>0</v>
      </c>
      <c r="AJ344" s="27">
        <f t="shared" si="221"/>
        <v>1.9931189558004382E-3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12.75" customHeight="1" outlineLevel="1" x14ac:dyDescent="0.25">
      <c r="A345" s="19">
        <v>54</v>
      </c>
      <c r="B345" s="19"/>
      <c r="C345" s="64" t="s">
        <v>1007</v>
      </c>
      <c r="D345" s="29">
        <v>45475</v>
      </c>
      <c r="E345" s="64" t="s">
        <v>927</v>
      </c>
      <c r="F345" s="64" t="s">
        <v>88</v>
      </c>
      <c r="G345" s="64" t="s">
        <v>888</v>
      </c>
      <c r="H345" s="29"/>
      <c r="I345" s="29"/>
      <c r="J345" s="199"/>
      <c r="K345" s="98">
        <v>81900000</v>
      </c>
      <c r="L345" s="64" t="s">
        <v>889</v>
      </c>
      <c r="M345" s="96"/>
      <c r="N345" s="96"/>
      <c r="O345" s="96"/>
      <c r="P345" s="64"/>
      <c r="Q345" s="64"/>
      <c r="R345" s="96"/>
      <c r="S345" s="96"/>
      <c r="T345" s="96"/>
      <c r="U345" s="13">
        <f t="shared" si="225"/>
        <v>0</v>
      </c>
      <c r="V345" s="96"/>
      <c r="W345" s="96"/>
      <c r="X345" s="96"/>
      <c r="Y345" s="13">
        <f t="shared" si="226"/>
        <v>0</v>
      </c>
      <c r="Z345" s="24"/>
      <c r="AA345" s="31">
        <v>81900000</v>
      </c>
      <c r="AB345" s="24"/>
      <c r="AC345" s="25">
        <f t="shared" si="227"/>
        <v>81900000</v>
      </c>
      <c r="AD345" s="24"/>
      <c r="AE345" s="24"/>
      <c r="AF345" s="24"/>
      <c r="AG345" s="25">
        <f t="shared" si="228"/>
        <v>0</v>
      </c>
      <c r="AH345" s="25">
        <f t="shared" si="229"/>
        <v>81900000</v>
      </c>
      <c r="AI345" s="26">
        <f t="shared" si="230"/>
        <v>0</v>
      </c>
      <c r="AJ345" s="27">
        <f t="shared" si="221"/>
        <v>3.2407473194372817E-3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12.75" customHeight="1" outlineLevel="1" x14ac:dyDescent="0.25">
      <c r="A346" s="19">
        <v>55</v>
      </c>
      <c r="B346" s="19"/>
      <c r="C346" s="64" t="s">
        <v>1009</v>
      </c>
      <c r="D346" s="29">
        <v>45496</v>
      </c>
      <c r="E346" s="64" t="s">
        <v>284</v>
      </c>
      <c r="F346" s="64" t="s">
        <v>88</v>
      </c>
      <c r="G346" s="64" t="s">
        <v>888</v>
      </c>
      <c r="H346" s="29"/>
      <c r="I346" s="29"/>
      <c r="J346" s="199"/>
      <c r="K346" s="98">
        <v>208000000</v>
      </c>
      <c r="L346" s="64" t="s">
        <v>889</v>
      </c>
      <c r="M346" s="96"/>
      <c r="N346" s="96"/>
      <c r="O346" s="96"/>
      <c r="P346" s="64"/>
      <c r="Q346" s="64"/>
      <c r="R346" s="96"/>
      <c r="S346" s="96"/>
      <c r="T346" s="96"/>
      <c r="U346" s="13">
        <f t="shared" si="225"/>
        <v>0</v>
      </c>
      <c r="V346" s="96"/>
      <c r="W346" s="96"/>
      <c r="X346" s="96"/>
      <c r="Y346" s="13">
        <f t="shared" si="226"/>
        <v>0</v>
      </c>
      <c r="Z346" s="24"/>
      <c r="AA346" s="31">
        <v>208000000</v>
      </c>
      <c r="AB346" s="24"/>
      <c r="AC346" s="25">
        <f t="shared" si="227"/>
        <v>208000000</v>
      </c>
      <c r="AD346" s="24"/>
      <c r="AE346" s="24"/>
      <c r="AF346" s="24"/>
      <c r="AG346" s="25">
        <f t="shared" si="228"/>
        <v>0</v>
      </c>
      <c r="AH346" s="25">
        <f t="shared" si="229"/>
        <v>208000000</v>
      </c>
      <c r="AI346" s="26">
        <f t="shared" si="230"/>
        <v>0</v>
      </c>
      <c r="AJ346" s="27">
        <f t="shared" si="221"/>
        <v>8.2304693826978585E-3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12.75" customHeight="1" outlineLevel="1" x14ac:dyDescent="0.25">
      <c r="A347" s="19">
        <v>56</v>
      </c>
      <c r="B347" s="19"/>
      <c r="C347" s="64" t="s">
        <v>1010</v>
      </c>
      <c r="D347" s="29">
        <v>45470</v>
      </c>
      <c r="E347" s="64" t="s">
        <v>1004</v>
      </c>
      <c r="F347" s="64" t="s">
        <v>88</v>
      </c>
      <c r="G347" s="64" t="s">
        <v>888</v>
      </c>
      <c r="H347" s="29"/>
      <c r="I347" s="29"/>
      <c r="J347" s="199"/>
      <c r="K347" s="98">
        <v>12000000</v>
      </c>
      <c r="L347" s="64" t="s">
        <v>889</v>
      </c>
      <c r="M347" s="96"/>
      <c r="N347" s="96"/>
      <c r="O347" s="96"/>
      <c r="P347" s="64"/>
      <c r="Q347" s="64"/>
      <c r="R347" s="96"/>
      <c r="S347" s="96"/>
      <c r="T347" s="96"/>
      <c r="U347" s="13">
        <f t="shared" si="225"/>
        <v>0</v>
      </c>
      <c r="V347" s="96"/>
      <c r="W347" s="96"/>
      <c r="X347" s="96"/>
      <c r="Y347" s="13">
        <f t="shared" si="226"/>
        <v>0</v>
      </c>
      <c r="Z347" s="24"/>
      <c r="AA347" s="31">
        <v>12000000</v>
      </c>
      <c r="AB347" s="24"/>
      <c r="AC347" s="25">
        <f t="shared" si="227"/>
        <v>12000000</v>
      </c>
      <c r="AD347" s="24"/>
      <c r="AE347" s="24"/>
      <c r="AF347" s="24"/>
      <c r="AG347" s="25">
        <f t="shared" si="228"/>
        <v>0</v>
      </c>
      <c r="AH347" s="25">
        <f t="shared" si="229"/>
        <v>12000000</v>
      </c>
      <c r="AI347" s="26">
        <f t="shared" si="230"/>
        <v>0</v>
      </c>
      <c r="AJ347" s="27">
        <f t="shared" si="221"/>
        <v>4.7483477207872261E-4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12.75" customHeight="1" outlineLevel="1" x14ac:dyDescent="0.25">
      <c r="A348" s="19">
        <v>57</v>
      </c>
      <c r="B348" s="19"/>
      <c r="C348" s="64" t="s">
        <v>1011</v>
      </c>
      <c r="D348" s="29">
        <v>45491</v>
      </c>
      <c r="E348" s="64" t="s">
        <v>1004</v>
      </c>
      <c r="F348" s="64" t="s">
        <v>88</v>
      </c>
      <c r="G348" s="64" t="s">
        <v>888</v>
      </c>
      <c r="H348" s="29"/>
      <c r="I348" s="29"/>
      <c r="J348" s="199"/>
      <c r="K348" s="98">
        <v>12000000</v>
      </c>
      <c r="L348" s="64" t="s">
        <v>889</v>
      </c>
      <c r="M348" s="96"/>
      <c r="N348" s="96"/>
      <c r="O348" s="96"/>
      <c r="P348" s="64"/>
      <c r="Q348" s="64"/>
      <c r="R348" s="96"/>
      <c r="S348" s="96"/>
      <c r="T348" s="96"/>
      <c r="U348" s="13">
        <f t="shared" si="225"/>
        <v>0</v>
      </c>
      <c r="V348" s="96"/>
      <c r="W348" s="96"/>
      <c r="X348" s="96"/>
      <c r="Y348" s="13">
        <f t="shared" si="226"/>
        <v>0</v>
      </c>
      <c r="Z348" s="24"/>
      <c r="AA348" s="31">
        <v>12000000</v>
      </c>
      <c r="AB348" s="24"/>
      <c r="AC348" s="25">
        <f t="shared" si="227"/>
        <v>12000000</v>
      </c>
      <c r="AD348" s="24"/>
      <c r="AE348" s="24"/>
      <c r="AF348" s="24"/>
      <c r="AG348" s="25">
        <f t="shared" si="228"/>
        <v>0</v>
      </c>
      <c r="AH348" s="25">
        <f t="shared" si="229"/>
        <v>12000000</v>
      </c>
      <c r="AI348" s="26">
        <f t="shared" si="230"/>
        <v>0</v>
      </c>
      <c r="AJ348" s="27">
        <f t="shared" si="221"/>
        <v>4.7483477207872261E-4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12.75" customHeight="1" outlineLevel="1" x14ac:dyDescent="0.25">
      <c r="A349" s="19">
        <v>58</v>
      </c>
      <c r="B349" s="19"/>
      <c r="C349" s="64" t="s">
        <v>940</v>
      </c>
      <c r="D349" s="29">
        <v>45488</v>
      </c>
      <c r="E349" s="64" t="s">
        <v>928</v>
      </c>
      <c r="F349" s="64" t="s">
        <v>88</v>
      </c>
      <c r="G349" s="64" t="s">
        <v>888</v>
      </c>
      <c r="H349" s="29"/>
      <c r="I349" s="29"/>
      <c r="J349" s="199"/>
      <c r="K349" s="98">
        <v>5400000</v>
      </c>
      <c r="L349" s="64" t="s">
        <v>889</v>
      </c>
      <c r="M349" s="96"/>
      <c r="N349" s="96"/>
      <c r="O349" s="96"/>
      <c r="P349" s="64"/>
      <c r="Q349" s="64"/>
      <c r="R349" s="96"/>
      <c r="S349" s="96"/>
      <c r="T349" s="96"/>
      <c r="U349" s="13">
        <f t="shared" si="225"/>
        <v>0</v>
      </c>
      <c r="V349" s="96"/>
      <c r="W349" s="96"/>
      <c r="X349" s="96"/>
      <c r="Y349" s="13">
        <f t="shared" si="226"/>
        <v>0</v>
      </c>
      <c r="Z349" s="24"/>
      <c r="AA349" s="31">
        <v>5400000</v>
      </c>
      <c r="AB349" s="24"/>
      <c r="AC349" s="25">
        <f t="shared" si="227"/>
        <v>5400000</v>
      </c>
      <c r="AD349" s="24"/>
      <c r="AE349" s="24"/>
      <c r="AF349" s="24"/>
      <c r="AG349" s="25">
        <f t="shared" si="228"/>
        <v>0</v>
      </c>
      <c r="AH349" s="25">
        <f t="shared" si="229"/>
        <v>5400000</v>
      </c>
      <c r="AI349" s="26">
        <f t="shared" si="230"/>
        <v>0</v>
      </c>
      <c r="AJ349" s="27">
        <f t="shared" si="221"/>
        <v>2.1367564743542515E-4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12.75" customHeight="1" outlineLevel="1" x14ac:dyDescent="0.25">
      <c r="A350" s="19">
        <v>59</v>
      </c>
      <c r="B350" s="19"/>
      <c r="C350" s="64" t="s">
        <v>1012</v>
      </c>
      <c r="D350" s="29">
        <v>45502</v>
      </c>
      <c r="E350" s="64" t="s">
        <v>268</v>
      </c>
      <c r="F350" s="64" t="s">
        <v>88</v>
      </c>
      <c r="G350" s="64" t="s">
        <v>888</v>
      </c>
      <c r="H350" s="29"/>
      <c r="I350" s="29"/>
      <c r="J350" s="199"/>
      <c r="K350" s="98">
        <v>146000000</v>
      </c>
      <c r="L350" s="64" t="s">
        <v>889</v>
      </c>
      <c r="M350" s="96"/>
      <c r="N350" s="96"/>
      <c r="O350" s="96"/>
      <c r="P350" s="64"/>
      <c r="Q350" s="64"/>
      <c r="R350" s="96"/>
      <c r="S350" s="96"/>
      <c r="T350" s="96"/>
      <c r="U350" s="13">
        <f t="shared" si="225"/>
        <v>0</v>
      </c>
      <c r="V350" s="96"/>
      <c r="W350" s="96"/>
      <c r="X350" s="96"/>
      <c r="Y350" s="13">
        <f t="shared" si="226"/>
        <v>0</v>
      </c>
      <c r="Z350" s="24"/>
      <c r="AA350" s="31">
        <v>146000000</v>
      </c>
      <c r="AB350" s="24"/>
      <c r="AC350" s="25">
        <f t="shared" si="227"/>
        <v>146000000</v>
      </c>
      <c r="AD350" s="24"/>
      <c r="AE350" s="24"/>
      <c r="AF350" s="24"/>
      <c r="AG350" s="25">
        <f t="shared" si="228"/>
        <v>0</v>
      </c>
      <c r="AH350" s="25">
        <f t="shared" si="229"/>
        <v>146000000</v>
      </c>
      <c r="AI350" s="26">
        <f t="shared" si="230"/>
        <v>0</v>
      </c>
      <c r="AJ350" s="27">
        <f t="shared" si="221"/>
        <v>5.777156393624458E-3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12.75" customHeight="1" outlineLevel="1" x14ac:dyDescent="0.25">
      <c r="A351" s="19">
        <v>60</v>
      </c>
      <c r="B351" s="19"/>
      <c r="C351" s="64" t="s">
        <v>280</v>
      </c>
      <c r="D351" s="29">
        <v>45447</v>
      </c>
      <c r="E351" s="64" t="s">
        <v>281</v>
      </c>
      <c r="F351" s="64" t="s">
        <v>88</v>
      </c>
      <c r="G351" s="64" t="s">
        <v>888</v>
      </c>
      <c r="H351" s="29"/>
      <c r="I351" s="29"/>
      <c r="J351" s="199"/>
      <c r="K351" s="98">
        <v>50370000</v>
      </c>
      <c r="L351" s="64" t="s">
        <v>889</v>
      </c>
      <c r="M351" s="96"/>
      <c r="N351" s="96"/>
      <c r="O351" s="96"/>
      <c r="P351" s="64"/>
      <c r="Q351" s="64"/>
      <c r="R351" s="96"/>
      <c r="S351" s="96"/>
      <c r="T351" s="96"/>
      <c r="U351" s="13">
        <f t="shared" si="225"/>
        <v>0</v>
      </c>
      <c r="V351" s="96"/>
      <c r="W351" s="96"/>
      <c r="X351" s="96"/>
      <c r="Y351" s="13">
        <f t="shared" si="226"/>
        <v>0</v>
      </c>
      <c r="Z351" s="24"/>
      <c r="AA351" s="31">
        <v>50370000</v>
      </c>
      <c r="AB351" s="24"/>
      <c r="AC351" s="25">
        <f t="shared" si="227"/>
        <v>50370000</v>
      </c>
      <c r="AD351" s="24"/>
      <c r="AE351" s="24"/>
      <c r="AF351" s="24"/>
      <c r="AG351" s="25">
        <f t="shared" si="228"/>
        <v>0</v>
      </c>
      <c r="AH351" s="25">
        <f t="shared" si="229"/>
        <v>50370000</v>
      </c>
      <c r="AI351" s="26">
        <f t="shared" si="230"/>
        <v>0</v>
      </c>
      <c r="AJ351" s="27">
        <f t="shared" si="221"/>
        <v>1.9931189558004382E-3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ht="12.75" customHeight="1" outlineLevel="1" x14ac:dyDescent="0.25">
      <c r="A352" s="19">
        <v>61</v>
      </c>
      <c r="B352" s="19"/>
      <c r="C352" s="64" t="s">
        <v>1013</v>
      </c>
      <c r="D352" s="29">
        <v>45498</v>
      </c>
      <c r="E352" s="64" t="s">
        <v>1005</v>
      </c>
      <c r="F352" s="64" t="s">
        <v>88</v>
      </c>
      <c r="G352" s="64" t="s">
        <v>888</v>
      </c>
      <c r="H352" s="29"/>
      <c r="I352" s="29"/>
      <c r="J352" s="199"/>
      <c r="K352" s="98">
        <v>102200000</v>
      </c>
      <c r="L352" s="64" t="s">
        <v>889</v>
      </c>
      <c r="M352" s="96"/>
      <c r="N352" s="96"/>
      <c r="O352" s="96"/>
      <c r="P352" s="64"/>
      <c r="Q352" s="64"/>
      <c r="R352" s="96"/>
      <c r="S352" s="96"/>
      <c r="T352" s="96"/>
      <c r="U352" s="13">
        <f t="shared" si="225"/>
        <v>0</v>
      </c>
      <c r="V352" s="96"/>
      <c r="W352" s="96"/>
      <c r="X352" s="96"/>
      <c r="Y352" s="13">
        <f t="shared" si="226"/>
        <v>0</v>
      </c>
      <c r="Z352" s="24"/>
      <c r="AA352" s="31">
        <v>102200000</v>
      </c>
      <c r="AB352" s="24"/>
      <c r="AC352" s="25">
        <f t="shared" si="227"/>
        <v>102200000</v>
      </c>
      <c r="AD352" s="24"/>
      <c r="AE352" s="24"/>
      <c r="AF352" s="24"/>
      <c r="AG352" s="25">
        <f t="shared" si="228"/>
        <v>0</v>
      </c>
      <c r="AH352" s="25">
        <f t="shared" si="229"/>
        <v>102200000</v>
      </c>
      <c r="AI352" s="26">
        <f t="shared" si="230"/>
        <v>0</v>
      </c>
      <c r="AJ352" s="27">
        <f t="shared" si="221"/>
        <v>4.0440094755371204E-3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12.75" customHeight="1" outlineLevel="1" x14ac:dyDescent="0.25">
      <c r="A353" s="19">
        <v>62</v>
      </c>
      <c r="B353" s="19"/>
      <c r="C353" s="64" t="s">
        <v>1014</v>
      </c>
      <c r="D353" s="29">
        <v>45530</v>
      </c>
      <c r="E353" s="64" t="s">
        <v>928</v>
      </c>
      <c r="F353" s="64" t="s">
        <v>88</v>
      </c>
      <c r="G353" s="64" t="s">
        <v>888</v>
      </c>
      <c r="H353" s="29"/>
      <c r="I353" s="29"/>
      <c r="J353" s="199"/>
      <c r="K353" s="98">
        <v>8400000</v>
      </c>
      <c r="L353" s="64" t="s">
        <v>889</v>
      </c>
      <c r="M353" s="96"/>
      <c r="N353" s="96"/>
      <c r="O353" s="96"/>
      <c r="P353" s="64"/>
      <c r="Q353" s="64"/>
      <c r="R353" s="96"/>
      <c r="S353" s="96"/>
      <c r="T353" s="96"/>
      <c r="U353" s="13">
        <f t="shared" si="225"/>
        <v>0</v>
      </c>
      <c r="V353" s="96"/>
      <c r="W353" s="96"/>
      <c r="X353" s="96"/>
      <c r="Y353" s="13">
        <f t="shared" si="226"/>
        <v>0</v>
      </c>
      <c r="Z353" s="24"/>
      <c r="AA353" s="31"/>
      <c r="AB353" s="31">
        <v>8400000</v>
      </c>
      <c r="AC353" s="25">
        <f t="shared" ref="AC353:AC368" si="231">SUM(Z353:AB353)</f>
        <v>8400000</v>
      </c>
      <c r="AD353" s="24"/>
      <c r="AE353" s="24"/>
      <c r="AF353" s="24"/>
      <c r="AG353" s="25">
        <f t="shared" si="228"/>
        <v>0</v>
      </c>
      <c r="AH353" s="25">
        <f t="shared" si="229"/>
        <v>8400000</v>
      </c>
      <c r="AI353" s="26">
        <f t="shared" si="230"/>
        <v>0</v>
      </c>
      <c r="AJ353" s="27">
        <f t="shared" si="221"/>
        <v>3.3238434045510581E-4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ht="12.75" customHeight="1" outlineLevel="1" x14ac:dyDescent="0.25">
      <c r="A354" s="19">
        <v>63</v>
      </c>
      <c r="B354" s="19"/>
      <c r="C354" s="64" t="s">
        <v>1015</v>
      </c>
      <c r="D354" s="29">
        <v>45540</v>
      </c>
      <c r="E354" s="64" t="s">
        <v>925</v>
      </c>
      <c r="F354" s="64" t="s">
        <v>88</v>
      </c>
      <c r="G354" s="64" t="s">
        <v>888</v>
      </c>
      <c r="H354" s="29"/>
      <c r="I354" s="29"/>
      <c r="J354" s="199"/>
      <c r="K354" s="98">
        <v>8625000</v>
      </c>
      <c r="L354" s="64" t="s">
        <v>889</v>
      </c>
      <c r="M354" s="96"/>
      <c r="N354" s="96"/>
      <c r="O354" s="96"/>
      <c r="P354" s="64"/>
      <c r="Q354" s="64"/>
      <c r="R354" s="96"/>
      <c r="S354" s="96"/>
      <c r="T354" s="96"/>
      <c r="U354" s="13">
        <f t="shared" si="225"/>
        <v>0</v>
      </c>
      <c r="V354" s="96"/>
      <c r="W354" s="96"/>
      <c r="X354" s="96"/>
      <c r="Y354" s="13">
        <f t="shared" si="226"/>
        <v>0</v>
      </c>
      <c r="Z354" s="24"/>
      <c r="AA354" s="31"/>
      <c r="AB354" s="31">
        <v>8625000</v>
      </c>
      <c r="AC354" s="25">
        <f t="shared" si="231"/>
        <v>8625000</v>
      </c>
      <c r="AD354" s="24"/>
      <c r="AE354" s="24"/>
      <c r="AF354" s="24"/>
      <c r="AG354" s="25">
        <f t="shared" si="228"/>
        <v>0</v>
      </c>
      <c r="AH354" s="25">
        <f t="shared" si="229"/>
        <v>8625000</v>
      </c>
      <c r="AI354" s="26">
        <f t="shared" si="230"/>
        <v>0</v>
      </c>
      <c r="AJ354" s="27">
        <f t="shared" si="221"/>
        <v>3.4128749243158185E-4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12.75" customHeight="1" outlineLevel="1" x14ac:dyDescent="0.25">
      <c r="A355" s="19">
        <v>64</v>
      </c>
      <c r="B355" s="19"/>
      <c r="C355" s="64" t="s">
        <v>1015</v>
      </c>
      <c r="D355" s="29">
        <v>45540</v>
      </c>
      <c r="E355" s="64" t="s">
        <v>925</v>
      </c>
      <c r="F355" s="64" t="s">
        <v>88</v>
      </c>
      <c r="G355" s="64" t="s">
        <v>888</v>
      </c>
      <c r="H355" s="29"/>
      <c r="I355" s="29"/>
      <c r="J355" s="199"/>
      <c r="K355" s="98">
        <v>23000000</v>
      </c>
      <c r="L355" s="64" t="s">
        <v>889</v>
      </c>
      <c r="M355" s="96"/>
      <c r="N355" s="96"/>
      <c r="O355" s="96"/>
      <c r="P355" s="64"/>
      <c r="Q355" s="64"/>
      <c r="R355" s="96"/>
      <c r="S355" s="96"/>
      <c r="T355" s="96"/>
      <c r="U355" s="13">
        <f t="shared" si="225"/>
        <v>0</v>
      </c>
      <c r="V355" s="96"/>
      <c r="W355" s="96"/>
      <c r="X355" s="96"/>
      <c r="Y355" s="13">
        <f t="shared" si="226"/>
        <v>0</v>
      </c>
      <c r="Z355" s="24"/>
      <c r="AA355" s="31"/>
      <c r="AB355" s="31">
        <v>23000000</v>
      </c>
      <c r="AC355" s="25">
        <f t="shared" si="231"/>
        <v>23000000</v>
      </c>
      <c r="AD355" s="24"/>
      <c r="AE355" s="24"/>
      <c r="AF355" s="24"/>
      <c r="AG355" s="25">
        <f t="shared" si="228"/>
        <v>0</v>
      </c>
      <c r="AH355" s="25">
        <f t="shared" si="229"/>
        <v>23000000</v>
      </c>
      <c r="AI355" s="26">
        <f t="shared" si="230"/>
        <v>0</v>
      </c>
      <c r="AJ355" s="27">
        <f t="shared" si="221"/>
        <v>9.1009997981755157E-4</v>
      </c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ht="12.75" customHeight="1" outlineLevel="1" x14ac:dyDescent="0.25">
      <c r="A356" s="19">
        <v>65</v>
      </c>
      <c r="B356" s="19"/>
      <c r="C356" s="64" t="s">
        <v>930</v>
      </c>
      <c r="D356" s="29">
        <v>45447</v>
      </c>
      <c r="E356" s="64" t="s">
        <v>251</v>
      </c>
      <c r="F356" s="64" t="s">
        <v>88</v>
      </c>
      <c r="G356" s="64" t="s">
        <v>888</v>
      </c>
      <c r="H356" s="29"/>
      <c r="I356" s="29"/>
      <c r="J356" s="199"/>
      <c r="K356" s="98">
        <v>47632500</v>
      </c>
      <c r="L356" s="64" t="s">
        <v>889</v>
      </c>
      <c r="M356" s="96"/>
      <c r="N356" s="96"/>
      <c r="O356" s="96"/>
      <c r="P356" s="64"/>
      <c r="Q356" s="64"/>
      <c r="R356" s="96"/>
      <c r="S356" s="96"/>
      <c r="T356" s="96"/>
      <c r="U356" s="13">
        <f t="shared" si="225"/>
        <v>0</v>
      </c>
      <c r="V356" s="96"/>
      <c r="W356" s="96"/>
      <c r="X356" s="96"/>
      <c r="Y356" s="13">
        <f t="shared" si="226"/>
        <v>0</v>
      </c>
      <c r="Z356" s="24"/>
      <c r="AA356" s="31"/>
      <c r="AB356" s="31">
        <v>47632500</v>
      </c>
      <c r="AC356" s="25">
        <f t="shared" si="231"/>
        <v>47632500</v>
      </c>
      <c r="AD356" s="24"/>
      <c r="AE356" s="24"/>
      <c r="AF356" s="24"/>
      <c r="AG356" s="25">
        <f t="shared" si="228"/>
        <v>0</v>
      </c>
      <c r="AH356" s="25">
        <f t="shared" si="229"/>
        <v>47632500</v>
      </c>
      <c r="AI356" s="26">
        <f t="shared" si="230"/>
        <v>0</v>
      </c>
      <c r="AJ356" s="27">
        <f t="shared" ref="AJ356:AJ387" si="232">IF(ISERROR(AH356/$AH$465),"-",AH356/$AH$465)</f>
        <v>1.8847972734199795E-3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12.75" customHeight="1" outlineLevel="1" x14ac:dyDescent="0.25">
      <c r="A357" s="19">
        <v>66</v>
      </c>
      <c r="B357" s="19"/>
      <c r="C357" s="64" t="s">
        <v>929</v>
      </c>
      <c r="D357" s="29">
        <v>45447</v>
      </c>
      <c r="E357" s="64" t="s">
        <v>251</v>
      </c>
      <c r="F357" s="64" t="s">
        <v>88</v>
      </c>
      <c r="G357" s="64" t="s">
        <v>888</v>
      </c>
      <c r="H357" s="29"/>
      <c r="I357" s="29"/>
      <c r="J357" s="199"/>
      <c r="K357" s="98">
        <v>82125000</v>
      </c>
      <c r="L357" s="64" t="s">
        <v>889</v>
      </c>
      <c r="M357" s="96"/>
      <c r="N357" s="96"/>
      <c r="O357" s="96"/>
      <c r="P357" s="64"/>
      <c r="Q357" s="64"/>
      <c r="R357" s="96"/>
      <c r="S357" s="96"/>
      <c r="T357" s="96"/>
      <c r="U357" s="13">
        <f t="shared" si="225"/>
        <v>0</v>
      </c>
      <c r="V357" s="96"/>
      <c r="W357" s="96"/>
      <c r="X357" s="96"/>
      <c r="Y357" s="13">
        <f t="shared" si="226"/>
        <v>0</v>
      </c>
      <c r="Z357" s="24"/>
      <c r="AA357" s="31"/>
      <c r="AB357" s="31">
        <v>82125000</v>
      </c>
      <c r="AC357" s="25">
        <f t="shared" si="231"/>
        <v>82125000</v>
      </c>
      <c r="AD357" s="24"/>
      <c r="AE357" s="24"/>
      <c r="AF357" s="24"/>
      <c r="AG357" s="25">
        <f t="shared" si="228"/>
        <v>0</v>
      </c>
      <c r="AH357" s="25">
        <f t="shared" si="229"/>
        <v>82125000</v>
      </c>
      <c r="AI357" s="26">
        <f t="shared" si="230"/>
        <v>0</v>
      </c>
      <c r="AJ357" s="27">
        <f t="shared" si="232"/>
        <v>3.2496504714137576E-3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ht="12.75" customHeight="1" outlineLevel="1" x14ac:dyDescent="0.25">
      <c r="A358" s="19">
        <v>67</v>
      </c>
      <c r="B358" s="19"/>
      <c r="C358" s="64" t="s">
        <v>1016</v>
      </c>
      <c r="D358" s="29">
        <v>45530</v>
      </c>
      <c r="E358" s="64" t="s">
        <v>281</v>
      </c>
      <c r="F358" s="64" t="s">
        <v>88</v>
      </c>
      <c r="G358" s="64" t="s">
        <v>888</v>
      </c>
      <c r="H358" s="29"/>
      <c r="I358" s="29"/>
      <c r="J358" s="199"/>
      <c r="K358" s="98">
        <v>43800000</v>
      </c>
      <c r="L358" s="64" t="s">
        <v>889</v>
      </c>
      <c r="M358" s="96"/>
      <c r="N358" s="96"/>
      <c r="O358" s="96"/>
      <c r="P358" s="64"/>
      <c r="Q358" s="64"/>
      <c r="R358" s="96"/>
      <c r="S358" s="96"/>
      <c r="T358" s="96"/>
      <c r="U358" s="13">
        <f t="shared" si="225"/>
        <v>0</v>
      </c>
      <c r="V358" s="96"/>
      <c r="W358" s="96"/>
      <c r="X358" s="96"/>
      <c r="Y358" s="13">
        <f t="shared" si="226"/>
        <v>0</v>
      </c>
      <c r="Z358" s="24"/>
      <c r="AA358" s="31"/>
      <c r="AB358" s="31">
        <v>43800000</v>
      </c>
      <c r="AC358" s="25">
        <f t="shared" si="231"/>
        <v>43800000</v>
      </c>
      <c r="AD358" s="24"/>
      <c r="AE358" s="24"/>
      <c r="AF358" s="24"/>
      <c r="AG358" s="25">
        <f t="shared" si="228"/>
        <v>0</v>
      </c>
      <c r="AH358" s="25">
        <f t="shared" si="229"/>
        <v>43800000</v>
      </c>
      <c r="AI358" s="26">
        <f t="shared" si="230"/>
        <v>0</v>
      </c>
      <c r="AJ358" s="27">
        <f t="shared" si="232"/>
        <v>1.7331469180873374E-3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12.75" customHeight="1" outlineLevel="1" x14ac:dyDescent="0.25">
      <c r="A359" s="19">
        <v>68</v>
      </c>
      <c r="B359" s="19"/>
      <c r="C359" s="64" t="s">
        <v>1013</v>
      </c>
      <c r="D359" s="29">
        <v>45498</v>
      </c>
      <c r="E359" s="64" t="s">
        <v>1005</v>
      </c>
      <c r="F359" s="64" t="s">
        <v>88</v>
      </c>
      <c r="G359" s="64" t="s">
        <v>888</v>
      </c>
      <c r="H359" s="29"/>
      <c r="I359" s="29"/>
      <c r="J359" s="199"/>
      <c r="K359" s="98">
        <v>43800000</v>
      </c>
      <c r="L359" s="64" t="s">
        <v>889</v>
      </c>
      <c r="M359" s="96"/>
      <c r="N359" s="96"/>
      <c r="O359" s="96"/>
      <c r="P359" s="64"/>
      <c r="Q359" s="64"/>
      <c r="R359" s="96"/>
      <c r="S359" s="96"/>
      <c r="T359" s="96"/>
      <c r="U359" s="13">
        <f t="shared" si="225"/>
        <v>0</v>
      </c>
      <c r="V359" s="96"/>
      <c r="W359" s="96"/>
      <c r="X359" s="96"/>
      <c r="Y359" s="13">
        <f t="shared" si="226"/>
        <v>0</v>
      </c>
      <c r="Z359" s="24"/>
      <c r="AA359" s="31"/>
      <c r="AB359" s="31">
        <v>43800000</v>
      </c>
      <c r="AC359" s="25">
        <f t="shared" si="231"/>
        <v>43800000</v>
      </c>
      <c r="AD359" s="24"/>
      <c r="AE359" s="24"/>
      <c r="AF359" s="24"/>
      <c r="AG359" s="25">
        <f t="shared" si="228"/>
        <v>0</v>
      </c>
      <c r="AH359" s="25">
        <f t="shared" si="229"/>
        <v>43800000</v>
      </c>
      <c r="AI359" s="26">
        <f t="shared" si="230"/>
        <v>0</v>
      </c>
      <c r="AJ359" s="27">
        <f t="shared" si="232"/>
        <v>1.7331469180873374E-3</v>
      </c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 ht="12.75" customHeight="1" outlineLevel="1" x14ac:dyDescent="0.25">
      <c r="A360" s="19">
        <v>69</v>
      </c>
      <c r="B360" s="19"/>
      <c r="C360" s="64" t="s">
        <v>1016</v>
      </c>
      <c r="D360" s="29">
        <v>45530</v>
      </c>
      <c r="E360" s="64" t="s">
        <v>281</v>
      </c>
      <c r="F360" s="64" t="s">
        <v>88</v>
      </c>
      <c r="G360" s="64" t="s">
        <v>888</v>
      </c>
      <c r="H360" s="29"/>
      <c r="I360" s="29"/>
      <c r="J360" s="199"/>
      <c r="K360" s="98">
        <v>102200000</v>
      </c>
      <c r="L360" s="64" t="s">
        <v>889</v>
      </c>
      <c r="M360" s="96"/>
      <c r="N360" s="96"/>
      <c r="O360" s="96"/>
      <c r="P360" s="64"/>
      <c r="Q360" s="64"/>
      <c r="R360" s="96"/>
      <c r="S360" s="96"/>
      <c r="T360" s="96"/>
      <c r="U360" s="13">
        <f t="shared" si="225"/>
        <v>0</v>
      </c>
      <c r="V360" s="96"/>
      <c r="W360" s="96"/>
      <c r="X360" s="96"/>
      <c r="Y360" s="13">
        <f t="shared" si="226"/>
        <v>0</v>
      </c>
      <c r="Z360" s="24"/>
      <c r="AA360" s="31"/>
      <c r="AB360" s="31">
        <v>102200000</v>
      </c>
      <c r="AC360" s="25">
        <f t="shared" si="231"/>
        <v>102200000</v>
      </c>
      <c r="AD360" s="24"/>
      <c r="AE360" s="24"/>
      <c r="AF360" s="24"/>
      <c r="AG360" s="25">
        <f t="shared" si="228"/>
        <v>0</v>
      </c>
      <c r="AH360" s="25">
        <f t="shared" si="229"/>
        <v>102200000</v>
      </c>
      <c r="AI360" s="26">
        <f t="shared" si="230"/>
        <v>0</v>
      </c>
      <c r="AJ360" s="27">
        <f t="shared" si="232"/>
        <v>4.0440094755371204E-3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12.75" customHeight="1" outlineLevel="1" x14ac:dyDescent="0.25">
      <c r="A361" s="19">
        <v>70</v>
      </c>
      <c r="B361" s="19"/>
      <c r="C361" s="64" t="s">
        <v>1008</v>
      </c>
      <c r="D361" s="29">
        <v>45488</v>
      </c>
      <c r="E361" s="64" t="s">
        <v>281</v>
      </c>
      <c r="F361" s="64" t="s">
        <v>88</v>
      </c>
      <c r="G361" s="64" t="s">
        <v>888</v>
      </c>
      <c r="H361" s="29"/>
      <c r="I361" s="29"/>
      <c r="J361" s="199"/>
      <c r="K361" s="98">
        <v>7200000</v>
      </c>
      <c r="L361" s="64" t="s">
        <v>889</v>
      </c>
      <c r="M361" s="96"/>
      <c r="N361" s="96"/>
      <c r="O361" s="96"/>
      <c r="P361" s="64"/>
      <c r="Q361" s="64"/>
      <c r="R361" s="96"/>
      <c r="S361" s="96"/>
      <c r="T361" s="96"/>
      <c r="U361" s="13">
        <f t="shared" si="225"/>
        <v>0</v>
      </c>
      <c r="V361" s="96"/>
      <c r="W361" s="96"/>
      <c r="X361" s="96"/>
      <c r="Y361" s="13">
        <f t="shared" si="226"/>
        <v>0</v>
      </c>
      <c r="Z361" s="24"/>
      <c r="AA361" s="31"/>
      <c r="AB361" s="31">
        <v>7200000</v>
      </c>
      <c r="AC361" s="25">
        <f t="shared" si="231"/>
        <v>7200000</v>
      </c>
      <c r="AD361" s="24"/>
      <c r="AE361" s="24"/>
      <c r="AF361" s="24"/>
      <c r="AG361" s="25">
        <f t="shared" si="228"/>
        <v>0</v>
      </c>
      <c r="AH361" s="25">
        <f t="shared" si="229"/>
        <v>7200000</v>
      </c>
      <c r="AI361" s="26">
        <f t="shared" si="230"/>
        <v>0</v>
      </c>
      <c r="AJ361" s="27">
        <f t="shared" si="232"/>
        <v>2.8490086324723356E-4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ht="12.75" customHeight="1" outlineLevel="1" x14ac:dyDescent="0.25">
      <c r="A362" s="19">
        <v>71</v>
      </c>
      <c r="B362" s="19"/>
      <c r="C362" s="64" t="s">
        <v>1017</v>
      </c>
      <c r="D362" s="29">
        <v>45539</v>
      </c>
      <c r="E362" s="64" t="s">
        <v>258</v>
      </c>
      <c r="F362" s="64" t="s">
        <v>88</v>
      </c>
      <c r="G362" s="64" t="s">
        <v>888</v>
      </c>
      <c r="H362" s="29"/>
      <c r="I362" s="29"/>
      <c r="J362" s="199"/>
      <c r="K362" s="98">
        <v>23000000</v>
      </c>
      <c r="L362" s="64" t="s">
        <v>889</v>
      </c>
      <c r="M362" s="96"/>
      <c r="N362" s="96"/>
      <c r="O362" s="96"/>
      <c r="P362" s="64"/>
      <c r="Q362" s="64"/>
      <c r="R362" s="96"/>
      <c r="S362" s="96"/>
      <c r="T362" s="96"/>
      <c r="U362" s="13">
        <f t="shared" si="225"/>
        <v>0</v>
      </c>
      <c r="V362" s="96"/>
      <c r="W362" s="96"/>
      <c r="X362" s="96"/>
      <c r="Y362" s="13">
        <f t="shared" si="226"/>
        <v>0</v>
      </c>
      <c r="Z362" s="24"/>
      <c r="AA362" s="31"/>
      <c r="AB362" s="31">
        <v>23000000</v>
      </c>
      <c r="AC362" s="25">
        <f t="shared" si="231"/>
        <v>23000000</v>
      </c>
      <c r="AD362" s="24"/>
      <c r="AE362" s="24"/>
      <c r="AF362" s="24"/>
      <c r="AG362" s="25">
        <f t="shared" si="228"/>
        <v>0</v>
      </c>
      <c r="AH362" s="25">
        <f t="shared" si="229"/>
        <v>23000000</v>
      </c>
      <c r="AI362" s="26">
        <f t="shared" si="230"/>
        <v>0</v>
      </c>
      <c r="AJ362" s="27">
        <f t="shared" si="232"/>
        <v>9.1009997981755157E-4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12.75" customHeight="1" outlineLevel="1" x14ac:dyDescent="0.25">
      <c r="A363" s="19">
        <v>72</v>
      </c>
      <c r="B363" s="19"/>
      <c r="C363" s="64" t="s">
        <v>1018</v>
      </c>
      <c r="D363" s="29">
        <v>45530</v>
      </c>
      <c r="E363" s="64" t="s">
        <v>924</v>
      </c>
      <c r="F363" s="64" t="s">
        <v>88</v>
      </c>
      <c r="G363" s="64" t="s">
        <v>888</v>
      </c>
      <c r="H363" s="29"/>
      <c r="I363" s="29"/>
      <c r="J363" s="199"/>
      <c r="K363" s="98">
        <v>117530000</v>
      </c>
      <c r="L363" s="64" t="s">
        <v>889</v>
      </c>
      <c r="M363" s="96"/>
      <c r="N363" s="96"/>
      <c r="O363" s="96"/>
      <c r="P363" s="64"/>
      <c r="Q363" s="64"/>
      <c r="R363" s="96"/>
      <c r="S363" s="96"/>
      <c r="T363" s="96"/>
      <c r="U363" s="13">
        <f t="shared" si="225"/>
        <v>0</v>
      </c>
      <c r="V363" s="96"/>
      <c r="W363" s="96"/>
      <c r="X363" s="96"/>
      <c r="Y363" s="13">
        <f t="shared" si="226"/>
        <v>0</v>
      </c>
      <c r="Z363" s="24"/>
      <c r="AA363" s="31"/>
      <c r="AB363" s="31">
        <v>117530000</v>
      </c>
      <c r="AC363" s="25">
        <f t="shared" si="231"/>
        <v>117530000</v>
      </c>
      <c r="AD363" s="24"/>
      <c r="AE363" s="24"/>
      <c r="AF363" s="24"/>
      <c r="AG363" s="25">
        <f t="shared" si="228"/>
        <v>0</v>
      </c>
      <c r="AH363" s="25">
        <f t="shared" si="229"/>
        <v>117530000</v>
      </c>
      <c r="AI363" s="26">
        <f t="shared" si="230"/>
        <v>0</v>
      </c>
      <c r="AJ363" s="27">
        <f t="shared" si="232"/>
        <v>4.650610896867689E-3</v>
      </c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ht="12.75" customHeight="1" outlineLevel="1" x14ac:dyDescent="0.25">
      <c r="A364" s="19">
        <v>73</v>
      </c>
      <c r="B364" s="19"/>
      <c r="C364" s="64" t="s">
        <v>1019</v>
      </c>
      <c r="D364" s="29">
        <v>45541</v>
      </c>
      <c r="E364" s="64" t="s">
        <v>928</v>
      </c>
      <c r="F364" s="64" t="s">
        <v>88</v>
      </c>
      <c r="G364" s="64" t="s">
        <v>888</v>
      </c>
      <c r="H364" s="29"/>
      <c r="I364" s="29"/>
      <c r="J364" s="199"/>
      <c r="K364" s="98">
        <v>8400000</v>
      </c>
      <c r="L364" s="64" t="s">
        <v>889</v>
      </c>
      <c r="M364" s="96"/>
      <c r="N364" s="96"/>
      <c r="O364" s="96"/>
      <c r="P364" s="64"/>
      <c r="Q364" s="64"/>
      <c r="R364" s="96"/>
      <c r="S364" s="96"/>
      <c r="T364" s="96"/>
      <c r="U364" s="13">
        <f t="shared" si="225"/>
        <v>0</v>
      </c>
      <c r="V364" s="96"/>
      <c r="W364" s="96"/>
      <c r="X364" s="96"/>
      <c r="Y364" s="13">
        <f t="shared" si="226"/>
        <v>0</v>
      </c>
      <c r="Z364" s="24"/>
      <c r="AA364" s="31"/>
      <c r="AB364" s="31">
        <v>8400000</v>
      </c>
      <c r="AC364" s="25">
        <f t="shared" si="231"/>
        <v>8400000</v>
      </c>
      <c r="AD364" s="24"/>
      <c r="AE364" s="24"/>
      <c r="AF364" s="24"/>
      <c r="AG364" s="25">
        <f t="shared" si="228"/>
        <v>0</v>
      </c>
      <c r="AH364" s="25">
        <f t="shared" si="229"/>
        <v>8400000</v>
      </c>
      <c r="AI364" s="26">
        <f t="shared" si="230"/>
        <v>0</v>
      </c>
      <c r="AJ364" s="27">
        <f t="shared" si="232"/>
        <v>3.3238434045510581E-4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ht="12.75" customHeight="1" outlineLevel="1" x14ac:dyDescent="0.25">
      <c r="A365" s="19">
        <v>74</v>
      </c>
      <c r="B365" s="19"/>
      <c r="C365" s="64" t="s">
        <v>1020</v>
      </c>
      <c r="D365" s="29">
        <v>45530</v>
      </c>
      <c r="E365" s="64" t="s">
        <v>284</v>
      </c>
      <c r="F365" s="64" t="s">
        <v>88</v>
      </c>
      <c r="G365" s="64" t="s">
        <v>888</v>
      </c>
      <c r="H365" s="29"/>
      <c r="I365" s="29"/>
      <c r="J365" s="199"/>
      <c r="K365" s="98">
        <v>12000000</v>
      </c>
      <c r="L365" s="64" t="s">
        <v>889</v>
      </c>
      <c r="M365" s="96"/>
      <c r="N365" s="96"/>
      <c r="O365" s="96"/>
      <c r="P365" s="64"/>
      <c r="Q365" s="64"/>
      <c r="R365" s="96"/>
      <c r="S365" s="96"/>
      <c r="T365" s="96"/>
      <c r="U365" s="13">
        <f t="shared" si="225"/>
        <v>0</v>
      </c>
      <c r="V365" s="96"/>
      <c r="W365" s="96"/>
      <c r="X365" s="96"/>
      <c r="Y365" s="13">
        <f t="shared" si="226"/>
        <v>0</v>
      </c>
      <c r="Z365" s="24"/>
      <c r="AA365" s="31"/>
      <c r="AB365" s="31">
        <v>12000000</v>
      </c>
      <c r="AC365" s="25">
        <f t="shared" si="231"/>
        <v>12000000</v>
      </c>
      <c r="AD365" s="24"/>
      <c r="AE365" s="24"/>
      <c r="AF365" s="24"/>
      <c r="AG365" s="25">
        <f t="shared" si="228"/>
        <v>0</v>
      </c>
      <c r="AH365" s="25">
        <f t="shared" si="229"/>
        <v>12000000</v>
      </c>
      <c r="AI365" s="26">
        <f t="shared" si="230"/>
        <v>0</v>
      </c>
      <c r="AJ365" s="27">
        <f t="shared" si="232"/>
        <v>4.7483477207872261E-4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12.75" customHeight="1" outlineLevel="1" x14ac:dyDescent="0.25">
      <c r="A366" s="19">
        <v>75</v>
      </c>
      <c r="B366" s="19"/>
      <c r="C366" s="64" t="s">
        <v>1021</v>
      </c>
      <c r="D366" s="29">
        <v>45488</v>
      </c>
      <c r="E366" s="64" t="s">
        <v>251</v>
      </c>
      <c r="F366" s="64" t="s">
        <v>88</v>
      </c>
      <c r="G366" s="64" t="s">
        <v>888</v>
      </c>
      <c r="H366" s="29"/>
      <c r="I366" s="29"/>
      <c r="J366" s="199"/>
      <c r="K366" s="98">
        <v>16800000</v>
      </c>
      <c r="L366" s="64" t="s">
        <v>889</v>
      </c>
      <c r="M366" s="96"/>
      <c r="N366" s="96"/>
      <c r="O366" s="96"/>
      <c r="P366" s="64"/>
      <c r="Q366" s="64"/>
      <c r="R366" s="96"/>
      <c r="S366" s="96"/>
      <c r="T366" s="96"/>
      <c r="U366" s="13">
        <f t="shared" si="225"/>
        <v>0</v>
      </c>
      <c r="V366" s="96"/>
      <c r="W366" s="96"/>
      <c r="X366" s="96"/>
      <c r="Y366" s="13">
        <f t="shared" si="226"/>
        <v>0</v>
      </c>
      <c r="Z366" s="24"/>
      <c r="AA366" s="31"/>
      <c r="AB366" s="31">
        <v>16800000</v>
      </c>
      <c r="AC366" s="25">
        <f t="shared" si="231"/>
        <v>16800000</v>
      </c>
      <c r="AD366" s="24"/>
      <c r="AE366" s="24"/>
      <c r="AF366" s="24"/>
      <c r="AG366" s="25">
        <f t="shared" si="228"/>
        <v>0</v>
      </c>
      <c r="AH366" s="25">
        <f t="shared" si="229"/>
        <v>16800000</v>
      </c>
      <c r="AI366" s="26">
        <f t="shared" si="230"/>
        <v>0</v>
      </c>
      <c r="AJ366" s="27">
        <f t="shared" si="232"/>
        <v>6.6476868091021161E-4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ht="12.75" customHeight="1" outlineLevel="1" x14ac:dyDescent="0.25">
      <c r="A367" s="19">
        <v>76</v>
      </c>
      <c r="B367" s="19"/>
      <c r="C367" s="64" t="s">
        <v>1022</v>
      </c>
      <c r="D367" s="29">
        <v>45539</v>
      </c>
      <c r="E367" s="64" t="s">
        <v>271</v>
      </c>
      <c r="F367" s="64" t="s">
        <v>88</v>
      </c>
      <c r="G367" s="64" t="s">
        <v>888</v>
      </c>
      <c r="H367" s="29"/>
      <c r="I367" s="29"/>
      <c r="J367" s="199"/>
      <c r="K367" s="98">
        <v>23000000</v>
      </c>
      <c r="L367" s="64" t="s">
        <v>889</v>
      </c>
      <c r="M367" s="96"/>
      <c r="N367" s="96"/>
      <c r="O367" s="96"/>
      <c r="P367" s="64"/>
      <c r="Q367" s="64"/>
      <c r="R367" s="96"/>
      <c r="S367" s="96"/>
      <c r="T367" s="96"/>
      <c r="U367" s="13">
        <f t="shared" si="225"/>
        <v>0</v>
      </c>
      <c r="V367" s="96"/>
      <c r="W367" s="96"/>
      <c r="X367" s="96"/>
      <c r="Y367" s="13">
        <f t="shared" si="226"/>
        <v>0</v>
      </c>
      <c r="Z367" s="24"/>
      <c r="AA367" s="31"/>
      <c r="AB367" s="31">
        <v>23000000</v>
      </c>
      <c r="AC367" s="25">
        <f t="shared" si="231"/>
        <v>23000000</v>
      </c>
      <c r="AD367" s="24"/>
      <c r="AE367" s="24"/>
      <c r="AF367" s="24"/>
      <c r="AG367" s="25">
        <f t="shared" si="228"/>
        <v>0</v>
      </c>
      <c r="AH367" s="25">
        <f t="shared" si="229"/>
        <v>23000000</v>
      </c>
      <c r="AI367" s="26">
        <f t="shared" si="230"/>
        <v>0</v>
      </c>
      <c r="AJ367" s="27">
        <f t="shared" si="232"/>
        <v>9.1009997981755157E-4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12.75" customHeight="1" outlineLevel="1" x14ac:dyDescent="0.25">
      <c r="A368" s="19">
        <v>77</v>
      </c>
      <c r="B368" s="19"/>
      <c r="C368" s="64" t="s">
        <v>1023</v>
      </c>
      <c r="D368" s="29">
        <v>45539</v>
      </c>
      <c r="E368" s="64" t="s">
        <v>284</v>
      </c>
      <c r="F368" s="64" t="s">
        <v>88</v>
      </c>
      <c r="G368" s="64" t="s">
        <v>888</v>
      </c>
      <c r="H368" s="29"/>
      <c r="I368" s="29"/>
      <c r="J368" s="199"/>
      <c r="K368" s="98">
        <v>23000000</v>
      </c>
      <c r="L368" s="64" t="s">
        <v>889</v>
      </c>
      <c r="M368" s="96"/>
      <c r="N368" s="96"/>
      <c r="O368" s="96"/>
      <c r="P368" s="64"/>
      <c r="Q368" s="64"/>
      <c r="R368" s="96"/>
      <c r="S368" s="96"/>
      <c r="T368" s="96"/>
      <c r="U368" s="13">
        <f t="shared" si="225"/>
        <v>0</v>
      </c>
      <c r="V368" s="96"/>
      <c r="W368" s="96"/>
      <c r="X368" s="96"/>
      <c r="Y368" s="13">
        <f t="shared" si="226"/>
        <v>0</v>
      </c>
      <c r="Z368" s="24"/>
      <c r="AA368" s="31"/>
      <c r="AB368" s="31">
        <v>23000000</v>
      </c>
      <c r="AC368" s="25">
        <f t="shared" si="231"/>
        <v>23000000</v>
      </c>
      <c r="AD368" s="24"/>
      <c r="AE368" s="24"/>
      <c r="AF368" s="24"/>
      <c r="AG368" s="25">
        <f t="shared" si="228"/>
        <v>0</v>
      </c>
      <c r="AH368" s="25">
        <f t="shared" si="229"/>
        <v>23000000</v>
      </c>
      <c r="AI368" s="26">
        <f t="shared" si="230"/>
        <v>0</v>
      </c>
      <c r="AJ368" s="27">
        <f t="shared" si="232"/>
        <v>9.1009997981755157E-4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ht="12.75" hidden="1" customHeight="1" outlineLevel="1" x14ac:dyDescent="0.25">
      <c r="A369" s="19">
        <v>78</v>
      </c>
      <c r="B369" s="19"/>
      <c r="C369" s="64"/>
      <c r="D369" s="29"/>
      <c r="E369" s="64" t="s">
        <v>1001</v>
      </c>
      <c r="F369" s="64" t="s">
        <v>88</v>
      </c>
      <c r="G369" s="64" t="s">
        <v>888</v>
      </c>
      <c r="H369" s="29"/>
      <c r="I369" s="29"/>
      <c r="J369" s="199"/>
      <c r="K369" s="98"/>
      <c r="L369" s="64" t="s">
        <v>889</v>
      </c>
      <c r="M369" s="96"/>
      <c r="N369" s="96"/>
      <c r="O369" s="96"/>
      <c r="P369" s="64"/>
      <c r="Q369" s="64"/>
      <c r="R369" s="96"/>
      <c r="S369" s="96"/>
      <c r="T369" s="96"/>
      <c r="U369" s="13">
        <f t="shared" si="225"/>
        <v>0</v>
      </c>
      <c r="V369" s="96"/>
      <c r="W369" s="96"/>
      <c r="X369" s="96"/>
      <c r="Y369" s="13">
        <f t="shared" si="226"/>
        <v>0</v>
      </c>
      <c r="Z369" s="24"/>
      <c r="AA369" s="31"/>
      <c r="AB369" s="24"/>
      <c r="AC369" s="25">
        <f t="shared" si="227"/>
        <v>0</v>
      </c>
      <c r="AD369" s="24"/>
      <c r="AE369" s="24"/>
      <c r="AF369" s="24"/>
      <c r="AG369" s="25">
        <f t="shared" si="228"/>
        <v>0</v>
      </c>
      <c r="AH369" s="25">
        <f t="shared" si="229"/>
        <v>0</v>
      </c>
      <c r="AI369" s="26">
        <f t="shared" si="230"/>
        <v>0</v>
      </c>
      <c r="AJ369" s="27">
        <f t="shared" si="232"/>
        <v>0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ht="12.75" hidden="1" customHeight="1" outlineLevel="1" x14ac:dyDescent="0.25">
      <c r="A370" s="19">
        <v>79</v>
      </c>
      <c r="B370" s="19"/>
      <c r="C370" s="64"/>
      <c r="D370" s="29"/>
      <c r="E370" s="64" t="s">
        <v>1000</v>
      </c>
      <c r="F370" s="64" t="s">
        <v>88</v>
      </c>
      <c r="G370" s="64" t="s">
        <v>888</v>
      </c>
      <c r="H370" s="29"/>
      <c r="I370" s="29"/>
      <c r="J370" s="199"/>
      <c r="K370" s="98"/>
      <c r="L370" s="64" t="s">
        <v>889</v>
      </c>
      <c r="M370" s="96"/>
      <c r="N370" s="96"/>
      <c r="O370" s="96"/>
      <c r="P370" s="64"/>
      <c r="Q370" s="64"/>
      <c r="R370" s="96"/>
      <c r="S370" s="96"/>
      <c r="T370" s="96"/>
      <c r="U370" s="13">
        <f t="shared" si="225"/>
        <v>0</v>
      </c>
      <c r="V370" s="96"/>
      <c r="W370" s="96"/>
      <c r="X370" s="96"/>
      <c r="Y370" s="13">
        <f t="shared" si="226"/>
        <v>0</v>
      </c>
      <c r="Z370" s="24"/>
      <c r="AA370" s="24"/>
      <c r="AB370" s="24"/>
      <c r="AC370" s="25">
        <f t="shared" si="227"/>
        <v>0</v>
      </c>
      <c r="AD370" s="24"/>
      <c r="AE370" s="24"/>
      <c r="AF370" s="24"/>
      <c r="AG370" s="25">
        <f t="shared" si="228"/>
        <v>0</v>
      </c>
      <c r="AH370" s="25">
        <f t="shared" si="229"/>
        <v>0</v>
      </c>
      <c r="AI370" s="26">
        <f t="shared" si="230"/>
        <v>0</v>
      </c>
      <c r="AJ370" s="27">
        <f t="shared" si="232"/>
        <v>0</v>
      </c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ht="12.75" hidden="1" customHeight="1" outlineLevel="1" x14ac:dyDescent="0.25">
      <c r="A371" s="19">
        <v>80</v>
      </c>
      <c r="B371" s="19"/>
      <c r="C371" s="64"/>
      <c r="D371" s="29"/>
      <c r="E371" s="64"/>
      <c r="F371" s="64" t="s">
        <v>88</v>
      </c>
      <c r="G371" s="64" t="s">
        <v>888</v>
      </c>
      <c r="H371" s="29"/>
      <c r="I371" s="29"/>
      <c r="J371" s="199"/>
      <c r="K371" s="98"/>
      <c r="L371" s="64" t="s">
        <v>889</v>
      </c>
      <c r="M371" s="96"/>
      <c r="N371" s="96"/>
      <c r="O371" s="96"/>
      <c r="P371" s="64"/>
      <c r="Q371" s="64"/>
      <c r="R371" s="96"/>
      <c r="S371" s="96"/>
      <c r="T371" s="96"/>
      <c r="U371" s="13">
        <f t="shared" si="218"/>
        <v>0</v>
      </c>
      <c r="V371" s="96"/>
      <c r="W371" s="96"/>
      <c r="X371" s="96"/>
      <c r="Y371" s="13">
        <f t="shared" si="222"/>
        <v>0</v>
      </c>
      <c r="Z371" s="24"/>
      <c r="AA371" s="24"/>
      <c r="AB371" s="24"/>
      <c r="AC371" s="25">
        <f t="shared" si="219"/>
        <v>0</v>
      </c>
      <c r="AD371" s="24"/>
      <c r="AE371" s="24"/>
      <c r="AF371" s="24"/>
      <c r="AG371" s="25">
        <f t="shared" si="220"/>
        <v>0</v>
      </c>
      <c r="AH371" s="25">
        <f t="shared" si="223"/>
        <v>0</v>
      </c>
      <c r="AI371" s="26">
        <f t="shared" si="224"/>
        <v>0</v>
      </c>
      <c r="AJ371" s="27">
        <f t="shared" si="232"/>
        <v>0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ht="12.75" customHeight="1" outlineLevel="1" x14ac:dyDescent="0.25">
      <c r="A372" s="19">
        <v>81</v>
      </c>
      <c r="B372" s="19"/>
      <c r="C372" s="64" t="s">
        <v>1203</v>
      </c>
      <c r="D372" s="29">
        <v>45462</v>
      </c>
      <c r="E372" s="64" t="s">
        <v>1202</v>
      </c>
      <c r="F372" s="64" t="s">
        <v>88</v>
      </c>
      <c r="G372" s="64" t="s">
        <v>888</v>
      </c>
      <c r="H372" s="29"/>
      <c r="I372" s="29"/>
      <c r="J372" s="199"/>
      <c r="K372" s="98">
        <v>15120000</v>
      </c>
      <c r="L372" s="64" t="s">
        <v>889</v>
      </c>
      <c r="M372" s="96"/>
      <c r="N372" s="96"/>
      <c r="O372" s="96"/>
      <c r="P372" s="64"/>
      <c r="Q372" s="64"/>
      <c r="R372" s="96"/>
      <c r="S372" s="96"/>
      <c r="T372" s="96"/>
      <c r="U372" s="13">
        <f>SUM(R372:T372)</f>
        <v>0</v>
      </c>
      <c r="V372" s="96"/>
      <c r="W372" s="96"/>
      <c r="X372" s="96"/>
      <c r="Y372" s="13">
        <f>SUM(V372:X372)</f>
        <v>0</v>
      </c>
      <c r="Z372" s="24"/>
      <c r="AA372" s="24"/>
      <c r="AB372" s="24"/>
      <c r="AC372" s="25">
        <f>SUM(Z372:AB372)</f>
        <v>0</v>
      </c>
      <c r="AD372" s="24"/>
      <c r="AE372" s="24"/>
      <c r="AF372" s="98">
        <v>15120000</v>
      </c>
      <c r="AG372" s="25">
        <f>SUM(AD372:AF372)</f>
        <v>15120000</v>
      </c>
      <c r="AH372" s="25">
        <f>SUM(U372,Y372,AC372,AG372)</f>
        <v>15120000</v>
      </c>
      <c r="AI372" s="26">
        <f>IF(ISERROR(AH372/J372),0,AH372/J372)</f>
        <v>0</v>
      </c>
      <c r="AJ372" s="27">
        <f t="shared" si="232"/>
        <v>5.9829181281919046E-4</v>
      </c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ht="12.75" customHeight="1" outlineLevel="1" x14ac:dyDescent="0.25">
      <c r="A373" s="19">
        <v>82</v>
      </c>
      <c r="B373" s="19"/>
      <c r="C373" s="64" t="s">
        <v>1204</v>
      </c>
      <c r="D373" s="29">
        <v>45488</v>
      </c>
      <c r="E373" s="64" t="s">
        <v>251</v>
      </c>
      <c r="F373" s="64" t="s">
        <v>88</v>
      </c>
      <c r="G373" s="64" t="s">
        <v>888</v>
      </c>
      <c r="H373" s="29"/>
      <c r="I373" s="29"/>
      <c r="J373" s="199"/>
      <c r="K373" s="98">
        <v>7200000</v>
      </c>
      <c r="L373" s="64" t="s">
        <v>889</v>
      </c>
      <c r="M373" s="96"/>
      <c r="N373" s="96"/>
      <c r="O373" s="96"/>
      <c r="P373" s="64"/>
      <c r="Q373" s="64"/>
      <c r="R373" s="96"/>
      <c r="S373" s="96"/>
      <c r="T373" s="96"/>
      <c r="U373" s="13">
        <f t="shared" ref="U373:U420" si="233">SUM(R373:T373)</f>
        <v>0</v>
      </c>
      <c r="V373" s="96"/>
      <c r="W373" s="96"/>
      <c r="X373" s="96"/>
      <c r="Y373" s="13">
        <f t="shared" ref="Y373:Y420" si="234">SUM(V373:X373)</f>
        <v>0</v>
      </c>
      <c r="Z373" s="24"/>
      <c r="AA373" s="24"/>
      <c r="AB373" s="24"/>
      <c r="AC373" s="25">
        <f t="shared" ref="AC373:AC420" si="235">SUM(Z373:AB373)</f>
        <v>0</v>
      </c>
      <c r="AD373" s="24"/>
      <c r="AE373" s="24"/>
      <c r="AF373" s="98">
        <v>7200000</v>
      </c>
      <c r="AG373" s="25">
        <f t="shared" ref="AG373:AG420" si="236">SUM(AD373:AF373)</f>
        <v>7200000</v>
      </c>
      <c r="AH373" s="25">
        <f t="shared" ref="AH373:AH420" si="237">SUM(U373,Y373,AC373,AG373)</f>
        <v>7200000</v>
      </c>
      <c r="AI373" s="26">
        <f t="shared" ref="AI373:AI420" si="238">IF(ISERROR(AH373/J373),0,AH373/J373)</f>
        <v>0</v>
      </c>
      <c r="AJ373" s="27">
        <f t="shared" si="232"/>
        <v>2.8490086324723356E-4</v>
      </c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ht="12.75" customHeight="1" outlineLevel="1" x14ac:dyDescent="0.25">
      <c r="A374" s="19">
        <v>83</v>
      </c>
      <c r="B374" s="19"/>
      <c r="C374" s="64" t="s">
        <v>1205</v>
      </c>
      <c r="D374" s="29">
        <v>45449</v>
      </c>
      <c r="E374" s="64" t="s">
        <v>251</v>
      </c>
      <c r="F374" s="64" t="s">
        <v>88</v>
      </c>
      <c r="G374" s="64" t="s">
        <v>888</v>
      </c>
      <c r="H374" s="29"/>
      <c r="I374" s="29"/>
      <c r="J374" s="199"/>
      <c r="K374" s="98">
        <v>112440000</v>
      </c>
      <c r="L374" s="64" t="s">
        <v>889</v>
      </c>
      <c r="M374" s="96"/>
      <c r="N374" s="96"/>
      <c r="O374" s="96"/>
      <c r="P374" s="64"/>
      <c r="Q374" s="64"/>
      <c r="R374" s="96"/>
      <c r="S374" s="96"/>
      <c r="T374" s="96"/>
      <c r="U374" s="13">
        <f t="shared" si="233"/>
        <v>0</v>
      </c>
      <c r="V374" s="96"/>
      <c r="W374" s="96"/>
      <c r="X374" s="96"/>
      <c r="Y374" s="13">
        <f t="shared" si="234"/>
        <v>0</v>
      </c>
      <c r="Z374" s="24"/>
      <c r="AA374" s="24"/>
      <c r="AB374" s="24"/>
      <c r="AC374" s="25">
        <f t="shared" si="235"/>
        <v>0</v>
      </c>
      <c r="AD374" s="24"/>
      <c r="AE374" s="24"/>
      <c r="AF374" s="98">
        <v>112440000</v>
      </c>
      <c r="AG374" s="25">
        <f t="shared" si="236"/>
        <v>112440000</v>
      </c>
      <c r="AH374" s="25">
        <f t="shared" si="237"/>
        <v>112440000</v>
      </c>
      <c r="AI374" s="26">
        <f t="shared" si="238"/>
        <v>0</v>
      </c>
      <c r="AJ374" s="27">
        <f t="shared" si="232"/>
        <v>4.4492018143776303E-3</v>
      </c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</row>
    <row r="375" spans="1:106" ht="12.75" customHeight="1" outlineLevel="1" x14ac:dyDescent="0.25">
      <c r="A375" s="19">
        <v>84</v>
      </c>
      <c r="B375" s="19"/>
      <c r="C375" s="64" t="s">
        <v>1207</v>
      </c>
      <c r="D375" s="29">
        <v>45541</v>
      </c>
      <c r="E375" s="64" t="s">
        <v>1206</v>
      </c>
      <c r="F375" s="64" t="s">
        <v>88</v>
      </c>
      <c r="G375" s="64" t="s">
        <v>888</v>
      </c>
      <c r="H375" s="29"/>
      <c r="I375" s="29"/>
      <c r="J375" s="199"/>
      <c r="K375" s="98">
        <v>3600000</v>
      </c>
      <c r="L375" s="64" t="s">
        <v>889</v>
      </c>
      <c r="M375" s="96"/>
      <c r="N375" s="96"/>
      <c r="O375" s="96"/>
      <c r="P375" s="64"/>
      <c r="Q375" s="64"/>
      <c r="R375" s="96"/>
      <c r="S375" s="96"/>
      <c r="T375" s="96"/>
      <c r="U375" s="13">
        <f t="shared" si="233"/>
        <v>0</v>
      </c>
      <c r="V375" s="96"/>
      <c r="W375" s="96"/>
      <c r="X375" s="96"/>
      <c r="Y375" s="13">
        <f t="shared" si="234"/>
        <v>0</v>
      </c>
      <c r="Z375" s="24"/>
      <c r="AA375" s="24"/>
      <c r="AB375" s="24"/>
      <c r="AC375" s="25">
        <f t="shared" si="235"/>
        <v>0</v>
      </c>
      <c r="AD375" s="24"/>
      <c r="AE375" s="24"/>
      <c r="AF375" s="98">
        <v>3600000</v>
      </c>
      <c r="AG375" s="25">
        <f t="shared" si="236"/>
        <v>3600000</v>
      </c>
      <c r="AH375" s="25">
        <f t="shared" si="237"/>
        <v>3600000</v>
      </c>
      <c r="AI375" s="26">
        <f t="shared" si="238"/>
        <v>0</v>
      </c>
      <c r="AJ375" s="27">
        <f t="shared" si="232"/>
        <v>1.4245043162361678E-4</v>
      </c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ht="12.75" customHeight="1" outlineLevel="1" x14ac:dyDescent="0.25">
      <c r="A376" s="19">
        <v>85</v>
      </c>
      <c r="B376" s="19"/>
      <c r="C376" s="64" t="s">
        <v>1208</v>
      </c>
      <c r="D376" s="29">
        <v>45462</v>
      </c>
      <c r="E376" s="64" t="s">
        <v>926</v>
      </c>
      <c r="F376" s="64" t="s">
        <v>88</v>
      </c>
      <c r="G376" s="64" t="s">
        <v>888</v>
      </c>
      <c r="H376" s="29"/>
      <c r="I376" s="29"/>
      <c r="J376" s="199"/>
      <c r="K376" s="98">
        <v>20880000</v>
      </c>
      <c r="L376" s="64" t="s">
        <v>889</v>
      </c>
      <c r="M376" s="96"/>
      <c r="N376" s="96"/>
      <c r="O376" s="96"/>
      <c r="P376" s="64"/>
      <c r="Q376" s="64"/>
      <c r="R376" s="96"/>
      <c r="S376" s="96"/>
      <c r="T376" s="96"/>
      <c r="U376" s="13">
        <f t="shared" si="233"/>
        <v>0</v>
      </c>
      <c r="V376" s="96"/>
      <c r="W376" s="96"/>
      <c r="X376" s="96"/>
      <c r="Y376" s="13">
        <f t="shared" si="234"/>
        <v>0</v>
      </c>
      <c r="Z376" s="24"/>
      <c r="AA376" s="24"/>
      <c r="AB376" s="24"/>
      <c r="AC376" s="25">
        <f t="shared" si="235"/>
        <v>0</v>
      </c>
      <c r="AD376" s="24"/>
      <c r="AE376" s="24"/>
      <c r="AF376" s="98">
        <v>20880000</v>
      </c>
      <c r="AG376" s="25">
        <f t="shared" si="236"/>
        <v>20880000</v>
      </c>
      <c r="AH376" s="25">
        <f t="shared" si="237"/>
        <v>20880000</v>
      </c>
      <c r="AI376" s="26">
        <f t="shared" si="238"/>
        <v>0</v>
      </c>
      <c r="AJ376" s="27">
        <f t="shared" si="232"/>
        <v>8.2621250341697726E-4</v>
      </c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ht="12.75" customHeight="1" outlineLevel="1" x14ac:dyDescent="0.25">
      <c r="A377" s="19">
        <v>86</v>
      </c>
      <c r="B377" s="19"/>
      <c r="C377" s="64" t="s">
        <v>1210</v>
      </c>
      <c r="D377" s="29">
        <v>45462</v>
      </c>
      <c r="E377" s="64" t="s">
        <v>1209</v>
      </c>
      <c r="F377" s="64" t="s">
        <v>88</v>
      </c>
      <c r="G377" s="64" t="s">
        <v>888</v>
      </c>
      <c r="H377" s="29"/>
      <c r="I377" s="29"/>
      <c r="J377" s="199"/>
      <c r="K377" s="98">
        <v>20880000</v>
      </c>
      <c r="L377" s="64" t="s">
        <v>889</v>
      </c>
      <c r="M377" s="96"/>
      <c r="N377" s="96"/>
      <c r="O377" s="96"/>
      <c r="P377" s="64"/>
      <c r="Q377" s="64"/>
      <c r="R377" s="96"/>
      <c r="S377" s="96"/>
      <c r="T377" s="96"/>
      <c r="U377" s="13">
        <f t="shared" si="233"/>
        <v>0</v>
      </c>
      <c r="V377" s="96"/>
      <c r="W377" s="96"/>
      <c r="X377" s="96"/>
      <c r="Y377" s="13">
        <f t="shared" si="234"/>
        <v>0</v>
      </c>
      <c r="Z377" s="24"/>
      <c r="AA377" s="24"/>
      <c r="AB377" s="24"/>
      <c r="AC377" s="25">
        <f t="shared" si="235"/>
        <v>0</v>
      </c>
      <c r="AD377" s="24"/>
      <c r="AE377" s="24"/>
      <c r="AF377" s="98">
        <v>20880000</v>
      </c>
      <c r="AG377" s="25">
        <f t="shared" si="236"/>
        <v>20880000</v>
      </c>
      <c r="AH377" s="25">
        <f t="shared" si="237"/>
        <v>20880000</v>
      </c>
      <c r="AI377" s="26">
        <f t="shared" si="238"/>
        <v>0</v>
      </c>
      <c r="AJ377" s="27">
        <f t="shared" si="232"/>
        <v>8.2621250341697726E-4</v>
      </c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</row>
    <row r="378" spans="1:106" ht="12.75" customHeight="1" outlineLevel="1" x14ac:dyDescent="0.25">
      <c r="A378" s="19">
        <v>87</v>
      </c>
      <c r="B378" s="19"/>
      <c r="C378" s="64" t="s">
        <v>1212</v>
      </c>
      <c r="D378" s="29">
        <v>45547</v>
      </c>
      <c r="E378" s="64" t="s">
        <v>1211</v>
      </c>
      <c r="F378" s="64" t="s">
        <v>88</v>
      </c>
      <c r="G378" s="64" t="s">
        <v>888</v>
      </c>
      <c r="H378" s="29"/>
      <c r="I378" s="29"/>
      <c r="J378" s="199"/>
      <c r="K378" s="98">
        <v>102200000</v>
      </c>
      <c r="L378" s="64" t="s">
        <v>889</v>
      </c>
      <c r="M378" s="96"/>
      <c r="N378" s="96"/>
      <c r="O378" s="96"/>
      <c r="P378" s="64"/>
      <c r="Q378" s="64"/>
      <c r="R378" s="96"/>
      <c r="S378" s="96"/>
      <c r="T378" s="96"/>
      <c r="U378" s="13">
        <f t="shared" si="233"/>
        <v>0</v>
      </c>
      <c r="V378" s="96"/>
      <c r="W378" s="96"/>
      <c r="X378" s="96"/>
      <c r="Y378" s="13">
        <f t="shared" si="234"/>
        <v>0</v>
      </c>
      <c r="Z378" s="24"/>
      <c r="AA378" s="24"/>
      <c r="AB378" s="24"/>
      <c r="AC378" s="25">
        <f t="shared" si="235"/>
        <v>0</v>
      </c>
      <c r="AD378" s="24"/>
      <c r="AE378" s="24"/>
      <c r="AF378" s="98">
        <v>102200000</v>
      </c>
      <c r="AG378" s="25">
        <f t="shared" si="236"/>
        <v>102200000</v>
      </c>
      <c r="AH378" s="25">
        <f t="shared" si="237"/>
        <v>102200000</v>
      </c>
      <c r="AI378" s="26">
        <f t="shared" si="238"/>
        <v>0</v>
      </c>
      <c r="AJ378" s="27">
        <f t="shared" si="232"/>
        <v>4.0440094755371204E-3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ht="12.75" customHeight="1" outlineLevel="1" x14ac:dyDescent="0.25">
      <c r="A379" s="19">
        <v>88</v>
      </c>
      <c r="B379" s="19"/>
      <c r="C379" s="64" t="s">
        <v>1214</v>
      </c>
      <c r="D379" s="29">
        <v>45572</v>
      </c>
      <c r="E379" s="64" t="s">
        <v>1213</v>
      </c>
      <c r="F379" s="64" t="s">
        <v>88</v>
      </c>
      <c r="G379" s="64" t="s">
        <v>888</v>
      </c>
      <c r="H379" s="29"/>
      <c r="I379" s="29"/>
      <c r="J379" s="199"/>
      <c r="K379" s="98">
        <v>102200000</v>
      </c>
      <c r="L379" s="64" t="s">
        <v>889</v>
      </c>
      <c r="M379" s="96"/>
      <c r="N379" s="96"/>
      <c r="O379" s="96"/>
      <c r="P379" s="64"/>
      <c r="Q379" s="64"/>
      <c r="R379" s="96"/>
      <c r="S379" s="96"/>
      <c r="T379" s="96"/>
      <c r="U379" s="13">
        <f t="shared" si="233"/>
        <v>0</v>
      </c>
      <c r="V379" s="96"/>
      <c r="W379" s="96"/>
      <c r="X379" s="96"/>
      <c r="Y379" s="13">
        <f t="shared" si="234"/>
        <v>0</v>
      </c>
      <c r="Z379" s="24"/>
      <c r="AA379" s="24"/>
      <c r="AB379" s="24"/>
      <c r="AC379" s="25">
        <f t="shared" si="235"/>
        <v>0</v>
      </c>
      <c r="AD379" s="24"/>
      <c r="AE379" s="24"/>
      <c r="AF379" s="98">
        <v>102200000</v>
      </c>
      <c r="AG379" s="25">
        <f t="shared" si="236"/>
        <v>102200000</v>
      </c>
      <c r="AH379" s="25">
        <f t="shared" si="237"/>
        <v>102200000</v>
      </c>
      <c r="AI379" s="26">
        <f t="shared" si="238"/>
        <v>0</v>
      </c>
      <c r="AJ379" s="27">
        <f t="shared" si="232"/>
        <v>4.0440094755371204E-3</v>
      </c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</row>
    <row r="380" spans="1:106" ht="12.75" customHeight="1" outlineLevel="1" x14ac:dyDescent="0.25">
      <c r="A380" s="19">
        <v>89</v>
      </c>
      <c r="B380" s="19"/>
      <c r="C380" s="64" t="s">
        <v>1215</v>
      </c>
      <c r="D380" s="29">
        <v>45530</v>
      </c>
      <c r="E380" s="64" t="s">
        <v>1206</v>
      </c>
      <c r="F380" s="64" t="s">
        <v>88</v>
      </c>
      <c r="G380" s="64" t="s">
        <v>888</v>
      </c>
      <c r="H380" s="29"/>
      <c r="I380" s="29"/>
      <c r="J380" s="199"/>
      <c r="K380" s="98">
        <v>3600000</v>
      </c>
      <c r="L380" s="64" t="s">
        <v>889</v>
      </c>
      <c r="M380" s="96"/>
      <c r="N380" s="96"/>
      <c r="O380" s="96"/>
      <c r="P380" s="64"/>
      <c r="Q380" s="64"/>
      <c r="R380" s="96"/>
      <c r="S380" s="96"/>
      <c r="T380" s="96"/>
      <c r="U380" s="13">
        <f t="shared" si="233"/>
        <v>0</v>
      </c>
      <c r="V380" s="96"/>
      <c r="W380" s="96"/>
      <c r="X380" s="96"/>
      <c r="Y380" s="13">
        <f t="shared" si="234"/>
        <v>0</v>
      </c>
      <c r="Z380" s="24"/>
      <c r="AA380" s="24"/>
      <c r="AB380" s="24"/>
      <c r="AC380" s="25">
        <f t="shared" si="235"/>
        <v>0</v>
      </c>
      <c r="AD380" s="24"/>
      <c r="AE380" s="24"/>
      <c r="AF380" s="98">
        <v>3600000</v>
      </c>
      <c r="AG380" s="25">
        <f t="shared" si="236"/>
        <v>3600000</v>
      </c>
      <c r="AH380" s="25">
        <f t="shared" si="237"/>
        <v>3600000</v>
      </c>
      <c r="AI380" s="26">
        <f t="shared" si="238"/>
        <v>0</v>
      </c>
      <c r="AJ380" s="27">
        <f t="shared" si="232"/>
        <v>1.4245043162361678E-4</v>
      </c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</row>
    <row r="381" spans="1:106" ht="12.75" customHeight="1" outlineLevel="1" x14ac:dyDescent="0.25">
      <c r="A381" s="19">
        <v>90</v>
      </c>
      <c r="B381" s="19"/>
      <c r="C381" s="64" t="s">
        <v>1217</v>
      </c>
      <c r="D381" s="29">
        <v>45530</v>
      </c>
      <c r="E381" s="64" t="s">
        <v>1216</v>
      </c>
      <c r="F381" s="64" t="s">
        <v>88</v>
      </c>
      <c r="G381" s="64" t="s">
        <v>888</v>
      </c>
      <c r="H381" s="29"/>
      <c r="I381" s="29"/>
      <c r="J381" s="199"/>
      <c r="K381" s="98">
        <v>50370000</v>
      </c>
      <c r="L381" s="64" t="s">
        <v>889</v>
      </c>
      <c r="M381" s="96"/>
      <c r="N381" s="96"/>
      <c r="O381" s="96"/>
      <c r="P381" s="64"/>
      <c r="Q381" s="64"/>
      <c r="R381" s="96"/>
      <c r="S381" s="96"/>
      <c r="T381" s="96"/>
      <c r="U381" s="13">
        <f t="shared" si="233"/>
        <v>0</v>
      </c>
      <c r="V381" s="96"/>
      <c r="W381" s="96"/>
      <c r="X381" s="96"/>
      <c r="Y381" s="13">
        <f t="shared" si="234"/>
        <v>0</v>
      </c>
      <c r="Z381" s="24"/>
      <c r="AA381" s="24"/>
      <c r="AB381" s="24"/>
      <c r="AC381" s="25">
        <f t="shared" si="235"/>
        <v>0</v>
      </c>
      <c r="AD381" s="24"/>
      <c r="AE381" s="24"/>
      <c r="AF381" s="98">
        <v>50370000</v>
      </c>
      <c r="AG381" s="25">
        <f t="shared" si="236"/>
        <v>50370000</v>
      </c>
      <c r="AH381" s="25">
        <f t="shared" si="237"/>
        <v>50370000</v>
      </c>
      <c r="AI381" s="26">
        <f t="shared" si="238"/>
        <v>0</v>
      </c>
      <c r="AJ381" s="27">
        <f t="shared" si="232"/>
        <v>1.9931189558004382E-3</v>
      </c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</row>
    <row r="382" spans="1:106" ht="12.75" customHeight="1" outlineLevel="1" x14ac:dyDescent="0.25">
      <c r="A382" s="19">
        <v>91</v>
      </c>
      <c r="B382" s="19"/>
      <c r="C382" s="64" t="s">
        <v>1218</v>
      </c>
      <c r="D382" s="29">
        <v>45586</v>
      </c>
      <c r="E382" s="64" t="s">
        <v>242</v>
      </c>
      <c r="F382" s="64" t="s">
        <v>88</v>
      </c>
      <c r="G382" s="64" t="s">
        <v>888</v>
      </c>
      <c r="H382" s="29"/>
      <c r="I382" s="29"/>
      <c r="J382" s="199"/>
      <c r="K382" s="98">
        <v>12600000</v>
      </c>
      <c r="L382" s="64" t="s">
        <v>889</v>
      </c>
      <c r="M382" s="96"/>
      <c r="N382" s="96"/>
      <c r="O382" s="96"/>
      <c r="P382" s="64"/>
      <c r="Q382" s="64"/>
      <c r="R382" s="96"/>
      <c r="S382" s="96"/>
      <c r="T382" s="96"/>
      <c r="U382" s="13">
        <f t="shared" si="233"/>
        <v>0</v>
      </c>
      <c r="V382" s="96"/>
      <c r="W382" s="96"/>
      <c r="X382" s="96"/>
      <c r="Y382" s="13">
        <f t="shared" si="234"/>
        <v>0</v>
      </c>
      <c r="Z382" s="24"/>
      <c r="AA382" s="24"/>
      <c r="AB382" s="24"/>
      <c r="AC382" s="25">
        <f t="shared" si="235"/>
        <v>0</v>
      </c>
      <c r="AD382" s="24"/>
      <c r="AE382" s="24"/>
      <c r="AF382" s="98">
        <v>12600000</v>
      </c>
      <c r="AG382" s="25">
        <f t="shared" si="236"/>
        <v>12600000</v>
      </c>
      <c r="AH382" s="25">
        <f t="shared" si="237"/>
        <v>12600000</v>
      </c>
      <c r="AI382" s="26">
        <f t="shared" si="238"/>
        <v>0</v>
      </c>
      <c r="AJ382" s="27">
        <f t="shared" si="232"/>
        <v>4.9857651068265874E-4</v>
      </c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</row>
    <row r="383" spans="1:106" ht="12.75" customHeight="1" outlineLevel="1" x14ac:dyDescent="0.25">
      <c r="A383" s="19">
        <v>92</v>
      </c>
      <c r="B383" s="19"/>
      <c r="C383" s="64" t="s">
        <v>1219</v>
      </c>
      <c r="D383" s="29">
        <v>45581</v>
      </c>
      <c r="E383" s="64" t="s">
        <v>926</v>
      </c>
      <c r="F383" s="64" t="s">
        <v>88</v>
      </c>
      <c r="G383" s="64" t="s">
        <v>888</v>
      </c>
      <c r="H383" s="29"/>
      <c r="I383" s="29"/>
      <c r="J383" s="199"/>
      <c r="K383" s="98">
        <v>31181220</v>
      </c>
      <c r="L383" s="64" t="s">
        <v>889</v>
      </c>
      <c r="M383" s="96"/>
      <c r="N383" s="96"/>
      <c r="O383" s="96"/>
      <c r="P383" s="64"/>
      <c r="Q383" s="64"/>
      <c r="R383" s="96"/>
      <c r="S383" s="96"/>
      <c r="T383" s="96"/>
      <c r="U383" s="13">
        <f t="shared" si="233"/>
        <v>0</v>
      </c>
      <c r="V383" s="96"/>
      <c r="W383" s="96"/>
      <c r="X383" s="96"/>
      <c r="Y383" s="13">
        <f t="shared" si="234"/>
        <v>0</v>
      </c>
      <c r="Z383" s="24"/>
      <c r="AA383" s="24"/>
      <c r="AB383" s="24"/>
      <c r="AC383" s="25">
        <f t="shared" si="235"/>
        <v>0</v>
      </c>
      <c r="AD383" s="24"/>
      <c r="AE383" s="24"/>
      <c r="AF383" s="98">
        <v>31181220</v>
      </c>
      <c r="AG383" s="25">
        <f t="shared" si="236"/>
        <v>31181220</v>
      </c>
      <c r="AH383" s="25">
        <f t="shared" si="237"/>
        <v>31181220</v>
      </c>
      <c r="AI383" s="26">
        <f t="shared" si="238"/>
        <v>0</v>
      </c>
      <c r="AJ383" s="27">
        <f t="shared" si="232"/>
        <v>1.2338272909863755E-3</v>
      </c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</row>
    <row r="384" spans="1:106" ht="12.75" customHeight="1" outlineLevel="1" x14ac:dyDescent="0.25">
      <c r="A384" s="19">
        <v>93</v>
      </c>
      <c r="B384" s="19"/>
      <c r="C384" s="64" t="s">
        <v>1220</v>
      </c>
      <c r="D384" s="29">
        <v>45590</v>
      </c>
      <c r="E384" s="64" t="s">
        <v>258</v>
      </c>
      <c r="F384" s="64" t="s">
        <v>88</v>
      </c>
      <c r="G384" s="64" t="s">
        <v>888</v>
      </c>
      <c r="H384" s="29"/>
      <c r="I384" s="29"/>
      <c r="J384" s="199"/>
      <c r="K384" s="98">
        <v>37800000</v>
      </c>
      <c r="L384" s="64" t="s">
        <v>889</v>
      </c>
      <c r="M384" s="96"/>
      <c r="N384" s="96"/>
      <c r="O384" s="96"/>
      <c r="P384" s="64"/>
      <c r="Q384" s="64"/>
      <c r="R384" s="96"/>
      <c r="S384" s="96"/>
      <c r="T384" s="96"/>
      <c r="U384" s="13">
        <f t="shared" si="233"/>
        <v>0</v>
      </c>
      <c r="V384" s="96"/>
      <c r="W384" s="96"/>
      <c r="X384" s="96"/>
      <c r="Y384" s="13">
        <f t="shared" si="234"/>
        <v>0</v>
      </c>
      <c r="Z384" s="24"/>
      <c r="AA384" s="24"/>
      <c r="AB384" s="24"/>
      <c r="AC384" s="25">
        <f t="shared" si="235"/>
        <v>0</v>
      </c>
      <c r="AD384" s="24"/>
      <c r="AE384" s="24"/>
      <c r="AF384" s="98">
        <v>37800000</v>
      </c>
      <c r="AG384" s="25">
        <f t="shared" si="236"/>
        <v>37800000</v>
      </c>
      <c r="AH384" s="25">
        <f t="shared" si="237"/>
        <v>37800000</v>
      </c>
      <c r="AI384" s="26">
        <f t="shared" si="238"/>
        <v>0</v>
      </c>
      <c r="AJ384" s="27">
        <f t="shared" si="232"/>
        <v>1.4957295320479761E-3</v>
      </c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</row>
    <row r="385" spans="1:106" ht="12.75" customHeight="1" outlineLevel="1" x14ac:dyDescent="0.25">
      <c r="A385" s="19">
        <v>94</v>
      </c>
      <c r="B385" s="19"/>
      <c r="C385" s="64" t="s">
        <v>1221</v>
      </c>
      <c r="D385" s="29">
        <v>45589</v>
      </c>
      <c r="E385" s="64" t="s">
        <v>1206</v>
      </c>
      <c r="F385" s="64" t="s">
        <v>88</v>
      </c>
      <c r="G385" s="64" t="s">
        <v>888</v>
      </c>
      <c r="H385" s="29"/>
      <c r="I385" s="29"/>
      <c r="J385" s="199"/>
      <c r="K385" s="98">
        <v>133386330</v>
      </c>
      <c r="L385" s="64" t="s">
        <v>889</v>
      </c>
      <c r="M385" s="96"/>
      <c r="N385" s="96"/>
      <c r="O385" s="96"/>
      <c r="P385" s="64"/>
      <c r="Q385" s="64"/>
      <c r="R385" s="96"/>
      <c r="S385" s="96"/>
      <c r="T385" s="96"/>
      <c r="U385" s="13">
        <f t="shared" si="233"/>
        <v>0</v>
      </c>
      <c r="V385" s="96"/>
      <c r="W385" s="96"/>
      <c r="X385" s="96"/>
      <c r="Y385" s="13">
        <f t="shared" si="234"/>
        <v>0</v>
      </c>
      <c r="Z385" s="24"/>
      <c r="AA385" s="24"/>
      <c r="AB385" s="24"/>
      <c r="AC385" s="25">
        <f t="shared" si="235"/>
        <v>0</v>
      </c>
      <c r="AD385" s="24"/>
      <c r="AE385" s="24"/>
      <c r="AF385" s="98">
        <v>133386330</v>
      </c>
      <c r="AG385" s="25">
        <f t="shared" si="236"/>
        <v>133386330</v>
      </c>
      <c r="AH385" s="25">
        <f t="shared" si="237"/>
        <v>133386330</v>
      </c>
      <c r="AI385" s="26">
        <f t="shared" si="238"/>
        <v>0</v>
      </c>
      <c r="AJ385" s="27">
        <f t="shared" si="232"/>
        <v>5.2780389669972727E-3</v>
      </c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</row>
    <row r="386" spans="1:106" ht="12.75" customHeight="1" outlineLevel="1" x14ac:dyDescent="0.25">
      <c r="A386" s="19">
        <v>95</v>
      </c>
      <c r="B386" s="19"/>
      <c r="C386" s="64" t="s">
        <v>1223</v>
      </c>
      <c r="D386" s="29">
        <v>45581</v>
      </c>
      <c r="E386" s="64" t="s">
        <v>1222</v>
      </c>
      <c r="F386" s="64" t="s">
        <v>88</v>
      </c>
      <c r="G386" s="64" t="s">
        <v>888</v>
      </c>
      <c r="H386" s="29"/>
      <c r="I386" s="29"/>
      <c r="J386" s="199"/>
      <c r="K386" s="98">
        <v>25200000</v>
      </c>
      <c r="L386" s="64" t="s">
        <v>889</v>
      </c>
      <c r="M386" s="96"/>
      <c r="N386" s="96"/>
      <c r="O386" s="96"/>
      <c r="P386" s="64"/>
      <c r="Q386" s="64"/>
      <c r="R386" s="96"/>
      <c r="S386" s="96"/>
      <c r="T386" s="96"/>
      <c r="U386" s="13">
        <f t="shared" si="233"/>
        <v>0</v>
      </c>
      <c r="V386" s="96"/>
      <c r="W386" s="96"/>
      <c r="X386" s="96"/>
      <c r="Y386" s="13">
        <f t="shared" si="234"/>
        <v>0</v>
      </c>
      <c r="Z386" s="24"/>
      <c r="AA386" s="24"/>
      <c r="AB386" s="24"/>
      <c r="AC386" s="25">
        <f t="shared" si="235"/>
        <v>0</v>
      </c>
      <c r="AD386" s="24"/>
      <c r="AE386" s="24"/>
      <c r="AF386" s="98">
        <v>25200000</v>
      </c>
      <c r="AG386" s="25">
        <f t="shared" si="236"/>
        <v>25200000</v>
      </c>
      <c r="AH386" s="25">
        <f t="shared" si="237"/>
        <v>25200000</v>
      </c>
      <c r="AI386" s="26">
        <f t="shared" si="238"/>
        <v>0</v>
      </c>
      <c r="AJ386" s="27">
        <f t="shared" si="232"/>
        <v>9.9715302136531747E-4</v>
      </c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</row>
    <row r="387" spans="1:106" ht="12.75" customHeight="1" outlineLevel="1" x14ac:dyDescent="0.25">
      <c r="A387" s="19">
        <v>96</v>
      </c>
      <c r="B387" s="19"/>
      <c r="C387" s="64" t="s">
        <v>1225</v>
      </c>
      <c r="D387" s="29">
        <v>45586</v>
      </c>
      <c r="E387" s="64" t="s">
        <v>1224</v>
      </c>
      <c r="F387" s="64" t="s">
        <v>88</v>
      </c>
      <c r="G387" s="64" t="s">
        <v>888</v>
      </c>
      <c r="H387" s="29"/>
      <c r="I387" s="29"/>
      <c r="J387" s="199"/>
      <c r="K387" s="98">
        <v>12600000</v>
      </c>
      <c r="L387" s="64" t="s">
        <v>889</v>
      </c>
      <c r="M387" s="96"/>
      <c r="N387" s="96"/>
      <c r="O387" s="96"/>
      <c r="P387" s="64"/>
      <c r="Q387" s="64"/>
      <c r="R387" s="96"/>
      <c r="S387" s="96"/>
      <c r="T387" s="96"/>
      <c r="U387" s="13">
        <f t="shared" si="233"/>
        <v>0</v>
      </c>
      <c r="V387" s="96"/>
      <c r="W387" s="96"/>
      <c r="X387" s="96"/>
      <c r="Y387" s="13">
        <f t="shared" si="234"/>
        <v>0</v>
      </c>
      <c r="Z387" s="24"/>
      <c r="AA387" s="24"/>
      <c r="AB387" s="24"/>
      <c r="AC387" s="25">
        <f t="shared" si="235"/>
        <v>0</v>
      </c>
      <c r="AD387" s="24"/>
      <c r="AE387" s="24"/>
      <c r="AF387" s="98">
        <v>12600000</v>
      </c>
      <c r="AG387" s="25">
        <f t="shared" si="236"/>
        <v>12600000</v>
      </c>
      <c r="AH387" s="25">
        <f t="shared" si="237"/>
        <v>12600000</v>
      </c>
      <c r="AI387" s="26">
        <f t="shared" si="238"/>
        <v>0</v>
      </c>
      <c r="AJ387" s="27">
        <f t="shared" si="232"/>
        <v>4.9857651068265874E-4</v>
      </c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</row>
    <row r="388" spans="1:106" ht="12.75" customHeight="1" outlineLevel="1" x14ac:dyDescent="0.25">
      <c r="A388" s="19">
        <v>97</v>
      </c>
      <c r="B388" s="19"/>
      <c r="C388" s="64" t="s">
        <v>1227</v>
      </c>
      <c r="D388" s="29">
        <v>45540</v>
      </c>
      <c r="E388" s="64" t="s">
        <v>1226</v>
      </c>
      <c r="F388" s="64" t="s">
        <v>88</v>
      </c>
      <c r="G388" s="64" t="s">
        <v>888</v>
      </c>
      <c r="H388" s="29"/>
      <c r="I388" s="29"/>
      <c r="J388" s="199"/>
      <c r="K388" s="98">
        <v>23000000</v>
      </c>
      <c r="L388" s="64" t="s">
        <v>889</v>
      </c>
      <c r="M388" s="96"/>
      <c r="N388" s="96"/>
      <c r="O388" s="96"/>
      <c r="P388" s="64"/>
      <c r="Q388" s="64"/>
      <c r="R388" s="96"/>
      <c r="S388" s="96"/>
      <c r="T388" s="96"/>
      <c r="U388" s="13">
        <f t="shared" si="233"/>
        <v>0</v>
      </c>
      <c r="V388" s="96"/>
      <c r="W388" s="96"/>
      <c r="X388" s="96"/>
      <c r="Y388" s="13">
        <f t="shared" si="234"/>
        <v>0</v>
      </c>
      <c r="Z388" s="24"/>
      <c r="AA388" s="24"/>
      <c r="AB388" s="24"/>
      <c r="AC388" s="25">
        <f t="shared" si="235"/>
        <v>0</v>
      </c>
      <c r="AD388" s="24"/>
      <c r="AE388" s="24"/>
      <c r="AF388" s="98">
        <v>23000000</v>
      </c>
      <c r="AG388" s="25">
        <f t="shared" si="236"/>
        <v>23000000</v>
      </c>
      <c r="AH388" s="25">
        <f t="shared" si="237"/>
        <v>23000000</v>
      </c>
      <c r="AI388" s="26">
        <f t="shared" si="238"/>
        <v>0</v>
      </c>
      <c r="AJ388" s="27">
        <f t="shared" ref="AJ388:AJ420" si="239">IF(ISERROR(AH388/$AH$465),"-",AH388/$AH$465)</f>
        <v>9.1009997981755157E-4</v>
      </c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</row>
    <row r="389" spans="1:106" ht="12.75" customHeight="1" outlineLevel="1" x14ac:dyDescent="0.25">
      <c r="A389" s="19">
        <v>98</v>
      </c>
      <c r="B389" s="19"/>
      <c r="C389" s="64" t="s">
        <v>1227</v>
      </c>
      <c r="D389" s="29">
        <v>45540</v>
      </c>
      <c r="E389" s="64" t="s">
        <v>1226</v>
      </c>
      <c r="F389" s="64" t="s">
        <v>88</v>
      </c>
      <c r="G389" s="64" t="s">
        <v>888</v>
      </c>
      <c r="H389" s="29"/>
      <c r="I389" s="29"/>
      <c r="J389" s="199"/>
      <c r="K389" s="98">
        <v>8625000</v>
      </c>
      <c r="L389" s="64" t="s">
        <v>889</v>
      </c>
      <c r="M389" s="96"/>
      <c r="N389" s="96"/>
      <c r="O389" s="96"/>
      <c r="P389" s="64"/>
      <c r="Q389" s="64"/>
      <c r="R389" s="96"/>
      <c r="S389" s="96"/>
      <c r="T389" s="96"/>
      <c r="U389" s="13">
        <f t="shared" si="233"/>
        <v>0</v>
      </c>
      <c r="V389" s="96"/>
      <c r="W389" s="96"/>
      <c r="X389" s="96"/>
      <c r="Y389" s="13">
        <f t="shared" si="234"/>
        <v>0</v>
      </c>
      <c r="Z389" s="24"/>
      <c r="AA389" s="24"/>
      <c r="AB389" s="24"/>
      <c r="AC389" s="25">
        <f t="shared" si="235"/>
        <v>0</v>
      </c>
      <c r="AD389" s="24"/>
      <c r="AE389" s="24"/>
      <c r="AF389" s="98">
        <v>8625000</v>
      </c>
      <c r="AG389" s="25">
        <f t="shared" si="236"/>
        <v>8625000</v>
      </c>
      <c r="AH389" s="25">
        <f t="shared" si="237"/>
        <v>8625000</v>
      </c>
      <c r="AI389" s="26">
        <f t="shared" si="238"/>
        <v>0</v>
      </c>
      <c r="AJ389" s="27">
        <f t="shared" si="239"/>
        <v>3.4128749243158185E-4</v>
      </c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</row>
    <row r="390" spans="1:106" ht="12.75" customHeight="1" outlineLevel="1" x14ac:dyDescent="0.25">
      <c r="A390" s="19">
        <v>99</v>
      </c>
      <c r="B390" s="19"/>
      <c r="C390" s="64" t="s">
        <v>1229</v>
      </c>
      <c r="D390" s="29">
        <v>45573</v>
      </c>
      <c r="E390" s="64" t="s">
        <v>1228</v>
      </c>
      <c r="F390" s="64" t="s">
        <v>88</v>
      </c>
      <c r="G390" s="64" t="s">
        <v>888</v>
      </c>
      <c r="H390" s="29"/>
      <c r="I390" s="29"/>
      <c r="J390" s="199"/>
      <c r="K390" s="98">
        <v>146000000</v>
      </c>
      <c r="L390" s="64" t="s">
        <v>889</v>
      </c>
      <c r="M390" s="96"/>
      <c r="N390" s="96"/>
      <c r="O390" s="96"/>
      <c r="P390" s="64"/>
      <c r="Q390" s="64"/>
      <c r="R390" s="96"/>
      <c r="S390" s="96"/>
      <c r="T390" s="96"/>
      <c r="U390" s="13">
        <f t="shared" si="233"/>
        <v>0</v>
      </c>
      <c r="V390" s="96"/>
      <c r="W390" s="96"/>
      <c r="X390" s="96"/>
      <c r="Y390" s="13">
        <f t="shared" si="234"/>
        <v>0</v>
      </c>
      <c r="Z390" s="24"/>
      <c r="AA390" s="24"/>
      <c r="AB390" s="24"/>
      <c r="AC390" s="25">
        <f t="shared" si="235"/>
        <v>0</v>
      </c>
      <c r="AD390" s="24"/>
      <c r="AE390" s="24"/>
      <c r="AF390" s="98">
        <v>146000000</v>
      </c>
      <c r="AG390" s="25">
        <f t="shared" si="236"/>
        <v>146000000</v>
      </c>
      <c r="AH390" s="25">
        <f t="shared" si="237"/>
        <v>146000000</v>
      </c>
      <c r="AI390" s="26">
        <f t="shared" si="238"/>
        <v>0</v>
      </c>
      <c r="AJ390" s="27">
        <f t="shared" si="239"/>
        <v>5.777156393624458E-3</v>
      </c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</row>
    <row r="391" spans="1:106" ht="12.75" customHeight="1" outlineLevel="1" x14ac:dyDescent="0.25">
      <c r="A391" s="19">
        <v>100</v>
      </c>
      <c r="B391" s="19"/>
      <c r="C391" s="64" t="s">
        <v>1230</v>
      </c>
      <c r="D391" s="29">
        <v>45547</v>
      </c>
      <c r="E391" s="64" t="s">
        <v>1211</v>
      </c>
      <c r="F391" s="64" t="s">
        <v>88</v>
      </c>
      <c r="G391" s="64" t="s">
        <v>888</v>
      </c>
      <c r="H391" s="29"/>
      <c r="I391" s="29"/>
      <c r="J391" s="199"/>
      <c r="K391" s="98">
        <v>43800000</v>
      </c>
      <c r="L391" s="64" t="s">
        <v>889</v>
      </c>
      <c r="M391" s="96"/>
      <c r="N391" s="96"/>
      <c r="O391" s="96"/>
      <c r="P391" s="64"/>
      <c r="Q391" s="64"/>
      <c r="R391" s="96"/>
      <c r="S391" s="96"/>
      <c r="T391" s="96"/>
      <c r="U391" s="13">
        <f t="shared" si="233"/>
        <v>0</v>
      </c>
      <c r="V391" s="96"/>
      <c r="W391" s="96"/>
      <c r="X391" s="96"/>
      <c r="Y391" s="13">
        <f t="shared" si="234"/>
        <v>0</v>
      </c>
      <c r="Z391" s="24"/>
      <c r="AA391" s="24"/>
      <c r="AB391" s="24"/>
      <c r="AC391" s="25">
        <f t="shared" si="235"/>
        <v>0</v>
      </c>
      <c r="AD391" s="24"/>
      <c r="AE391" s="24"/>
      <c r="AF391" s="98">
        <v>43800000</v>
      </c>
      <c r="AG391" s="25">
        <f t="shared" si="236"/>
        <v>43800000</v>
      </c>
      <c r="AH391" s="25">
        <f t="shared" si="237"/>
        <v>43800000</v>
      </c>
      <c r="AI391" s="26">
        <f t="shared" si="238"/>
        <v>0</v>
      </c>
      <c r="AJ391" s="27">
        <f t="shared" si="239"/>
        <v>1.7331469180873374E-3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</row>
    <row r="392" spans="1:106" ht="12.75" customHeight="1" outlineLevel="1" x14ac:dyDescent="0.25">
      <c r="A392" s="19">
        <v>101</v>
      </c>
      <c r="B392" s="19"/>
      <c r="C392" s="64" t="s">
        <v>1231</v>
      </c>
      <c r="D392" s="29">
        <v>45572</v>
      </c>
      <c r="E392" s="64" t="s">
        <v>1213</v>
      </c>
      <c r="F392" s="64" t="s">
        <v>88</v>
      </c>
      <c r="G392" s="64" t="s">
        <v>888</v>
      </c>
      <c r="H392" s="29"/>
      <c r="I392" s="29"/>
      <c r="J392" s="199"/>
      <c r="K392" s="98">
        <v>43800000</v>
      </c>
      <c r="L392" s="64" t="s">
        <v>889</v>
      </c>
      <c r="M392" s="96"/>
      <c r="N392" s="96"/>
      <c r="O392" s="96"/>
      <c r="P392" s="64"/>
      <c r="Q392" s="64"/>
      <c r="R392" s="96"/>
      <c r="S392" s="96"/>
      <c r="T392" s="96"/>
      <c r="U392" s="13">
        <f t="shared" si="233"/>
        <v>0</v>
      </c>
      <c r="V392" s="96"/>
      <c r="W392" s="96"/>
      <c r="X392" s="96"/>
      <c r="Y392" s="13">
        <f t="shared" si="234"/>
        <v>0</v>
      </c>
      <c r="Z392" s="24"/>
      <c r="AA392" s="24"/>
      <c r="AB392" s="24"/>
      <c r="AC392" s="25">
        <f t="shared" si="235"/>
        <v>0</v>
      </c>
      <c r="AD392" s="24"/>
      <c r="AE392" s="24"/>
      <c r="AF392" s="98">
        <v>43800000</v>
      </c>
      <c r="AG392" s="25">
        <f t="shared" si="236"/>
        <v>43800000</v>
      </c>
      <c r="AH392" s="25">
        <f t="shared" si="237"/>
        <v>43800000</v>
      </c>
      <c r="AI392" s="26">
        <f t="shared" si="238"/>
        <v>0</v>
      </c>
      <c r="AJ392" s="27">
        <f t="shared" si="239"/>
        <v>1.7331469180873374E-3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</row>
    <row r="393" spans="1:106" ht="12.75" customHeight="1" outlineLevel="1" x14ac:dyDescent="0.25">
      <c r="A393" s="19">
        <v>102</v>
      </c>
      <c r="B393" s="19"/>
      <c r="C393" s="64" t="s">
        <v>1232</v>
      </c>
      <c r="D393" s="29">
        <v>45590</v>
      </c>
      <c r="E393" s="64" t="s">
        <v>281</v>
      </c>
      <c r="F393" s="64" t="s">
        <v>88</v>
      </c>
      <c r="G393" s="64" t="s">
        <v>888</v>
      </c>
      <c r="H393" s="29"/>
      <c r="I393" s="29"/>
      <c r="J393" s="199"/>
      <c r="K393" s="98">
        <v>189840000</v>
      </c>
      <c r="L393" s="64" t="s">
        <v>889</v>
      </c>
      <c r="M393" s="96"/>
      <c r="N393" s="96"/>
      <c r="O393" s="96"/>
      <c r="P393" s="64"/>
      <c r="Q393" s="64"/>
      <c r="R393" s="96"/>
      <c r="S393" s="96"/>
      <c r="T393" s="96"/>
      <c r="U393" s="13">
        <f t="shared" si="233"/>
        <v>0</v>
      </c>
      <c r="V393" s="96"/>
      <c r="W393" s="96"/>
      <c r="X393" s="96"/>
      <c r="Y393" s="13">
        <f t="shared" si="234"/>
        <v>0</v>
      </c>
      <c r="Z393" s="24"/>
      <c r="AA393" s="24"/>
      <c r="AB393" s="24"/>
      <c r="AC393" s="25">
        <f t="shared" si="235"/>
        <v>0</v>
      </c>
      <c r="AD393" s="24"/>
      <c r="AE393" s="24"/>
      <c r="AF393" s="98">
        <v>189840000</v>
      </c>
      <c r="AG393" s="25">
        <f t="shared" si="236"/>
        <v>189840000</v>
      </c>
      <c r="AH393" s="25">
        <f t="shared" si="237"/>
        <v>189840000</v>
      </c>
      <c r="AI393" s="26">
        <f t="shared" si="238"/>
        <v>0</v>
      </c>
      <c r="AJ393" s="27">
        <f t="shared" si="239"/>
        <v>7.5118860942853917E-3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</row>
    <row r="394" spans="1:106" ht="12.75" customHeight="1" outlineLevel="1" x14ac:dyDescent="0.25">
      <c r="A394" s="19">
        <v>103</v>
      </c>
      <c r="B394" s="19"/>
      <c r="C394" s="64" t="s">
        <v>1233</v>
      </c>
      <c r="D394" s="29">
        <v>45572</v>
      </c>
      <c r="E394" s="64" t="s">
        <v>251</v>
      </c>
      <c r="F394" s="64" t="s">
        <v>88</v>
      </c>
      <c r="G394" s="64" t="s">
        <v>888</v>
      </c>
      <c r="H394" s="29"/>
      <c r="I394" s="29"/>
      <c r="J394" s="199"/>
      <c r="K394" s="98">
        <v>16800000</v>
      </c>
      <c r="L394" s="64" t="s">
        <v>889</v>
      </c>
      <c r="M394" s="96"/>
      <c r="N394" s="96"/>
      <c r="O394" s="96"/>
      <c r="P394" s="64"/>
      <c r="Q394" s="64"/>
      <c r="R394" s="96"/>
      <c r="S394" s="96"/>
      <c r="T394" s="96"/>
      <c r="U394" s="13">
        <f t="shared" si="233"/>
        <v>0</v>
      </c>
      <c r="V394" s="96"/>
      <c r="W394" s="96"/>
      <c r="X394" s="96"/>
      <c r="Y394" s="13">
        <f t="shared" si="234"/>
        <v>0</v>
      </c>
      <c r="Z394" s="24"/>
      <c r="AA394" s="24"/>
      <c r="AB394" s="24"/>
      <c r="AC394" s="25">
        <f t="shared" si="235"/>
        <v>0</v>
      </c>
      <c r="AD394" s="24"/>
      <c r="AE394" s="24"/>
      <c r="AF394" s="98">
        <v>16800000</v>
      </c>
      <c r="AG394" s="25">
        <f t="shared" si="236"/>
        <v>16800000</v>
      </c>
      <c r="AH394" s="25">
        <f t="shared" si="237"/>
        <v>16800000</v>
      </c>
      <c r="AI394" s="26">
        <f t="shared" si="238"/>
        <v>0</v>
      </c>
      <c r="AJ394" s="27">
        <f t="shared" si="239"/>
        <v>6.6476868091021161E-4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</row>
    <row r="395" spans="1:106" ht="12.75" customHeight="1" outlineLevel="1" x14ac:dyDescent="0.25">
      <c r="A395" s="19">
        <v>104</v>
      </c>
      <c r="B395" s="19"/>
      <c r="C395" s="64" t="s">
        <v>1234</v>
      </c>
      <c r="D395" s="29">
        <v>45539</v>
      </c>
      <c r="E395" s="64" t="s">
        <v>922</v>
      </c>
      <c r="F395" s="64" t="s">
        <v>88</v>
      </c>
      <c r="G395" s="64" t="s">
        <v>888</v>
      </c>
      <c r="H395" s="29"/>
      <c r="I395" s="29"/>
      <c r="J395" s="199"/>
      <c r="K395" s="98">
        <v>23000000</v>
      </c>
      <c r="L395" s="64" t="s">
        <v>889</v>
      </c>
      <c r="M395" s="96"/>
      <c r="N395" s="96"/>
      <c r="O395" s="96"/>
      <c r="P395" s="64"/>
      <c r="Q395" s="64"/>
      <c r="R395" s="96"/>
      <c r="S395" s="96"/>
      <c r="T395" s="96"/>
      <c r="U395" s="13">
        <f t="shared" si="233"/>
        <v>0</v>
      </c>
      <c r="V395" s="96"/>
      <c r="W395" s="96"/>
      <c r="X395" s="96"/>
      <c r="Y395" s="13">
        <f t="shared" si="234"/>
        <v>0</v>
      </c>
      <c r="Z395" s="24"/>
      <c r="AA395" s="24"/>
      <c r="AB395" s="24"/>
      <c r="AC395" s="25">
        <f t="shared" si="235"/>
        <v>0</v>
      </c>
      <c r="AD395" s="24"/>
      <c r="AE395" s="24"/>
      <c r="AF395" s="98">
        <v>23000000</v>
      </c>
      <c r="AG395" s="25">
        <f t="shared" si="236"/>
        <v>23000000</v>
      </c>
      <c r="AH395" s="25">
        <f t="shared" si="237"/>
        <v>23000000</v>
      </c>
      <c r="AI395" s="26">
        <f t="shared" si="238"/>
        <v>0</v>
      </c>
      <c r="AJ395" s="27">
        <f t="shared" si="239"/>
        <v>9.1009997981755157E-4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</row>
    <row r="396" spans="1:106" ht="12.75" customHeight="1" outlineLevel="1" x14ac:dyDescent="0.25">
      <c r="A396" s="19">
        <v>105</v>
      </c>
      <c r="B396" s="19"/>
      <c r="C396" s="64" t="s">
        <v>1235</v>
      </c>
      <c r="D396" s="29">
        <v>45462</v>
      </c>
      <c r="E396" s="64" t="s">
        <v>1028</v>
      </c>
      <c r="F396" s="64" t="s">
        <v>88</v>
      </c>
      <c r="G396" s="64" t="s">
        <v>888</v>
      </c>
      <c r="H396" s="29"/>
      <c r="I396" s="29"/>
      <c r="J396" s="199"/>
      <c r="K396" s="98">
        <v>51660000</v>
      </c>
      <c r="L396" s="64" t="s">
        <v>889</v>
      </c>
      <c r="M396" s="96"/>
      <c r="N396" s="96"/>
      <c r="O396" s="96"/>
      <c r="P396" s="64"/>
      <c r="Q396" s="64"/>
      <c r="R396" s="96"/>
      <c r="S396" s="96"/>
      <c r="T396" s="96"/>
      <c r="U396" s="13">
        <f t="shared" si="233"/>
        <v>0</v>
      </c>
      <c r="V396" s="96"/>
      <c r="W396" s="96"/>
      <c r="X396" s="96"/>
      <c r="Y396" s="13">
        <f t="shared" si="234"/>
        <v>0</v>
      </c>
      <c r="Z396" s="24"/>
      <c r="AA396" s="24"/>
      <c r="AB396" s="24"/>
      <c r="AC396" s="25">
        <f t="shared" si="235"/>
        <v>0</v>
      </c>
      <c r="AD396" s="24"/>
      <c r="AE396" s="24"/>
      <c r="AF396" s="98">
        <v>51660000</v>
      </c>
      <c r="AG396" s="25">
        <f t="shared" si="236"/>
        <v>51660000</v>
      </c>
      <c r="AH396" s="25">
        <f t="shared" si="237"/>
        <v>51660000</v>
      </c>
      <c r="AI396" s="26">
        <f t="shared" si="238"/>
        <v>0</v>
      </c>
      <c r="AJ396" s="27">
        <f t="shared" si="239"/>
        <v>2.0441636937989006E-3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</row>
    <row r="397" spans="1:106" ht="12.75" customHeight="1" outlineLevel="1" x14ac:dyDescent="0.25">
      <c r="A397" s="19">
        <v>106</v>
      </c>
      <c r="B397" s="19"/>
      <c r="C397" s="64" t="s">
        <v>1237</v>
      </c>
      <c r="D397" s="29">
        <v>45611</v>
      </c>
      <c r="E397" s="64" t="s">
        <v>1236</v>
      </c>
      <c r="F397" s="64" t="s">
        <v>88</v>
      </c>
      <c r="G397" s="64" t="s">
        <v>888</v>
      </c>
      <c r="H397" s="29"/>
      <c r="I397" s="29"/>
      <c r="J397" s="199"/>
      <c r="K397" s="98">
        <v>25200000</v>
      </c>
      <c r="L397" s="64" t="s">
        <v>889</v>
      </c>
      <c r="M397" s="96"/>
      <c r="N397" s="96"/>
      <c r="O397" s="96"/>
      <c r="P397" s="64"/>
      <c r="Q397" s="64"/>
      <c r="R397" s="96"/>
      <c r="S397" s="96"/>
      <c r="T397" s="96"/>
      <c r="U397" s="13">
        <f t="shared" si="233"/>
        <v>0</v>
      </c>
      <c r="V397" s="96"/>
      <c r="W397" s="96"/>
      <c r="X397" s="96"/>
      <c r="Y397" s="13">
        <f t="shared" si="234"/>
        <v>0</v>
      </c>
      <c r="Z397" s="24"/>
      <c r="AA397" s="24"/>
      <c r="AB397" s="24"/>
      <c r="AC397" s="25">
        <f t="shared" si="235"/>
        <v>0</v>
      </c>
      <c r="AD397" s="24"/>
      <c r="AE397" s="24"/>
      <c r="AF397" s="98">
        <v>25200000</v>
      </c>
      <c r="AG397" s="25">
        <f t="shared" si="236"/>
        <v>25200000</v>
      </c>
      <c r="AH397" s="25">
        <f t="shared" si="237"/>
        <v>25200000</v>
      </c>
      <c r="AI397" s="26">
        <f t="shared" si="238"/>
        <v>0</v>
      </c>
      <c r="AJ397" s="27">
        <f t="shared" si="239"/>
        <v>9.9715302136531747E-4</v>
      </c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</row>
    <row r="398" spans="1:106" ht="12.75" customHeight="1" outlineLevel="1" x14ac:dyDescent="0.25">
      <c r="A398" s="19">
        <v>107</v>
      </c>
      <c r="B398" s="19"/>
      <c r="C398" s="64" t="s">
        <v>1238</v>
      </c>
      <c r="D398" s="29">
        <v>45572</v>
      </c>
      <c r="E398" s="64" t="s">
        <v>251</v>
      </c>
      <c r="F398" s="64" t="s">
        <v>88</v>
      </c>
      <c r="G398" s="64" t="s">
        <v>888</v>
      </c>
      <c r="H398" s="29"/>
      <c r="I398" s="29"/>
      <c r="J398" s="199"/>
      <c r="K398" s="98">
        <v>7200000</v>
      </c>
      <c r="L398" s="64" t="s">
        <v>889</v>
      </c>
      <c r="M398" s="96"/>
      <c r="N398" s="96"/>
      <c r="O398" s="96"/>
      <c r="P398" s="64"/>
      <c r="Q398" s="64"/>
      <c r="R398" s="96"/>
      <c r="S398" s="96"/>
      <c r="T398" s="96"/>
      <c r="U398" s="13">
        <f t="shared" si="233"/>
        <v>0</v>
      </c>
      <c r="V398" s="96"/>
      <c r="W398" s="96"/>
      <c r="X398" s="96"/>
      <c r="Y398" s="13">
        <f t="shared" si="234"/>
        <v>0</v>
      </c>
      <c r="Z398" s="24"/>
      <c r="AA398" s="24"/>
      <c r="AB398" s="24"/>
      <c r="AC398" s="25">
        <f t="shared" si="235"/>
        <v>0</v>
      </c>
      <c r="AD398" s="24"/>
      <c r="AE398" s="24"/>
      <c r="AF398" s="98">
        <v>7200000</v>
      </c>
      <c r="AG398" s="25">
        <f t="shared" si="236"/>
        <v>7200000</v>
      </c>
      <c r="AH398" s="25">
        <f t="shared" si="237"/>
        <v>7200000</v>
      </c>
      <c r="AI398" s="26">
        <f t="shared" si="238"/>
        <v>0</v>
      </c>
      <c r="AJ398" s="27">
        <f t="shared" si="239"/>
        <v>2.8490086324723356E-4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</row>
    <row r="399" spans="1:106" ht="12.75" customHeight="1" outlineLevel="1" x14ac:dyDescent="0.25">
      <c r="A399" s="19">
        <v>108</v>
      </c>
      <c r="B399" s="19"/>
      <c r="C399" s="64" t="s">
        <v>1240</v>
      </c>
      <c r="D399" s="29">
        <v>45608</v>
      </c>
      <c r="E399" s="64" t="s">
        <v>1239</v>
      </c>
      <c r="F399" s="64" t="s">
        <v>88</v>
      </c>
      <c r="G399" s="64" t="s">
        <v>888</v>
      </c>
      <c r="H399" s="29"/>
      <c r="I399" s="29"/>
      <c r="J399" s="199"/>
      <c r="K399" s="98">
        <v>12600000</v>
      </c>
      <c r="L399" s="64" t="s">
        <v>889</v>
      </c>
      <c r="M399" s="96"/>
      <c r="N399" s="96"/>
      <c r="O399" s="96"/>
      <c r="P399" s="64"/>
      <c r="Q399" s="64"/>
      <c r="R399" s="96"/>
      <c r="S399" s="96"/>
      <c r="T399" s="96"/>
      <c r="U399" s="13">
        <f t="shared" si="233"/>
        <v>0</v>
      </c>
      <c r="V399" s="96"/>
      <c r="W399" s="96"/>
      <c r="X399" s="96"/>
      <c r="Y399" s="13">
        <f t="shared" si="234"/>
        <v>0</v>
      </c>
      <c r="Z399" s="24"/>
      <c r="AA399" s="24"/>
      <c r="AB399" s="24"/>
      <c r="AC399" s="25">
        <f t="shared" si="235"/>
        <v>0</v>
      </c>
      <c r="AD399" s="24"/>
      <c r="AE399" s="24"/>
      <c r="AF399" s="98">
        <v>12600000</v>
      </c>
      <c r="AG399" s="25">
        <f t="shared" si="236"/>
        <v>12600000</v>
      </c>
      <c r="AH399" s="25">
        <f t="shared" si="237"/>
        <v>12600000</v>
      </c>
      <c r="AI399" s="26">
        <f t="shared" si="238"/>
        <v>0</v>
      </c>
      <c r="AJ399" s="27">
        <f t="shared" si="239"/>
        <v>4.9857651068265874E-4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</row>
    <row r="400" spans="1:106" ht="12.75" customHeight="1" outlineLevel="1" x14ac:dyDescent="0.25">
      <c r="A400" s="19">
        <v>109</v>
      </c>
      <c r="B400" s="19"/>
      <c r="C400" s="64" t="s">
        <v>1241</v>
      </c>
      <c r="D400" s="29">
        <v>45608</v>
      </c>
      <c r="E400" s="64" t="s">
        <v>1216</v>
      </c>
      <c r="F400" s="64" t="s">
        <v>88</v>
      </c>
      <c r="G400" s="64" t="s">
        <v>888</v>
      </c>
      <c r="H400" s="29"/>
      <c r="I400" s="29"/>
      <c r="J400" s="199"/>
      <c r="K400" s="98">
        <v>25200000</v>
      </c>
      <c r="L400" s="64" t="s">
        <v>889</v>
      </c>
      <c r="M400" s="96"/>
      <c r="N400" s="96"/>
      <c r="O400" s="96"/>
      <c r="P400" s="64"/>
      <c r="Q400" s="64"/>
      <c r="R400" s="96"/>
      <c r="S400" s="96"/>
      <c r="T400" s="96"/>
      <c r="U400" s="13">
        <f t="shared" si="233"/>
        <v>0</v>
      </c>
      <c r="V400" s="96"/>
      <c r="W400" s="96"/>
      <c r="X400" s="96"/>
      <c r="Y400" s="13">
        <f t="shared" si="234"/>
        <v>0</v>
      </c>
      <c r="Z400" s="24"/>
      <c r="AA400" s="24"/>
      <c r="AB400" s="24"/>
      <c r="AC400" s="25">
        <f t="shared" si="235"/>
        <v>0</v>
      </c>
      <c r="AD400" s="24"/>
      <c r="AE400" s="24"/>
      <c r="AF400" s="98">
        <v>25200000</v>
      </c>
      <c r="AG400" s="25">
        <f t="shared" si="236"/>
        <v>25200000</v>
      </c>
      <c r="AH400" s="25">
        <f t="shared" si="237"/>
        <v>25200000</v>
      </c>
      <c r="AI400" s="26">
        <f t="shared" si="238"/>
        <v>0</v>
      </c>
      <c r="AJ400" s="27">
        <f t="shared" si="239"/>
        <v>9.9715302136531747E-4</v>
      </c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</row>
    <row r="401" spans="1:106" ht="12.75" customHeight="1" outlineLevel="1" x14ac:dyDescent="0.25">
      <c r="A401" s="19">
        <v>110</v>
      </c>
      <c r="B401" s="19"/>
      <c r="C401" s="64" t="s">
        <v>1242</v>
      </c>
      <c r="D401" s="29">
        <v>45610</v>
      </c>
      <c r="E401" s="64" t="s">
        <v>261</v>
      </c>
      <c r="F401" s="64" t="s">
        <v>88</v>
      </c>
      <c r="G401" s="64" t="s">
        <v>888</v>
      </c>
      <c r="H401" s="29"/>
      <c r="I401" s="29"/>
      <c r="J401" s="199"/>
      <c r="K401" s="98">
        <v>12600000</v>
      </c>
      <c r="L401" s="64" t="s">
        <v>889</v>
      </c>
      <c r="M401" s="96"/>
      <c r="N401" s="96"/>
      <c r="O401" s="96"/>
      <c r="P401" s="64"/>
      <c r="Q401" s="64"/>
      <c r="R401" s="96"/>
      <c r="S401" s="96"/>
      <c r="T401" s="96"/>
      <c r="U401" s="13">
        <f t="shared" si="233"/>
        <v>0</v>
      </c>
      <c r="V401" s="96"/>
      <c r="W401" s="96"/>
      <c r="X401" s="96"/>
      <c r="Y401" s="13">
        <f t="shared" si="234"/>
        <v>0</v>
      </c>
      <c r="Z401" s="24"/>
      <c r="AA401" s="24"/>
      <c r="AB401" s="24"/>
      <c r="AC401" s="25">
        <f t="shared" si="235"/>
        <v>0</v>
      </c>
      <c r="AD401" s="24"/>
      <c r="AE401" s="24"/>
      <c r="AF401" s="98">
        <v>12600000</v>
      </c>
      <c r="AG401" s="25">
        <f t="shared" si="236"/>
        <v>12600000</v>
      </c>
      <c r="AH401" s="25">
        <f t="shared" si="237"/>
        <v>12600000</v>
      </c>
      <c r="AI401" s="26">
        <f t="shared" si="238"/>
        <v>0</v>
      </c>
      <c r="AJ401" s="27">
        <f t="shared" si="239"/>
        <v>4.9857651068265874E-4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</row>
    <row r="402" spans="1:106" ht="12.75" customHeight="1" outlineLevel="1" x14ac:dyDescent="0.25">
      <c r="A402" s="19">
        <v>111</v>
      </c>
      <c r="B402" s="19"/>
      <c r="C402" s="64" t="s">
        <v>1243</v>
      </c>
      <c r="D402" s="29">
        <v>45614</v>
      </c>
      <c r="E402" s="64" t="s">
        <v>1209</v>
      </c>
      <c r="F402" s="64" t="s">
        <v>88</v>
      </c>
      <c r="G402" s="64" t="s">
        <v>888</v>
      </c>
      <c r="H402" s="29"/>
      <c r="I402" s="29"/>
      <c r="J402" s="199"/>
      <c r="K402" s="98">
        <v>168878500</v>
      </c>
      <c r="L402" s="64" t="s">
        <v>889</v>
      </c>
      <c r="M402" s="96"/>
      <c r="N402" s="96"/>
      <c r="O402" s="96"/>
      <c r="P402" s="64"/>
      <c r="Q402" s="64"/>
      <c r="R402" s="96"/>
      <c r="S402" s="96"/>
      <c r="T402" s="96"/>
      <c r="U402" s="13">
        <f t="shared" si="233"/>
        <v>0</v>
      </c>
      <c r="V402" s="96"/>
      <c r="W402" s="96"/>
      <c r="X402" s="96"/>
      <c r="Y402" s="13">
        <f t="shared" si="234"/>
        <v>0</v>
      </c>
      <c r="Z402" s="24"/>
      <c r="AA402" s="24"/>
      <c r="AB402" s="24"/>
      <c r="AC402" s="25">
        <f t="shared" si="235"/>
        <v>0</v>
      </c>
      <c r="AD402" s="24"/>
      <c r="AE402" s="24"/>
      <c r="AF402" s="98">
        <v>168878500</v>
      </c>
      <c r="AG402" s="25">
        <f t="shared" si="236"/>
        <v>168878500</v>
      </c>
      <c r="AH402" s="25">
        <f t="shared" si="237"/>
        <v>168878500</v>
      </c>
      <c r="AI402" s="26">
        <f t="shared" si="238"/>
        <v>0</v>
      </c>
      <c r="AJ402" s="27">
        <f t="shared" si="239"/>
        <v>6.6824486713747125E-3</v>
      </c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</row>
    <row r="403" spans="1:106" ht="12.75" customHeight="1" outlineLevel="1" x14ac:dyDescent="0.25">
      <c r="A403" s="19">
        <v>112</v>
      </c>
      <c r="B403" s="19"/>
      <c r="C403" s="64" t="s">
        <v>1244</v>
      </c>
      <c r="D403" s="29">
        <v>45622</v>
      </c>
      <c r="E403" s="64" t="s">
        <v>927</v>
      </c>
      <c r="F403" s="64" t="s">
        <v>88</v>
      </c>
      <c r="G403" s="64" t="s">
        <v>888</v>
      </c>
      <c r="H403" s="29"/>
      <c r="I403" s="29"/>
      <c r="J403" s="199"/>
      <c r="K403" s="98">
        <v>12600000</v>
      </c>
      <c r="L403" s="64" t="s">
        <v>889</v>
      </c>
      <c r="M403" s="96"/>
      <c r="N403" s="96"/>
      <c r="O403" s="96"/>
      <c r="P403" s="64"/>
      <c r="Q403" s="64"/>
      <c r="R403" s="96"/>
      <c r="S403" s="96"/>
      <c r="T403" s="96"/>
      <c r="U403" s="13">
        <f t="shared" si="233"/>
        <v>0</v>
      </c>
      <c r="V403" s="96"/>
      <c r="W403" s="96"/>
      <c r="X403" s="96"/>
      <c r="Y403" s="13">
        <f t="shared" si="234"/>
        <v>0</v>
      </c>
      <c r="Z403" s="24"/>
      <c r="AA403" s="24"/>
      <c r="AB403" s="24"/>
      <c r="AC403" s="25">
        <f t="shared" si="235"/>
        <v>0</v>
      </c>
      <c r="AD403" s="24"/>
      <c r="AE403" s="24"/>
      <c r="AF403" s="98">
        <v>12600000</v>
      </c>
      <c r="AG403" s="25">
        <f t="shared" si="236"/>
        <v>12600000</v>
      </c>
      <c r="AH403" s="25">
        <f t="shared" si="237"/>
        <v>12600000</v>
      </c>
      <c r="AI403" s="26">
        <f t="shared" si="238"/>
        <v>0</v>
      </c>
      <c r="AJ403" s="27">
        <f t="shared" si="239"/>
        <v>4.9857651068265874E-4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</row>
    <row r="404" spans="1:106" ht="12.75" customHeight="1" outlineLevel="1" x14ac:dyDescent="0.25">
      <c r="A404" s="19">
        <v>113</v>
      </c>
      <c r="B404" s="19"/>
      <c r="C404" s="64" t="s">
        <v>1245</v>
      </c>
      <c r="D404" s="29">
        <v>45653</v>
      </c>
      <c r="E404" s="64" t="s">
        <v>268</v>
      </c>
      <c r="F404" s="64" t="s">
        <v>88</v>
      </c>
      <c r="G404" s="64" t="s">
        <v>888</v>
      </c>
      <c r="H404" s="29"/>
      <c r="I404" s="29"/>
      <c r="J404" s="199"/>
      <c r="K404" s="98">
        <v>7200000</v>
      </c>
      <c r="L404" s="64" t="s">
        <v>889</v>
      </c>
      <c r="M404" s="96"/>
      <c r="N404" s="96"/>
      <c r="O404" s="96"/>
      <c r="P404" s="64"/>
      <c r="Q404" s="64"/>
      <c r="R404" s="96"/>
      <c r="S404" s="96"/>
      <c r="T404" s="96"/>
      <c r="U404" s="13">
        <f t="shared" si="233"/>
        <v>0</v>
      </c>
      <c r="V404" s="96"/>
      <c r="W404" s="96"/>
      <c r="X404" s="96"/>
      <c r="Y404" s="13">
        <f t="shared" si="234"/>
        <v>0</v>
      </c>
      <c r="Z404" s="24"/>
      <c r="AA404" s="24"/>
      <c r="AB404" s="24"/>
      <c r="AC404" s="25">
        <f t="shared" si="235"/>
        <v>0</v>
      </c>
      <c r="AD404" s="24"/>
      <c r="AE404" s="24"/>
      <c r="AF404" s="98">
        <v>7200000</v>
      </c>
      <c r="AG404" s="25">
        <f t="shared" si="236"/>
        <v>7200000</v>
      </c>
      <c r="AH404" s="25">
        <f t="shared" si="237"/>
        <v>7200000</v>
      </c>
      <c r="AI404" s="26">
        <f t="shared" si="238"/>
        <v>0</v>
      </c>
      <c r="AJ404" s="27">
        <f t="shared" si="239"/>
        <v>2.8490086324723356E-4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</row>
    <row r="405" spans="1:106" ht="12.75" customHeight="1" outlineLevel="1" x14ac:dyDescent="0.25">
      <c r="A405" s="19">
        <v>114</v>
      </c>
      <c r="B405" s="19"/>
      <c r="C405" s="64" t="s">
        <v>1246</v>
      </c>
      <c r="D405" s="29">
        <v>45631</v>
      </c>
      <c r="E405" s="64" t="s">
        <v>1005</v>
      </c>
      <c r="F405" s="64" t="s">
        <v>88</v>
      </c>
      <c r="G405" s="64" t="s">
        <v>888</v>
      </c>
      <c r="H405" s="29"/>
      <c r="I405" s="29"/>
      <c r="J405" s="199"/>
      <c r="K405" s="98">
        <v>102200000</v>
      </c>
      <c r="L405" s="64" t="s">
        <v>889</v>
      </c>
      <c r="M405" s="96"/>
      <c r="N405" s="96"/>
      <c r="O405" s="96"/>
      <c r="P405" s="64"/>
      <c r="Q405" s="64"/>
      <c r="R405" s="96"/>
      <c r="S405" s="96"/>
      <c r="T405" s="96"/>
      <c r="U405" s="13">
        <f t="shared" si="233"/>
        <v>0</v>
      </c>
      <c r="V405" s="96"/>
      <c r="W405" s="96"/>
      <c r="X405" s="96"/>
      <c r="Y405" s="13">
        <f t="shared" si="234"/>
        <v>0</v>
      </c>
      <c r="Z405" s="24"/>
      <c r="AA405" s="24"/>
      <c r="AB405" s="24"/>
      <c r="AC405" s="25">
        <f t="shared" si="235"/>
        <v>0</v>
      </c>
      <c r="AD405" s="24"/>
      <c r="AE405" s="24"/>
      <c r="AF405" s="98">
        <v>102200000</v>
      </c>
      <c r="AG405" s="25">
        <f t="shared" si="236"/>
        <v>102200000</v>
      </c>
      <c r="AH405" s="25">
        <f t="shared" si="237"/>
        <v>102200000</v>
      </c>
      <c r="AI405" s="26">
        <f t="shared" si="238"/>
        <v>0</v>
      </c>
      <c r="AJ405" s="27">
        <f t="shared" si="239"/>
        <v>4.0440094755371204E-3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</row>
    <row r="406" spans="1:106" ht="12.75" customHeight="1" outlineLevel="1" x14ac:dyDescent="0.25">
      <c r="A406" s="19">
        <v>115</v>
      </c>
      <c r="B406" s="19"/>
      <c r="C406" s="64" t="s">
        <v>1247</v>
      </c>
      <c r="D406" s="29">
        <v>45614</v>
      </c>
      <c r="E406" s="64" t="s">
        <v>1209</v>
      </c>
      <c r="F406" s="64" t="s">
        <v>88</v>
      </c>
      <c r="G406" s="64" t="s">
        <v>888</v>
      </c>
      <c r="H406" s="29"/>
      <c r="I406" s="29"/>
      <c r="J406" s="199"/>
      <c r="K406" s="98">
        <v>72376500</v>
      </c>
      <c r="L406" s="64" t="s">
        <v>889</v>
      </c>
      <c r="M406" s="96"/>
      <c r="N406" s="96"/>
      <c r="O406" s="96"/>
      <c r="P406" s="64"/>
      <c r="Q406" s="64"/>
      <c r="R406" s="96"/>
      <c r="S406" s="96"/>
      <c r="T406" s="96"/>
      <c r="U406" s="13">
        <f t="shared" si="233"/>
        <v>0</v>
      </c>
      <c r="V406" s="96"/>
      <c r="W406" s="96"/>
      <c r="X406" s="96"/>
      <c r="Y406" s="13">
        <f t="shared" si="234"/>
        <v>0</v>
      </c>
      <c r="Z406" s="24"/>
      <c r="AA406" s="24"/>
      <c r="AB406" s="24"/>
      <c r="AC406" s="25">
        <f t="shared" si="235"/>
        <v>0</v>
      </c>
      <c r="AD406" s="24"/>
      <c r="AE406" s="24"/>
      <c r="AF406" s="98">
        <v>72376500</v>
      </c>
      <c r="AG406" s="25">
        <f t="shared" si="236"/>
        <v>72376500</v>
      </c>
      <c r="AH406" s="25">
        <f t="shared" si="237"/>
        <v>72376500</v>
      </c>
      <c r="AI406" s="26">
        <f t="shared" si="238"/>
        <v>0</v>
      </c>
      <c r="AJ406" s="27">
        <f t="shared" si="239"/>
        <v>2.8639065734463055E-3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</row>
    <row r="407" spans="1:106" ht="12.75" customHeight="1" outlineLevel="1" x14ac:dyDescent="0.25">
      <c r="A407" s="19">
        <v>116</v>
      </c>
      <c r="B407" s="19"/>
      <c r="C407" s="64" t="s">
        <v>1248</v>
      </c>
      <c r="D407" s="29">
        <v>45653</v>
      </c>
      <c r="E407" s="64" t="s">
        <v>1028</v>
      </c>
      <c r="F407" s="64" t="s">
        <v>88</v>
      </c>
      <c r="G407" s="64" t="s">
        <v>888</v>
      </c>
      <c r="H407" s="29"/>
      <c r="I407" s="29"/>
      <c r="J407" s="199"/>
      <c r="K407" s="98">
        <v>168279600</v>
      </c>
      <c r="L407" s="64" t="s">
        <v>889</v>
      </c>
      <c r="M407" s="96"/>
      <c r="N407" s="96"/>
      <c r="O407" s="96"/>
      <c r="P407" s="64"/>
      <c r="Q407" s="64"/>
      <c r="R407" s="96"/>
      <c r="S407" s="96"/>
      <c r="T407" s="96"/>
      <c r="U407" s="13">
        <f t="shared" si="233"/>
        <v>0</v>
      </c>
      <c r="V407" s="96"/>
      <c r="W407" s="96"/>
      <c r="X407" s="96"/>
      <c r="Y407" s="13">
        <f t="shared" si="234"/>
        <v>0</v>
      </c>
      <c r="Z407" s="24"/>
      <c r="AA407" s="24"/>
      <c r="AB407" s="24"/>
      <c r="AC407" s="25">
        <f t="shared" si="235"/>
        <v>0</v>
      </c>
      <c r="AD407" s="24"/>
      <c r="AE407" s="24"/>
      <c r="AF407" s="98">
        <v>168279600</v>
      </c>
      <c r="AG407" s="25">
        <f t="shared" si="236"/>
        <v>168279600</v>
      </c>
      <c r="AH407" s="25">
        <f t="shared" si="237"/>
        <v>168279600</v>
      </c>
      <c r="AI407" s="26">
        <f t="shared" si="238"/>
        <v>0</v>
      </c>
      <c r="AJ407" s="27">
        <f t="shared" si="239"/>
        <v>6.6587504592915507E-3</v>
      </c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</row>
    <row r="408" spans="1:106" ht="12.75" customHeight="1" outlineLevel="1" x14ac:dyDescent="0.25">
      <c r="A408" s="19">
        <v>117</v>
      </c>
      <c r="B408" s="19"/>
      <c r="C408" s="64" t="s">
        <v>1250</v>
      </c>
      <c r="D408" s="29">
        <v>45649</v>
      </c>
      <c r="E408" s="64" t="s">
        <v>1249</v>
      </c>
      <c r="F408" s="64" t="s">
        <v>88</v>
      </c>
      <c r="G408" s="64" t="s">
        <v>888</v>
      </c>
      <c r="H408" s="29"/>
      <c r="I408" s="29"/>
      <c r="J408" s="199"/>
      <c r="K408" s="98">
        <v>123735000</v>
      </c>
      <c r="L408" s="64" t="s">
        <v>889</v>
      </c>
      <c r="M408" s="96"/>
      <c r="N408" s="96"/>
      <c r="O408" s="96"/>
      <c r="P408" s="64"/>
      <c r="Q408" s="64"/>
      <c r="R408" s="96"/>
      <c r="S408" s="96"/>
      <c r="T408" s="96"/>
      <c r="U408" s="13">
        <f t="shared" si="233"/>
        <v>0</v>
      </c>
      <c r="V408" s="96"/>
      <c r="W408" s="96"/>
      <c r="X408" s="96"/>
      <c r="Y408" s="13">
        <f t="shared" si="234"/>
        <v>0</v>
      </c>
      <c r="Z408" s="24"/>
      <c r="AA408" s="24"/>
      <c r="AB408" s="24"/>
      <c r="AC408" s="25">
        <f t="shared" si="235"/>
        <v>0</v>
      </c>
      <c r="AD408" s="24"/>
      <c r="AE408" s="24"/>
      <c r="AF408" s="98">
        <v>123735000</v>
      </c>
      <c r="AG408" s="25">
        <f t="shared" si="236"/>
        <v>123735000</v>
      </c>
      <c r="AH408" s="25">
        <f t="shared" si="237"/>
        <v>123735000</v>
      </c>
      <c r="AI408" s="26">
        <f t="shared" si="238"/>
        <v>0</v>
      </c>
      <c r="AJ408" s="27">
        <f t="shared" si="239"/>
        <v>4.896140043596728E-3</v>
      </c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</row>
    <row r="409" spans="1:106" ht="12.75" customHeight="1" outlineLevel="1" x14ac:dyDescent="0.25">
      <c r="A409" s="19">
        <v>118</v>
      </c>
      <c r="B409" s="19"/>
      <c r="C409" s="64" t="s">
        <v>1251</v>
      </c>
      <c r="D409" s="29">
        <v>45581</v>
      </c>
      <c r="E409" s="64" t="s">
        <v>926</v>
      </c>
      <c r="F409" s="64" t="s">
        <v>88</v>
      </c>
      <c r="G409" s="64" t="s">
        <v>888</v>
      </c>
      <c r="H409" s="29"/>
      <c r="I409" s="29"/>
      <c r="J409" s="199"/>
      <c r="K409" s="98">
        <v>13363380</v>
      </c>
      <c r="L409" s="64" t="s">
        <v>889</v>
      </c>
      <c r="M409" s="96"/>
      <c r="N409" s="96"/>
      <c r="O409" s="96"/>
      <c r="P409" s="64"/>
      <c r="Q409" s="64"/>
      <c r="R409" s="96"/>
      <c r="S409" s="96"/>
      <c r="T409" s="96"/>
      <c r="U409" s="13">
        <f t="shared" si="233"/>
        <v>0</v>
      </c>
      <c r="V409" s="96"/>
      <c r="W409" s="96"/>
      <c r="X409" s="96"/>
      <c r="Y409" s="13">
        <f t="shared" si="234"/>
        <v>0</v>
      </c>
      <c r="Z409" s="24"/>
      <c r="AA409" s="24"/>
      <c r="AB409" s="24"/>
      <c r="AC409" s="25">
        <f t="shared" si="235"/>
        <v>0</v>
      </c>
      <c r="AD409" s="24"/>
      <c r="AE409" s="24"/>
      <c r="AF409" s="98">
        <v>13363380</v>
      </c>
      <c r="AG409" s="25">
        <f t="shared" si="236"/>
        <v>13363380</v>
      </c>
      <c r="AH409" s="25">
        <f t="shared" si="237"/>
        <v>13363380</v>
      </c>
      <c r="AI409" s="26">
        <f t="shared" si="238"/>
        <v>0</v>
      </c>
      <c r="AJ409" s="27">
        <f t="shared" si="239"/>
        <v>5.287831247084467E-4</v>
      </c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</row>
    <row r="410" spans="1:106" ht="12.75" customHeight="1" outlineLevel="1" x14ac:dyDescent="0.25">
      <c r="A410" s="19">
        <v>119</v>
      </c>
      <c r="B410" s="19"/>
      <c r="C410" s="64" t="s">
        <v>1252</v>
      </c>
      <c r="D410" s="29">
        <v>45656</v>
      </c>
      <c r="E410" s="64" t="s">
        <v>1236</v>
      </c>
      <c r="F410" s="64" t="s">
        <v>88</v>
      </c>
      <c r="G410" s="64" t="s">
        <v>888</v>
      </c>
      <c r="H410" s="29"/>
      <c r="I410" s="29"/>
      <c r="J410" s="199"/>
      <c r="K410" s="98">
        <v>63000000</v>
      </c>
      <c r="L410" s="64" t="s">
        <v>889</v>
      </c>
      <c r="M410" s="96"/>
      <c r="N410" s="96"/>
      <c r="O410" s="96"/>
      <c r="P410" s="64"/>
      <c r="Q410" s="64"/>
      <c r="R410" s="96"/>
      <c r="S410" s="96"/>
      <c r="T410" s="96"/>
      <c r="U410" s="13">
        <f t="shared" si="233"/>
        <v>0</v>
      </c>
      <c r="V410" s="96"/>
      <c r="W410" s="96"/>
      <c r="X410" s="96"/>
      <c r="Y410" s="13">
        <f t="shared" si="234"/>
        <v>0</v>
      </c>
      <c r="Z410" s="24"/>
      <c r="AA410" s="24"/>
      <c r="AB410" s="24"/>
      <c r="AC410" s="25">
        <f t="shared" si="235"/>
        <v>0</v>
      </c>
      <c r="AD410" s="24"/>
      <c r="AE410" s="24"/>
      <c r="AF410" s="98">
        <v>63000000</v>
      </c>
      <c r="AG410" s="25">
        <f t="shared" si="236"/>
        <v>63000000</v>
      </c>
      <c r="AH410" s="25">
        <f t="shared" si="237"/>
        <v>63000000</v>
      </c>
      <c r="AI410" s="26">
        <f t="shared" si="238"/>
        <v>0</v>
      </c>
      <c r="AJ410" s="27">
        <f t="shared" si="239"/>
        <v>2.4928825534132936E-3</v>
      </c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</row>
    <row r="411" spans="1:106" ht="12.75" customHeight="1" outlineLevel="1" x14ac:dyDescent="0.25">
      <c r="A411" s="19">
        <v>120</v>
      </c>
      <c r="B411" s="19"/>
      <c r="C411" s="64" t="s">
        <v>1254</v>
      </c>
      <c r="D411" s="29">
        <v>45656</v>
      </c>
      <c r="E411" s="64" t="s">
        <v>1253</v>
      </c>
      <c r="F411" s="64" t="s">
        <v>88</v>
      </c>
      <c r="G411" s="64" t="s">
        <v>888</v>
      </c>
      <c r="H411" s="29"/>
      <c r="I411" s="29"/>
      <c r="J411" s="199"/>
      <c r="K411" s="98">
        <v>63000000</v>
      </c>
      <c r="L411" s="64" t="s">
        <v>889</v>
      </c>
      <c r="M411" s="96"/>
      <c r="N411" s="96"/>
      <c r="O411" s="96"/>
      <c r="P411" s="64"/>
      <c r="Q411" s="64"/>
      <c r="R411" s="96"/>
      <c r="S411" s="96"/>
      <c r="T411" s="96"/>
      <c r="U411" s="13">
        <f t="shared" si="233"/>
        <v>0</v>
      </c>
      <c r="V411" s="96"/>
      <c r="W411" s="96"/>
      <c r="X411" s="96"/>
      <c r="Y411" s="13">
        <f t="shared" si="234"/>
        <v>0</v>
      </c>
      <c r="Z411" s="24"/>
      <c r="AA411" s="24"/>
      <c r="AB411" s="24"/>
      <c r="AC411" s="25">
        <f t="shared" si="235"/>
        <v>0</v>
      </c>
      <c r="AD411" s="24"/>
      <c r="AE411" s="24"/>
      <c r="AF411" s="98">
        <v>63000000</v>
      </c>
      <c r="AG411" s="25">
        <f t="shared" si="236"/>
        <v>63000000</v>
      </c>
      <c r="AH411" s="25">
        <f t="shared" si="237"/>
        <v>63000000</v>
      </c>
      <c r="AI411" s="26">
        <f t="shared" si="238"/>
        <v>0</v>
      </c>
      <c r="AJ411" s="27">
        <f t="shared" si="239"/>
        <v>2.4928825534132936E-3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</row>
    <row r="412" spans="1:106" ht="12.75" customHeight="1" outlineLevel="1" x14ac:dyDescent="0.25">
      <c r="A412" s="19">
        <v>121</v>
      </c>
      <c r="B412" s="19"/>
      <c r="C412" s="64" t="s">
        <v>1255</v>
      </c>
      <c r="D412" s="29">
        <v>45656</v>
      </c>
      <c r="E412" s="64" t="s">
        <v>281</v>
      </c>
      <c r="F412" s="64" t="s">
        <v>88</v>
      </c>
      <c r="G412" s="64" t="s">
        <v>888</v>
      </c>
      <c r="H412" s="29"/>
      <c r="I412" s="29"/>
      <c r="J412" s="199"/>
      <c r="K412" s="98">
        <v>24000000</v>
      </c>
      <c r="L412" s="64" t="s">
        <v>889</v>
      </c>
      <c r="M412" s="96"/>
      <c r="N412" s="96"/>
      <c r="O412" s="96"/>
      <c r="P412" s="64"/>
      <c r="Q412" s="64"/>
      <c r="R412" s="96"/>
      <c r="S412" s="96"/>
      <c r="T412" s="96"/>
      <c r="U412" s="13">
        <f t="shared" si="233"/>
        <v>0</v>
      </c>
      <c r="V412" s="96"/>
      <c r="W412" s="96"/>
      <c r="X412" s="96"/>
      <c r="Y412" s="13">
        <f t="shared" si="234"/>
        <v>0</v>
      </c>
      <c r="Z412" s="24"/>
      <c r="AA412" s="24"/>
      <c r="AB412" s="24"/>
      <c r="AC412" s="25">
        <f t="shared" si="235"/>
        <v>0</v>
      </c>
      <c r="AD412" s="24"/>
      <c r="AE412" s="24"/>
      <c r="AF412" s="98">
        <v>24000000</v>
      </c>
      <c r="AG412" s="25">
        <f t="shared" si="236"/>
        <v>24000000</v>
      </c>
      <c r="AH412" s="25">
        <f t="shared" si="237"/>
        <v>24000000</v>
      </c>
      <c r="AI412" s="26">
        <f t="shared" si="238"/>
        <v>0</v>
      </c>
      <c r="AJ412" s="27">
        <f t="shared" si="239"/>
        <v>9.4966954415744522E-4</v>
      </c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</row>
    <row r="413" spans="1:106" ht="12.75" customHeight="1" outlineLevel="1" x14ac:dyDescent="0.25">
      <c r="A413" s="19">
        <v>122</v>
      </c>
      <c r="B413" s="19"/>
      <c r="C413" s="64" t="s">
        <v>1256</v>
      </c>
      <c r="D413" s="29">
        <v>45648</v>
      </c>
      <c r="E413" s="64" t="s">
        <v>261</v>
      </c>
      <c r="F413" s="64" t="s">
        <v>88</v>
      </c>
      <c r="G413" s="64" t="s">
        <v>888</v>
      </c>
      <c r="H413" s="29"/>
      <c r="I413" s="29"/>
      <c r="J413" s="199"/>
      <c r="K413" s="98">
        <v>146000000</v>
      </c>
      <c r="L413" s="64" t="s">
        <v>889</v>
      </c>
      <c r="M413" s="96"/>
      <c r="N413" s="96"/>
      <c r="O413" s="96"/>
      <c r="P413" s="64"/>
      <c r="Q413" s="64"/>
      <c r="R413" s="96"/>
      <c r="S413" s="96"/>
      <c r="T413" s="96"/>
      <c r="U413" s="13">
        <f t="shared" si="233"/>
        <v>0</v>
      </c>
      <c r="V413" s="96"/>
      <c r="W413" s="96"/>
      <c r="X413" s="96"/>
      <c r="Y413" s="13">
        <f t="shared" si="234"/>
        <v>0</v>
      </c>
      <c r="Z413" s="24"/>
      <c r="AA413" s="24"/>
      <c r="AB413" s="24"/>
      <c r="AC413" s="25">
        <f t="shared" si="235"/>
        <v>0</v>
      </c>
      <c r="AD413" s="24"/>
      <c r="AE413" s="24"/>
      <c r="AF413" s="98">
        <v>146000000</v>
      </c>
      <c r="AG413" s="25">
        <f t="shared" si="236"/>
        <v>146000000</v>
      </c>
      <c r="AH413" s="25">
        <f t="shared" si="237"/>
        <v>146000000</v>
      </c>
      <c r="AI413" s="26">
        <f t="shared" si="238"/>
        <v>0</v>
      </c>
      <c r="AJ413" s="27">
        <f t="shared" si="239"/>
        <v>5.777156393624458E-3</v>
      </c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</row>
    <row r="414" spans="1:106" ht="12.75" customHeight="1" outlineLevel="1" x14ac:dyDescent="0.25">
      <c r="A414" s="19">
        <v>123</v>
      </c>
      <c r="B414" s="19"/>
      <c r="C414" s="64" t="s">
        <v>1257</v>
      </c>
      <c r="D414" s="29">
        <v>45656</v>
      </c>
      <c r="E414" s="64" t="s">
        <v>251</v>
      </c>
      <c r="F414" s="64" t="s">
        <v>88</v>
      </c>
      <c r="G414" s="64" t="s">
        <v>888</v>
      </c>
      <c r="H414" s="29"/>
      <c r="I414" s="29"/>
      <c r="J414" s="199"/>
      <c r="K414" s="98">
        <v>24000000</v>
      </c>
      <c r="L414" s="64" t="s">
        <v>889</v>
      </c>
      <c r="M414" s="96"/>
      <c r="N414" s="96"/>
      <c r="O414" s="96"/>
      <c r="P414" s="64"/>
      <c r="Q414" s="64"/>
      <c r="R414" s="96"/>
      <c r="S414" s="96"/>
      <c r="T414" s="96"/>
      <c r="U414" s="13">
        <f t="shared" si="233"/>
        <v>0</v>
      </c>
      <c r="V414" s="96"/>
      <c r="W414" s="96"/>
      <c r="X414" s="96"/>
      <c r="Y414" s="13">
        <f t="shared" si="234"/>
        <v>0</v>
      </c>
      <c r="Z414" s="24"/>
      <c r="AA414" s="24"/>
      <c r="AB414" s="24"/>
      <c r="AC414" s="25">
        <f t="shared" si="235"/>
        <v>0</v>
      </c>
      <c r="AD414" s="24"/>
      <c r="AE414" s="24"/>
      <c r="AF414" s="98">
        <v>24000000</v>
      </c>
      <c r="AG414" s="25">
        <f t="shared" si="236"/>
        <v>24000000</v>
      </c>
      <c r="AH414" s="25">
        <f t="shared" si="237"/>
        <v>24000000</v>
      </c>
      <c r="AI414" s="26">
        <f t="shared" si="238"/>
        <v>0</v>
      </c>
      <c r="AJ414" s="27">
        <f t="shared" si="239"/>
        <v>9.4966954415744522E-4</v>
      </c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</row>
    <row r="415" spans="1:106" ht="12.75" customHeight="1" outlineLevel="1" x14ac:dyDescent="0.25">
      <c r="A415" s="19">
        <v>124</v>
      </c>
      <c r="B415" s="19"/>
      <c r="C415" s="64" t="s">
        <v>1258</v>
      </c>
      <c r="D415" s="29">
        <v>45657</v>
      </c>
      <c r="E415" s="64" t="s">
        <v>1004</v>
      </c>
      <c r="F415" s="64" t="s">
        <v>88</v>
      </c>
      <c r="G415" s="64" t="s">
        <v>888</v>
      </c>
      <c r="H415" s="29"/>
      <c r="I415" s="29"/>
      <c r="J415" s="199"/>
      <c r="K415" s="98">
        <v>25200000</v>
      </c>
      <c r="L415" s="64" t="s">
        <v>889</v>
      </c>
      <c r="M415" s="96"/>
      <c r="N415" s="96"/>
      <c r="O415" s="96"/>
      <c r="P415" s="64"/>
      <c r="Q415" s="64"/>
      <c r="R415" s="96"/>
      <c r="S415" s="96"/>
      <c r="T415" s="96"/>
      <c r="U415" s="13">
        <f t="shared" si="233"/>
        <v>0</v>
      </c>
      <c r="V415" s="96"/>
      <c r="W415" s="96"/>
      <c r="X415" s="96"/>
      <c r="Y415" s="13">
        <f t="shared" si="234"/>
        <v>0</v>
      </c>
      <c r="Z415" s="24"/>
      <c r="AA415" s="24"/>
      <c r="AB415" s="24"/>
      <c r="AC415" s="25">
        <f t="shared" si="235"/>
        <v>0</v>
      </c>
      <c r="AD415" s="24"/>
      <c r="AE415" s="24"/>
      <c r="AF415" s="98">
        <v>25200000</v>
      </c>
      <c r="AG415" s="25">
        <f t="shared" si="236"/>
        <v>25200000</v>
      </c>
      <c r="AH415" s="25">
        <f t="shared" si="237"/>
        <v>25200000</v>
      </c>
      <c r="AI415" s="26">
        <f t="shared" si="238"/>
        <v>0</v>
      </c>
      <c r="AJ415" s="27">
        <f t="shared" si="239"/>
        <v>9.9715302136531747E-4</v>
      </c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</row>
    <row r="416" spans="1:106" ht="12.75" customHeight="1" outlineLevel="1" x14ac:dyDescent="0.25">
      <c r="A416" s="19">
        <v>125</v>
      </c>
      <c r="B416" s="19"/>
      <c r="C416" s="64" t="s">
        <v>1259</v>
      </c>
      <c r="D416" s="29">
        <v>45623</v>
      </c>
      <c r="E416" s="64" t="s">
        <v>268</v>
      </c>
      <c r="F416" s="64" t="s">
        <v>88</v>
      </c>
      <c r="G416" s="64" t="s">
        <v>888</v>
      </c>
      <c r="H416" s="29"/>
      <c r="I416" s="29"/>
      <c r="J416" s="199"/>
      <c r="K416" s="98">
        <v>12600000</v>
      </c>
      <c r="L416" s="64" t="s">
        <v>889</v>
      </c>
      <c r="M416" s="96"/>
      <c r="N416" s="96"/>
      <c r="O416" s="96"/>
      <c r="P416" s="64"/>
      <c r="Q416" s="64"/>
      <c r="R416" s="96"/>
      <c r="S416" s="96"/>
      <c r="T416" s="96"/>
      <c r="U416" s="13">
        <f t="shared" si="233"/>
        <v>0</v>
      </c>
      <c r="V416" s="96"/>
      <c r="W416" s="96"/>
      <c r="X416" s="96"/>
      <c r="Y416" s="13">
        <f t="shared" si="234"/>
        <v>0</v>
      </c>
      <c r="Z416" s="24"/>
      <c r="AA416" s="24"/>
      <c r="AB416" s="24"/>
      <c r="AC416" s="25">
        <f t="shared" si="235"/>
        <v>0</v>
      </c>
      <c r="AD416" s="24"/>
      <c r="AE416" s="24"/>
      <c r="AF416" s="98">
        <v>12600000</v>
      </c>
      <c r="AG416" s="25">
        <f t="shared" si="236"/>
        <v>12600000</v>
      </c>
      <c r="AH416" s="25">
        <f t="shared" si="237"/>
        <v>12600000</v>
      </c>
      <c r="AI416" s="26">
        <f t="shared" si="238"/>
        <v>0</v>
      </c>
      <c r="AJ416" s="27">
        <f t="shared" si="239"/>
        <v>4.9857651068265874E-4</v>
      </c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</row>
    <row r="417" spans="1:106" ht="12.75" customHeight="1" outlineLevel="1" x14ac:dyDescent="0.25">
      <c r="A417" s="19">
        <v>126</v>
      </c>
      <c r="B417" s="19"/>
      <c r="C417" s="64" t="s">
        <v>1260</v>
      </c>
      <c r="D417" s="29">
        <v>45657</v>
      </c>
      <c r="E417" s="64" t="s">
        <v>258</v>
      </c>
      <c r="F417" s="64" t="s">
        <v>88</v>
      </c>
      <c r="G417" s="64" t="s">
        <v>888</v>
      </c>
      <c r="H417" s="29"/>
      <c r="I417" s="29"/>
      <c r="J417" s="199"/>
      <c r="K417" s="98">
        <v>50400000</v>
      </c>
      <c r="L417" s="64" t="s">
        <v>889</v>
      </c>
      <c r="M417" s="96"/>
      <c r="N417" s="96"/>
      <c r="O417" s="96"/>
      <c r="P417" s="64"/>
      <c r="Q417" s="64"/>
      <c r="R417" s="96"/>
      <c r="S417" s="96"/>
      <c r="T417" s="96"/>
      <c r="U417" s="13">
        <f t="shared" si="233"/>
        <v>0</v>
      </c>
      <c r="V417" s="96"/>
      <c r="W417" s="96"/>
      <c r="X417" s="96"/>
      <c r="Y417" s="13">
        <f t="shared" si="234"/>
        <v>0</v>
      </c>
      <c r="Z417" s="24"/>
      <c r="AA417" s="24"/>
      <c r="AB417" s="24"/>
      <c r="AC417" s="25">
        <f t="shared" si="235"/>
        <v>0</v>
      </c>
      <c r="AD417" s="24"/>
      <c r="AE417" s="24"/>
      <c r="AF417" s="98">
        <v>50400000</v>
      </c>
      <c r="AG417" s="25">
        <f t="shared" si="236"/>
        <v>50400000</v>
      </c>
      <c r="AH417" s="25">
        <f t="shared" si="237"/>
        <v>50400000</v>
      </c>
      <c r="AI417" s="26">
        <f t="shared" si="238"/>
        <v>0</v>
      </c>
      <c r="AJ417" s="27">
        <f t="shared" si="239"/>
        <v>1.9943060427306349E-3</v>
      </c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</row>
    <row r="418" spans="1:106" ht="12.75" customHeight="1" outlineLevel="1" x14ac:dyDescent="0.25">
      <c r="A418" s="19">
        <v>127</v>
      </c>
      <c r="B418" s="19"/>
      <c r="C418" s="64" t="s">
        <v>1260</v>
      </c>
      <c r="D418" s="29">
        <v>45657</v>
      </c>
      <c r="E418" s="64" t="s">
        <v>268</v>
      </c>
      <c r="F418" s="64" t="s">
        <v>88</v>
      </c>
      <c r="G418" s="64" t="s">
        <v>888</v>
      </c>
      <c r="H418" s="29"/>
      <c r="I418" s="29"/>
      <c r="J418" s="199"/>
      <c r="K418" s="98">
        <v>63000000</v>
      </c>
      <c r="L418" s="64" t="s">
        <v>889</v>
      </c>
      <c r="M418" s="96"/>
      <c r="N418" s="96"/>
      <c r="O418" s="96"/>
      <c r="P418" s="64"/>
      <c r="Q418" s="64"/>
      <c r="R418" s="96"/>
      <c r="S418" s="96"/>
      <c r="T418" s="96"/>
      <c r="U418" s="13">
        <f t="shared" si="233"/>
        <v>0</v>
      </c>
      <c r="V418" s="96"/>
      <c r="W418" s="96"/>
      <c r="X418" s="96"/>
      <c r="Y418" s="13">
        <f t="shared" si="234"/>
        <v>0</v>
      </c>
      <c r="Z418" s="24"/>
      <c r="AA418" s="24"/>
      <c r="AB418" s="24"/>
      <c r="AC418" s="25">
        <f t="shared" si="235"/>
        <v>0</v>
      </c>
      <c r="AD418" s="24"/>
      <c r="AE418" s="24"/>
      <c r="AF418" s="98">
        <v>63000000</v>
      </c>
      <c r="AG418" s="25">
        <f t="shared" si="236"/>
        <v>63000000</v>
      </c>
      <c r="AH418" s="25">
        <f t="shared" si="237"/>
        <v>63000000</v>
      </c>
      <c r="AI418" s="26">
        <f t="shared" si="238"/>
        <v>0</v>
      </c>
      <c r="AJ418" s="27">
        <f t="shared" si="239"/>
        <v>2.4928825534132936E-3</v>
      </c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</row>
    <row r="419" spans="1:106" ht="12.75" customHeight="1" outlineLevel="1" x14ac:dyDescent="0.25">
      <c r="A419" s="19">
        <v>128</v>
      </c>
      <c r="B419" s="19"/>
      <c r="C419" s="64" t="s">
        <v>1261</v>
      </c>
      <c r="D419" s="29">
        <v>45657</v>
      </c>
      <c r="E419" s="64" t="s">
        <v>258</v>
      </c>
      <c r="F419" s="64" t="s">
        <v>88</v>
      </c>
      <c r="G419" s="64" t="s">
        <v>888</v>
      </c>
      <c r="H419" s="29"/>
      <c r="I419" s="29"/>
      <c r="J419" s="199"/>
      <c r="K419" s="98">
        <v>7200000</v>
      </c>
      <c r="L419" s="64" t="s">
        <v>889</v>
      </c>
      <c r="M419" s="96"/>
      <c r="N419" s="96"/>
      <c r="O419" s="96"/>
      <c r="P419" s="64"/>
      <c r="Q419" s="64"/>
      <c r="R419" s="96"/>
      <c r="S419" s="96"/>
      <c r="T419" s="96"/>
      <c r="U419" s="13">
        <f t="shared" si="233"/>
        <v>0</v>
      </c>
      <c r="V419" s="96"/>
      <c r="W419" s="96"/>
      <c r="X419" s="96"/>
      <c r="Y419" s="13">
        <f t="shared" si="234"/>
        <v>0</v>
      </c>
      <c r="Z419" s="24"/>
      <c r="AA419" s="24"/>
      <c r="AB419" s="24"/>
      <c r="AC419" s="25">
        <f t="shared" si="235"/>
        <v>0</v>
      </c>
      <c r="AD419" s="24"/>
      <c r="AE419" s="24"/>
      <c r="AF419" s="98">
        <v>7200000</v>
      </c>
      <c r="AG419" s="25">
        <f t="shared" si="236"/>
        <v>7200000</v>
      </c>
      <c r="AH419" s="25">
        <f t="shared" si="237"/>
        <v>7200000</v>
      </c>
      <c r="AI419" s="26">
        <f t="shared" si="238"/>
        <v>0</v>
      </c>
      <c r="AJ419" s="27">
        <f t="shared" si="239"/>
        <v>2.8490086324723356E-4</v>
      </c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</row>
    <row r="420" spans="1:106" ht="12.75" customHeight="1" outlineLevel="1" x14ac:dyDescent="0.25">
      <c r="A420" s="19">
        <v>129</v>
      </c>
      <c r="B420" s="19"/>
      <c r="C420" s="64" t="s">
        <v>1263</v>
      </c>
      <c r="D420" s="29">
        <v>45631</v>
      </c>
      <c r="E420" s="64" t="s">
        <v>1262</v>
      </c>
      <c r="F420" s="64" t="s">
        <v>88</v>
      </c>
      <c r="G420" s="64" t="s">
        <v>888</v>
      </c>
      <c r="H420" s="29"/>
      <c r="I420" s="29"/>
      <c r="J420" s="195"/>
      <c r="K420" s="98">
        <v>86614500</v>
      </c>
      <c r="L420" s="64" t="s">
        <v>889</v>
      </c>
      <c r="M420" s="96"/>
      <c r="N420" s="96"/>
      <c r="O420" s="96"/>
      <c r="P420" s="64"/>
      <c r="Q420" s="64"/>
      <c r="R420" s="96"/>
      <c r="S420" s="96"/>
      <c r="T420" s="96"/>
      <c r="U420" s="13">
        <f t="shared" si="233"/>
        <v>0</v>
      </c>
      <c r="V420" s="96"/>
      <c r="W420" s="96"/>
      <c r="X420" s="96"/>
      <c r="Y420" s="13">
        <f t="shared" si="234"/>
        <v>0</v>
      </c>
      <c r="Z420" s="24"/>
      <c r="AA420" s="24"/>
      <c r="AB420" s="24"/>
      <c r="AC420" s="25">
        <f t="shared" si="235"/>
        <v>0</v>
      </c>
      <c r="AD420" s="24"/>
      <c r="AE420" s="24"/>
      <c r="AF420" s="98">
        <v>86614500</v>
      </c>
      <c r="AG420" s="25">
        <f t="shared" si="236"/>
        <v>86614500</v>
      </c>
      <c r="AH420" s="25">
        <f t="shared" si="237"/>
        <v>86614500</v>
      </c>
      <c r="AI420" s="26">
        <f t="shared" si="238"/>
        <v>0</v>
      </c>
      <c r="AJ420" s="27">
        <f t="shared" si="239"/>
        <v>3.42729803051771E-3</v>
      </c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</row>
    <row r="421" spans="1:106" s="37" customFormat="1" ht="12.75" customHeight="1" x14ac:dyDescent="0.25">
      <c r="A421" s="196" t="s">
        <v>74</v>
      </c>
      <c r="B421" s="197"/>
      <c r="C421" s="197"/>
      <c r="D421" s="197"/>
      <c r="E421" s="197"/>
      <c r="F421" s="197"/>
      <c r="G421" s="197"/>
      <c r="H421" s="197"/>
      <c r="I421" s="198"/>
      <c r="J421" s="33">
        <f>SUM(J291)</f>
        <v>7312280030</v>
      </c>
      <c r="K421" s="33">
        <f>SUM(K292:K420)</f>
        <v>7312280030</v>
      </c>
      <c r="L421" s="32"/>
      <c r="M421" s="33">
        <f>SUM(M292:M372)</f>
        <v>0</v>
      </c>
      <c r="N421" s="33">
        <f>SUM(N292:N372)</f>
        <v>0</v>
      </c>
      <c r="O421" s="33">
        <f>SUM(O292:O372)</f>
        <v>0</v>
      </c>
      <c r="P421" s="34"/>
      <c r="Q421" s="35"/>
      <c r="R421" s="33">
        <f t="shared" ref="R421:AE421" si="240">SUM(R292:R372)</f>
        <v>0</v>
      </c>
      <c r="S421" s="33">
        <f t="shared" si="240"/>
        <v>0</v>
      </c>
      <c r="T421" s="33">
        <f t="shared" si="240"/>
        <v>0</v>
      </c>
      <c r="U421" s="33">
        <f t="shared" si="240"/>
        <v>0</v>
      </c>
      <c r="V421" s="33">
        <f t="shared" si="240"/>
        <v>0</v>
      </c>
      <c r="W421" s="33">
        <f t="shared" si="240"/>
        <v>618800000</v>
      </c>
      <c r="X421" s="33">
        <f t="shared" si="240"/>
        <v>1461095000</v>
      </c>
      <c r="Y421" s="33">
        <f t="shared" si="240"/>
        <v>2079895000</v>
      </c>
      <c r="Z421" s="33">
        <f t="shared" si="240"/>
        <v>1027577500</v>
      </c>
      <c r="AA421" s="33">
        <f t="shared" si="240"/>
        <v>1060065000</v>
      </c>
      <c r="AB421" s="33">
        <f t="shared" si="240"/>
        <v>590512500</v>
      </c>
      <c r="AC421" s="33">
        <f t="shared" si="240"/>
        <v>2678155000</v>
      </c>
      <c r="AD421" s="33">
        <f t="shared" si="240"/>
        <v>0</v>
      </c>
      <c r="AE421" s="33">
        <f t="shared" si="240"/>
        <v>0</v>
      </c>
      <c r="AF421" s="33">
        <f>SUM(AF292:AF420)</f>
        <v>2554230030</v>
      </c>
      <c r="AG421" s="33">
        <f t="shared" ref="AG421:AH421" si="241">SUM(AG292:AG420)</f>
        <v>2554230030</v>
      </c>
      <c r="AH421" s="33">
        <f t="shared" si="241"/>
        <v>7312280030</v>
      </c>
      <c r="AI421" s="36">
        <f>IF(ISERROR(AH421/J421),0,AH421/J421)</f>
        <v>1</v>
      </c>
      <c r="AJ421" s="36">
        <f>IF(ISERROR(AH421/$AH$465),0,AH421/$AH$465)</f>
        <v>0.28934373511840372</v>
      </c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</row>
    <row r="422" spans="1:106" ht="12.75" customHeight="1" x14ac:dyDescent="0.25">
      <c r="A422" s="191" t="s">
        <v>287</v>
      </c>
      <c r="B422" s="192"/>
      <c r="C422" s="192"/>
      <c r="D422" s="192"/>
      <c r="E422" s="193"/>
      <c r="F422" s="9"/>
      <c r="G422" s="10"/>
      <c r="H422" s="11"/>
      <c r="I422" s="11"/>
      <c r="J422" s="194">
        <v>872500000</v>
      </c>
      <c r="K422" s="13"/>
      <c r="L422" s="14"/>
      <c r="M422" s="15"/>
      <c r="N422" s="15"/>
      <c r="O422" s="15"/>
      <c r="P422" s="10"/>
      <c r="Q422" s="16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7"/>
      <c r="AJ422" s="17"/>
    </row>
    <row r="423" spans="1:106" ht="25.5" outlineLevel="1" x14ac:dyDescent="0.25">
      <c r="A423" s="19">
        <v>1</v>
      </c>
      <c r="B423" s="19"/>
      <c r="C423" s="50" t="s">
        <v>288</v>
      </c>
      <c r="D423" s="51">
        <v>45408</v>
      </c>
      <c r="E423" s="68" t="s">
        <v>289</v>
      </c>
      <c r="F423" s="22" t="s">
        <v>88</v>
      </c>
      <c r="G423" s="22" t="s">
        <v>888</v>
      </c>
      <c r="H423" s="53"/>
      <c r="I423" s="55"/>
      <c r="J423" s="199"/>
      <c r="K423" s="71">
        <v>50400000</v>
      </c>
      <c r="L423" s="22" t="s">
        <v>889</v>
      </c>
      <c r="M423" s="47"/>
      <c r="N423" s="72"/>
      <c r="O423" s="47"/>
      <c r="P423" s="73"/>
      <c r="Q423" s="73"/>
      <c r="R423" s="24"/>
      <c r="S423" s="24"/>
      <c r="T423" s="24"/>
      <c r="U423" s="25">
        <f>SUM(R423:T423)</f>
        <v>0</v>
      </c>
      <c r="V423" s="24"/>
      <c r="W423" s="71">
        <v>50400000</v>
      </c>
      <c r="X423" s="24"/>
      <c r="Y423" s="25">
        <f t="shared" ref="Y423:Y435" si="242">SUM(V423:X423)</f>
        <v>50400000</v>
      </c>
      <c r="Z423" s="24"/>
      <c r="AA423" s="24"/>
      <c r="AB423" s="24"/>
      <c r="AC423" s="25">
        <f>SUM(Z423:AB423)</f>
        <v>0</v>
      </c>
      <c r="AD423" s="24"/>
      <c r="AE423" s="24">
        <v>0</v>
      </c>
      <c r="AF423" s="24">
        <v>0</v>
      </c>
      <c r="AG423" s="25">
        <f>SUM(AD423:AF423)</f>
        <v>0</v>
      </c>
      <c r="AH423" s="25">
        <f t="shared" ref="AH423:AH435" si="243">SUM(U423,Y423,AC423,AG423)</f>
        <v>50400000</v>
      </c>
      <c r="AI423" s="26">
        <f>IF(ISERROR(AH423/J422),0,AH423/J422)</f>
        <v>5.7765042979942692E-2</v>
      </c>
      <c r="AJ423" s="27">
        <f t="shared" ref="AJ423:AJ440" si="244">IF(ISERROR(AH423/$AH$465),"-",AH423/$AH$465)</f>
        <v>1.9943060427306349E-3</v>
      </c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</row>
    <row r="424" spans="1:106" ht="25.5" outlineLevel="1" x14ac:dyDescent="0.25">
      <c r="A424" s="19">
        <v>2</v>
      </c>
      <c r="B424" s="19"/>
      <c r="C424" s="50" t="s">
        <v>290</v>
      </c>
      <c r="D424" s="51">
        <v>45429</v>
      </c>
      <c r="E424" s="68" t="s">
        <v>289</v>
      </c>
      <c r="F424" s="22" t="s">
        <v>88</v>
      </c>
      <c r="G424" s="22" t="s">
        <v>888</v>
      </c>
      <c r="H424" s="53"/>
      <c r="I424" s="55"/>
      <c r="J424" s="199"/>
      <c r="K424" s="71">
        <v>4000000</v>
      </c>
      <c r="L424" s="22" t="s">
        <v>889</v>
      </c>
      <c r="M424" s="47"/>
      <c r="N424" s="72"/>
      <c r="O424" s="47"/>
      <c r="P424" s="73"/>
      <c r="Q424" s="73"/>
      <c r="R424" s="24"/>
      <c r="S424" s="24"/>
      <c r="T424" s="24"/>
      <c r="U424" s="25">
        <f t="shared" ref="U424:U432" si="245">SUM(R424:T424)</f>
        <v>0</v>
      </c>
      <c r="V424" s="24"/>
      <c r="W424" s="71">
        <v>4000000</v>
      </c>
      <c r="X424" s="24"/>
      <c r="Y424" s="25">
        <f t="shared" si="242"/>
        <v>4000000</v>
      </c>
      <c r="Z424" s="24"/>
      <c r="AA424" s="24"/>
      <c r="AB424" s="24"/>
      <c r="AC424" s="25">
        <f t="shared" ref="AC424:AC432" si="246">SUM(Z424:AB424)</f>
        <v>0</v>
      </c>
      <c r="AD424" s="24"/>
      <c r="AE424" s="24">
        <v>0</v>
      </c>
      <c r="AF424" s="24">
        <v>0</v>
      </c>
      <c r="AG424" s="25">
        <f t="shared" ref="AG424:AG432" si="247">SUM(AD424:AF424)</f>
        <v>0</v>
      </c>
      <c r="AH424" s="25">
        <f t="shared" si="243"/>
        <v>4000000</v>
      </c>
      <c r="AI424" s="26">
        <f>IF(ISERROR(AH424/J280),0,AH424/J280)</f>
        <v>0</v>
      </c>
      <c r="AJ424" s="27">
        <f t="shared" si="244"/>
        <v>1.5827825735957419E-4</v>
      </c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</row>
    <row r="425" spans="1:106" ht="25.5" outlineLevel="1" x14ac:dyDescent="0.25">
      <c r="A425" s="19">
        <v>3</v>
      </c>
      <c r="B425" s="19"/>
      <c r="C425" s="50" t="s">
        <v>291</v>
      </c>
      <c r="D425" s="51">
        <v>45435</v>
      </c>
      <c r="E425" s="68" t="s">
        <v>292</v>
      </c>
      <c r="F425" s="22" t="s">
        <v>88</v>
      </c>
      <c r="G425" s="22" t="s">
        <v>888</v>
      </c>
      <c r="H425" s="53"/>
      <c r="I425" s="55"/>
      <c r="J425" s="199"/>
      <c r="K425" s="71">
        <v>12000000</v>
      </c>
      <c r="L425" s="22" t="s">
        <v>889</v>
      </c>
      <c r="M425" s="47"/>
      <c r="N425" s="72"/>
      <c r="O425" s="47"/>
      <c r="P425" s="73"/>
      <c r="Q425" s="73"/>
      <c r="R425" s="24"/>
      <c r="S425" s="24"/>
      <c r="T425" s="24"/>
      <c r="U425" s="25">
        <f t="shared" si="245"/>
        <v>0</v>
      </c>
      <c r="V425" s="24"/>
      <c r="W425" s="71">
        <v>12000000</v>
      </c>
      <c r="X425" s="24"/>
      <c r="Y425" s="25">
        <f t="shared" si="242"/>
        <v>12000000</v>
      </c>
      <c r="Z425" s="24"/>
      <c r="AA425" s="24"/>
      <c r="AB425" s="24"/>
      <c r="AC425" s="25">
        <f t="shared" si="246"/>
        <v>0</v>
      </c>
      <c r="AD425" s="24"/>
      <c r="AE425" s="24">
        <v>0</v>
      </c>
      <c r="AF425" s="24">
        <v>0</v>
      </c>
      <c r="AG425" s="25">
        <f t="shared" si="247"/>
        <v>0</v>
      </c>
      <c r="AH425" s="25">
        <f t="shared" si="243"/>
        <v>12000000</v>
      </c>
      <c r="AI425" s="26">
        <f>IF(ISERROR(AH425/J284),0,AH425/J284)</f>
        <v>0</v>
      </c>
      <c r="AJ425" s="27">
        <f t="shared" si="244"/>
        <v>4.7483477207872261E-4</v>
      </c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</row>
    <row r="426" spans="1:106" ht="25.5" outlineLevel="1" x14ac:dyDescent="0.25">
      <c r="A426" s="19">
        <v>4</v>
      </c>
      <c r="B426" s="19"/>
      <c r="C426" s="50" t="s">
        <v>89</v>
      </c>
      <c r="D426" s="51">
        <v>45420</v>
      </c>
      <c r="E426" s="68" t="s">
        <v>293</v>
      </c>
      <c r="F426" s="22" t="s">
        <v>88</v>
      </c>
      <c r="G426" s="22" t="s">
        <v>888</v>
      </c>
      <c r="H426" s="53"/>
      <c r="I426" s="55"/>
      <c r="J426" s="199"/>
      <c r="K426" s="71">
        <v>12075000</v>
      </c>
      <c r="L426" s="22" t="s">
        <v>889</v>
      </c>
      <c r="M426" s="47"/>
      <c r="N426" s="72"/>
      <c r="O426" s="47"/>
      <c r="P426" s="73"/>
      <c r="Q426" s="73"/>
      <c r="R426" s="24"/>
      <c r="S426" s="24"/>
      <c r="T426" s="24"/>
      <c r="U426" s="25">
        <f t="shared" si="245"/>
        <v>0</v>
      </c>
      <c r="V426" s="24"/>
      <c r="W426" s="71">
        <v>12075000</v>
      </c>
      <c r="X426" s="24"/>
      <c r="Y426" s="25">
        <f t="shared" si="242"/>
        <v>12075000</v>
      </c>
      <c r="Z426" s="24"/>
      <c r="AA426" s="24"/>
      <c r="AB426" s="24"/>
      <c r="AC426" s="25">
        <f t="shared" si="246"/>
        <v>0</v>
      </c>
      <c r="AD426" s="24"/>
      <c r="AE426" s="24">
        <v>0</v>
      </c>
      <c r="AF426" s="24">
        <v>0</v>
      </c>
      <c r="AG426" s="25">
        <f t="shared" si="247"/>
        <v>0</v>
      </c>
      <c r="AH426" s="25">
        <f t="shared" si="243"/>
        <v>12075000</v>
      </c>
      <c r="AI426" s="26">
        <f>IF(ISERROR(AH426/J290),0,AH426/J290)</f>
        <v>1.2766367752165631E-2</v>
      </c>
      <c r="AJ426" s="27">
        <f t="shared" si="244"/>
        <v>4.7780248940421463E-4</v>
      </c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</row>
    <row r="427" spans="1:106" ht="25.5" outlineLevel="1" x14ac:dyDescent="0.25">
      <c r="A427" s="19">
        <v>5</v>
      </c>
      <c r="B427" s="19"/>
      <c r="C427" s="50" t="s">
        <v>294</v>
      </c>
      <c r="D427" s="51">
        <v>45450</v>
      </c>
      <c r="E427" s="68" t="s">
        <v>168</v>
      </c>
      <c r="F427" s="22" t="s">
        <v>88</v>
      </c>
      <c r="G427" s="22" t="s">
        <v>888</v>
      </c>
      <c r="H427" s="53"/>
      <c r="I427" s="55"/>
      <c r="J427" s="199"/>
      <c r="K427" s="71">
        <v>117530000</v>
      </c>
      <c r="L427" s="22" t="s">
        <v>889</v>
      </c>
      <c r="M427" s="47"/>
      <c r="N427" s="72"/>
      <c r="O427" s="47"/>
      <c r="P427" s="73"/>
      <c r="Q427" s="73"/>
      <c r="R427" s="24"/>
      <c r="S427" s="24"/>
      <c r="T427" s="24"/>
      <c r="U427" s="25">
        <f t="shared" si="245"/>
        <v>0</v>
      </c>
      <c r="V427" s="24"/>
      <c r="W427" s="24"/>
      <c r="X427" s="71">
        <v>117530000</v>
      </c>
      <c r="Y427" s="25">
        <f t="shared" si="242"/>
        <v>117530000</v>
      </c>
      <c r="Z427" s="24"/>
      <c r="AA427" s="24"/>
      <c r="AB427" s="24"/>
      <c r="AC427" s="25">
        <f t="shared" si="246"/>
        <v>0</v>
      </c>
      <c r="AD427" s="24"/>
      <c r="AE427" s="24">
        <v>0</v>
      </c>
      <c r="AF427" s="24">
        <v>0</v>
      </c>
      <c r="AG427" s="25">
        <f t="shared" si="247"/>
        <v>0</v>
      </c>
      <c r="AH427" s="25">
        <f t="shared" si="243"/>
        <v>117530000</v>
      </c>
      <c r="AI427" s="26">
        <f>IF(ISERROR(AH427/J291),0,AH427/J291)</f>
        <v>1.6072962129159596E-2</v>
      </c>
      <c r="AJ427" s="27">
        <f t="shared" si="244"/>
        <v>4.650610896867689E-3</v>
      </c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</row>
    <row r="428" spans="1:106" ht="25.5" outlineLevel="1" x14ac:dyDescent="0.25">
      <c r="A428" s="19">
        <v>6</v>
      </c>
      <c r="B428" s="19"/>
      <c r="C428" s="50" t="s">
        <v>295</v>
      </c>
      <c r="D428" s="51">
        <v>45447</v>
      </c>
      <c r="E428" s="68" t="s">
        <v>289</v>
      </c>
      <c r="F428" s="22" t="s">
        <v>88</v>
      </c>
      <c r="G428" s="22" t="s">
        <v>888</v>
      </c>
      <c r="H428" s="53"/>
      <c r="I428" s="55"/>
      <c r="J428" s="199"/>
      <c r="K428" s="71">
        <v>34800000</v>
      </c>
      <c r="L428" s="22" t="s">
        <v>889</v>
      </c>
      <c r="M428" s="47"/>
      <c r="N428" s="72"/>
      <c r="O428" s="47"/>
      <c r="P428" s="73"/>
      <c r="Q428" s="73"/>
      <c r="R428" s="24"/>
      <c r="S428" s="24"/>
      <c r="T428" s="24"/>
      <c r="U428" s="25">
        <f t="shared" si="245"/>
        <v>0</v>
      </c>
      <c r="V428" s="24"/>
      <c r="W428" s="24"/>
      <c r="X428" s="71">
        <v>34800000</v>
      </c>
      <c r="Y428" s="25">
        <f t="shared" si="242"/>
        <v>34800000</v>
      </c>
      <c r="Z428" s="24"/>
      <c r="AA428" s="24"/>
      <c r="AB428" s="24"/>
      <c r="AC428" s="25">
        <f t="shared" si="246"/>
        <v>0</v>
      </c>
      <c r="AD428" s="24"/>
      <c r="AE428" s="24">
        <v>0</v>
      </c>
      <c r="AF428" s="24">
        <v>0</v>
      </c>
      <c r="AG428" s="25">
        <f t="shared" si="247"/>
        <v>0</v>
      </c>
      <c r="AH428" s="25">
        <f t="shared" si="243"/>
        <v>34800000</v>
      </c>
      <c r="AI428" s="26">
        <f>IF(ISERROR(AH428/J292),0,AH428/J292)</f>
        <v>0</v>
      </c>
      <c r="AJ428" s="27">
        <f t="shared" si="244"/>
        <v>1.3770208390282955E-3</v>
      </c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</row>
    <row r="429" spans="1:106" ht="25.5" outlineLevel="1" x14ac:dyDescent="0.25">
      <c r="A429" s="19">
        <v>7</v>
      </c>
      <c r="B429" s="19"/>
      <c r="C429" s="50" t="s">
        <v>296</v>
      </c>
      <c r="D429" s="51">
        <v>45450</v>
      </c>
      <c r="E429" s="30" t="s">
        <v>297</v>
      </c>
      <c r="F429" s="22" t="s">
        <v>88</v>
      </c>
      <c r="G429" s="22" t="s">
        <v>888</v>
      </c>
      <c r="H429" s="53"/>
      <c r="I429" s="55"/>
      <c r="J429" s="199"/>
      <c r="K429" s="71">
        <v>25000000</v>
      </c>
      <c r="L429" s="22" t="s">
        <v>889</v>
      </c>
      <c r="M429" s="47"/>
      <c r="N429" s="72"/>
      <c r="O429" s="47"/>
      <c r="P429" s="73"/>
      <c r="Q429" s="73"/>
      <c r="R429" s="24"/>
      <c r="S429" s="24"/>
      <c r="T429" s="24"/>
      <c r="U429" s="25">
        <f t="shared" si="245"/>
        <v>0</v>
      </c>
      <c r="V429" s="24"/>
      <c r="W429" s="24"/>
      <c r="X429" s="71">
        <v>25000000</v>
      </c>
      <c r="Y429" s="25">
        <f t="shared" si="242"/>
        <v>25000000</v>
      </c>
      <c r="Z429" s="24"/>
      <c r="AA429" s="24"/>
      <c r="AB429" s="24"/>
      <c r="AC429" s="25">
        <f t="shared" si="246"/>
        <v>0</v>
      </c>
      <c r="AD429" s="24"/>
      <c r="AE429" s="24">
        <v>0</v>
      </c>
      <c r="AF429" s="24">
        <v>0</v>
      </c>
      <c r="AG429" s="25">
        <f t="shared" si="247"/>
        <v>0</v>
      </c>
      <c r="AH429" s="25">
        <f t="shared" si="243"/>
        <v>25000000</v>
      </c>
      <c r="AI429" s="26">
        <f>IF(ISERROR(AH429/J372),0,AH429/J372)</f>
        <v>0</v>
      </c>
      <c r="AJ429" s="27">
        <f t="shared" si="244"/>
        <v>9.8923910849733876E-4</v>
      </c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</row>
    <row r="430" spans="1:106" ht="25.5" outlineLevel="1" x14ac:dyDescent="0.25">
      <c r="A430" s="19">
        <v>8</v>
      </c>
      <c r="B430" s="19"/>
      <c r="C430" s="50" t="s">
        <v>298</v>
      </c>
      <c r="D430" s="51">
        <v>45462</v>
      </c>
      <c r="E430" s="68" t="s">
        <v>292</v>
      </c>
      <c r="F430" s="22" t="s">
        <v>88</v>
      </c>
      <c r="G430" s="22" t="s">
        <v>888</v>
      </c>
      <c r="H430" s="53"/>
      <c r="I430" s="55"/>
      <c r="J430" s="199"/>
      <c r="K430" s="71">
        <v>12000000</v>
      </c>
      <c r="L430" s="22" t="s">
        <v>889</v>
      </c>
      <c r="M430" s="47"/>
      <c r="N430" s="72"/>
      <c r="O430" s="47"/>
      <c r="P430" s="73"/>
      <c r="Q430" s="73"/>
      <c r="R430" s="24"/>
      <c r="S430" s="24"/>
      <c r="T430" s="24"/>
      <c r="U430" s="25">
        <f t="shared" si="245"/>
        <v>0</v>
      </c>
      <c r="V430" s="24"/>
      <c r="W430" s="24"/>
      <c r="X430" s="71">
        <v>12000000</v>
      </c>
      <c r="Y430" s="25">
        <f t="shared" si="242"/>
        <v>12000000</v>
      </c>
      <c r="Z430" s="24"/>
      <c r="AA430" s="24"/>
      <c r="AB430" s="24"/>
      <c r="AC430" s="25">
        <f t="shared" si="246"/>
        <v>0</v>
      </c>
      <c r="AD430" s="24"/>
      <c r="AE430" s="24">
        <v>0</v>
      </c>
      <c r="AF430" s="24">
        <v>0</v>
      </c>
      <c r="AG430" s="25">
        <f t="shared" si="247"/>
        <v>0</v>
      </c>
      <c r="AH430" s="25">
        <f t="shared" si="243"/>
        <v>12000000</v>
      </c>
      <c r="AI430" s="26">
        <f>IF(ISERROR(AH430/J421),0,AH430/J421)</f>
        <v>1.6410750068060508E-3</v>
      </c>
      <c r="AJ430" s="27">
        <f t="shared" si="244"/>
        <v>4.7483477207872261E-4</v>
      </c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</row>
    <row r="431" spans="1:106" ht="25.5" outlineLevel="1" x14ac:dyDescent="0.25">
      <c r="A431" s="19">
        <v>9</v>
      </c>
      <c r="B431" s="19"/>
      <c r="C431" s="50" t="s">
        <v>942</v>
      </c>
      <c r="D431" s="51">
        <v>45477</v>
      </c>
      <c r="E431" s="30" t="s">
        <v>251</v>
      </c>
      <c r="F431" s="134" t="s">
        <v>88</v>
      </c>
      <c r="G431" s="134" t="s">
        <v>888</v>
      </c>
      <c r="H431" s="53"/>
      <c r="I431" s="55"/>
      <c r="J431" s="199"/>
      <c r="K431" s="71">
        <v>70560000</v>
      </c>
      <c r="L431" s="22" t="s">
        <v>889</v>
      </c>
      <c r="M431" s="47"/>
      <c r="N431" s="72"/>
      <c r="O431" s="47"/>
      <c r="P431" s="73"/>
      <c r="Q431" s="73"/>
      <c r="R431" s="24"/>
      <c r="S431" s="24"/>
      <c r="T431" s="24"/>
      <c r="U431" s="25">
        <f>SUM(R431:T431)</f>
        <v>0</v>
      </c>
      <c r="V431" s="24"/>
      <c r="W431" s="24"/>
      <c r="X431" s="24"/>
      <c r="Y431" s="25">
        <f t="shared" si="242"/>
        <v>0</v>
      </c>
      <c r="Z431" s="71">
        <v>70560000</v>
      </c>
      <c r="AA431" s="24"/>
      <c r="AB431" s="24"/>
      <c r="AC431" s="25">
        <f>SUM(Z431:AB431)</f>
        <v>70560000</v>
      </c>
      <c r="AD431" s="24"/>
      <c r="AE431" s="24">
        <v>0</v>
      </c>
      <c r="AF431" s="24">
        <v>0</v>
      </c>
      <c r="AG431" s="25">
        <f>SUM(AD431:AF431)</f>
        <v>0</v>
      </c>
      <c r="AH431" s="25">
        <f t="shared" si="243"/>
        <v>70560000</v>
      </c>
      <c r="AI431" s="26">
        <f>IF(ISERROR(AH431/J421),0,AH431/J421)</f>
        <v>9.6495210400195791E-3</v>
      </c>
      <c r="AJ431" s="27">
        <f t="shared" si="244"/>
        <v>2.7920284598228888E-3</v>
      </c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</row>
    <row r="432" spans="1:106" ht="25.5" outlineLevel="1" x14ac:dyDescent="0.25">
      <c r="A432" s="19">
        <v>9</v>
      </c>
      <c r="B432" s="19"/>
      <c r="C432" s="50" t="s">
        <v>137</v>
      </c>
      <c r="D432" s="51">
        <v>45492</v>
      </c>
      <c r="E432" s="154" t="s">
        <v>941</v>
      </c>
      <c r="F432" s="64" t="s">
        <v>88</v>
      </c>
      <c r="G432" s="64" t="s">
        <v>888</v>
      </c>
      <c r="H432" s="142"/>
      <c r="I432" s="55"/>
      <c r="J432" s="199"/>
      <c r="K432" s="71">
        <v>70560000</v>
      </c>
      <c r="L432" s="22" t="s">
        <v>889</v>
      </c>
      <c r="M432" s="47"/>
      <c r="N432" s="72"/>
      <c r="O432" s="47"/>
      <c r="P432" s="73"/>
      <c r="Q432" s="73"/>
      <c r="R432" s="24"/>
      <c r="S432" s="24"/>
      <c r="T432" s="24"/>
      <c r="U432" s="25">
        <f t="shared" si="245"/>
        <v>0</v>
      </c>
      <c r="V432" s="24"/>
      <c r="W432" s="24"/>
      <c r="X432" s="24"/>
      <c r="Y432" s="25">
        <f t="shared" si="242"/>
        <v>0</v>
      </c>
      <c r="Z432" s="71">
        <v>70560000</v>
      </c>
      <c r="AA432" s="24"/>
      <c r="AB432" s="24"/>
      <c r="AC432" s="25">
        <f t="shared" si="246"/>
        <v>70560000</v>
      </c>
      <c r="AD432" s="24"/>
      <c r="AE432" s="24">
        <v>0</v>
      </c>
      <c r="AF432" s="24">
        <v>0</v>
      </c>
      <c r="AG432" s="25">
        <f t="shared" si="247"/>
        <v>0</v>
      </c>
      <c r="AH432" s="25">
        <f t="shared" si="243"/>
        <v>70560000</v>
      </c>
      <c r="AI432" s="26">
        <f>IF(ISERROR(AH432/J422),0,AH432/J422)</f>
        <v>8.0871060171919765E-2</v>
      </c>
      <c r="AJ432" s="27">
        <f t="shared" si="244"/>
        <v>2.7920284598228888E-3</v>
      </c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</row>
    <row r="433" spans="1:106" ht="25.5" outlineLevel="1" x14ac:dyDescent="0.25">
      <c r="A433" s="19">
        <v>9</v>
      </c>
      <c r="B433" s="19"/>
      <c r="C433" s="50" t="s">
        <v>89</v>
      </c>
      <c r="D433" s="51">
        <v>45420</v>
      </c>
      <c r="E433" s="154" t="s">
        <v>293</v>
      </c>
      <c r="F433" s="64" t="s">
        <v>88</v>
      </c>
      <c r="G433" s="64" t="s">
        <v>888</v>
      </c>
      <c r="H433" s="142"/>
      <c r="I433" s="55"/>
      <c r="J433" s="199"/>
      <c r="K433" s="117">
        <v>25875000</v>
      </c>
      <c r="L433" s="22" t="s">
        <v>889</v>
      </c>
      <c r="M433" s="47"/>
      <c r="N433" s="72"/>
      <c r="O433" s="47"/>
      <c r="P433" s="73"/>
      <c r="Q433" s="73"/>
      <c r="R433" s="24"/>
      <c r="S433" s="24"/>
      <c r="T433" s="24"/>
      <c r="U433" s="25">
        <f t="shared" ref="U433:U434" si="248">SUM(R433:T433)</f>
        <v>0</v>
      </c>
      <c r="V433" s="24"/>
      <c r="W433" s="24"/>
      <c r="X433" s="24"/>
      <c r="Y433" s="25">
        <f t="shared" ref="Y433:Y434" si="249">SUM(V433:X433)</f>
        <v>0</v>
      </c>
      <c r="Z433" s="71"/>
      <c r="AA433" s="24">
        <v>25875000</v>
      </c>
      <c r="AB433" s="24"/>
      <c r="AC433" s="25">
        <f t="shared" ref="AC433:AC434" si="250">SUM(Z433:AB433)</f>
        <v>25875000</v>
      </c>
      <c r="AD433" s="24"/>
      <c r="AE433" s="24">
        <v>0</v>
      </c>
      <c r="AF433" s="24">
        <v>0</v>
      </c>
      <c r="AG433" s="25">
        <f t="shared" ref="AG433:AG434" si="251">SUM(AD433:AF433)</f>
        <v>0</v>
      </c>
      <c r="AH433" s="25">
        <f t="shared" ref="AH433:AH434" si="252">SUM(U433,Y433,AC433,AG433)</f>
        <v>25875000</v>
      </c>
      <c r="AI433" s="26">
        <f t="shared" ref="AI433:AI434" si="253">IF(ISERROR(AH433/J423),0,AH433/J423)</f>
        <v>0</v>
      </c>
      <c r="AJ433" s="27">
        <f t="shared" si="244"/>
        <v>1.0238624772947456E-3</v>
      </c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</row>
    <row r="434" spans="1:106" ht="25.5" outlineLevel="1" x14ac:dyDescent="0.25">
      <c r="A434" s="111">
        <v>9</v>
      </c>
      <c r="B434" s="111"/>
      <c r="C434" s="112" t="s">
        <v>998</v>
      </c>
      <c r="D434" s="113">
        <v>45544</v>
      </c>
      <c r="E434" s="153" t="s">
        <v>999</v>
      </c>
      <c r="F434" s="64" t="s">
        <v>88</v>
      </c>
      <c r="G434" s="64" t="s">
        <v>888</v>
      </c>
      <c r="H434" s="142"/>
      <c r="I434" s="55"/>
      <c r="J434" s="199"/>
      <c r="K434" s="122">
        <v>105850000</v>
      </c>
      <c r="L434" s="20" t="s">
        <v>889</v>
      </c>
      <c r="M434" s="47"/>
      <c r="N434" s="72"/>
      <c r="O434" s="47"/>
      <c r="P434" s="73"/>
      <c r="Q434" s="73"/>
      <c r="R434" s="24"/>
      <c r="S434" s="24"/>
      <c r="T434" s="24"/>
      <c r="U434" s="25">
        <f t="shared" si="248"/>
        <v>0</v>
      </c>
      <c r="V434" s="24"/>
      <c r="W434" s="24"/>
      <c r="X434" s="24"/>
      <c r="Y434" s="25">
        <f t="shared" si="249"/>
        <v>0</v>
      </c>
      <c r="Z434" s="71"/>
      <c r="AA434" s="24"/>
      <c r="AB434" s="24">
        <v>105850000</v>
      </c>
      <c r="AC434" s="25">
        <f t="shared" si="250"/>
        <v>105850000</v>
      </c>
      <c r="AD434" s="24"/>
      <c r="AE434" s="24">
        <v>0</v>
      </c>
      <c r="AF434" s="24">
        <v>0</v>
      </c>
      <c r="AG434" s="25">
        <f t="shared" si="251"/>
        <v>0</v>
      </c>
      <c r="AH434" s="25">
        <f t="shared" si="252"/>
        <v>105850000</v>
      </c>
      <c r="AI434" s="26">
        <f t="shared" si="253"/>
        <v>0</v>
      </c>
      <c r="AJ434" s="27">
        <f t="shared" si="244"/>
        <v>4.1884383853777324E-3</v>
      </c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</row>
    <row r="435" spans="1:106" ht="25.5" outlineLevel="1" x14ac:dyDescent="0.25">
      <c r="A435" s="19">
        <v>10</v>
      </c>
      <c r="B435" s="19"/>
      <c r="C435" s="50" t="s">
        <v>1197</v>
      </c>
      <c r="D435" s="51">
        <v>45559</v>
      </c>
      <c r="E435" s="107" t="s">
        <v>1195</v>
      </c>
      <c r="F435" s="64" t="s">
        <v>88</v>
      </c>
      <c r="G435" s="64" t="s">
        <v>888</v>
      </c>
      <c r="H435" s="142"/>
      <c r="I435" s="55"/>
      <c r="J435" s="199"/>
      <c r="K435" s="122">
        <v>25200000</v>
      </c>
      <c r="L435" s="20" t="s">
        <v>889</v>
      </c>
      <c r="M435" s="47"/>
      <c r="N435" s="72"/>
      <c r="O435" s="47"/>
      <c r="P435" s="73"/>
      <c r="Q435" s="73"/>
      <c r="R435" s="24"/>
      <c r="S435" s="24"/>
      <c r="T435" s="24"/>
      <c r="U435" s="25">
        <f>SUM(R435:T435)</f>
        <v>0</v>
      </c>
      <c r="V435" s="24"/>
      <c r="W435" s="24"/>
      <c r="X435" s="24"/>
      <c r="Y435" s="25">
        <f t="shared" si="242"/>
        <v>0</v>
      </c>
      <c r="Z435" s="24"/>
      <c r="AA435" s="24"/>
      <c r="AB435" s="24"/>
      <c r="AC435" s="25">
        <f>SUM(Z435:AB435)</f>
        <v>0</v>
      </c>
      <c r="AD435" s="24"/>
      <c r="AE435" s="24">
        <v>0</v>
      </c>
      <c r="AF435" s="122">
        <v>25200000</v>
      </c>
      <c r="AG435" s="25">
        <f>SUM(AD435:AF435)</f>
        <v>25200000</v>
      </c>
      <c r="AH435" s="25">
        <f t="shared" si="243"/>
        <v>25200000</v>
      </c>
      <c r="AI435" s="26">
        <f>IF(ISERROR(AH435/J423),0,AH435/J423)</f>
        <v>0</v>
      </c>
      <c r="AJ435" s="27">
        <f t="shared" si="244"/>
        <v>9.9715302136531747E-4</v>
      </c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</row>
    <row r="436" spans="1:106" ht="25.5" outlineLevel="1" x14ac:dyDescent="0.25">
      <c r="A436" s="111">
        <v>11</v>
      </c>
      <c r="B436" s="19"/>
      <c r="C436" s="50" t="s">
        <v>1196</v>
      </c>
      <c r="D436" s="51">
        <v>45450</v>
      </c>
      <c r="E436" s="107" t="s">
        <v>168</v>
      </c>
      <c r="F436" s="64" t="s">
        <v>88</v>
      </c>
      <c r="G436" s="64" t="s">
        <v>888</v>
      </c>
      <c r="H436" s="108"/>
      <c r="I436" s="109"/>
      <c r="J436" s="199"/>
      <c r="K436" s="122">
        <v>50370000</v>
      </c>
      <c r="L436" s="20" t="s">
        <v>889</v>
      </c>
      <c r="M436" s="47"/>
      <c r="N436" s="72"/>
      <c r="O436" s="47"/>
      <c r="P436" s="110"/>
      <c r="Q436" s="110"/>
      <c r="R436" s="24"/>
      <c r="S436" s="24"/>
      <c r="T436" s="24"/>
      <c r="U436" s="25">
        <f t="shared" ref="U436:U440" si="254">SUM(R436:T436)</f>
        <v>0</v>
      </c>
      <c r="V436" s="24"/>
      <c r="W436" s="24"/>
      <c r="X436" s="24"/>
      <c r="Y436" s="25">
        <f t="shared" ref="Y436:Y440" si="255">SUM(V436:X436)</f>
        <v>0</v>
      </c>
      <c r="Z436" s="24"/>
      <c r="AA436" s="24"/>
      <c r="AB436" s="24"/>
      <c r="AC436" s="25">
        <f t="shared" ref="AC436:AC440" si="256">SUM(Z436:AB436)</f>
        <v>0</v>
      </c>
      <c r="AD436" s="24"/>
      <c r="AE436" s="24">
        <v>0</v>
      </c>
      <c r="AF436" s="122">
        <v>50370000</v>
      </c>
      <c r="AG436" s="25">
        <f t="shared" ref="AG436:AG440" si="257">SUM(AD436:AF436)</f>
        <v>50370000</v>
      </c>
      <c r="AH436" s="25">
        <f t="shared" ref="AH436:AH440" si="258">SUM(U436,Y436,AC436,AG436)</f>
        <v>50370000</v>
      </c>
      <c r="AI436" s="26">
        <f t="shared" ref="AI436:AI440" si="259">IF(ISERROR(AH436/J424),0,AH436/J424)</f>
        <v>0</v>
      </c>
      <c r="AJ436" s="27">
        <f t="shared" si="244"/>
        <v>1.9931189558004382E-3</v>
      </c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</row>
    <row r="437" spans="1:106" ht="25.5" outlineLevel="1" x14ac:dyDescent="0.25">
      <c r="A437" s="19">
        <v>12</v>
      </c>
      <c r="B437" s="19"/>
      <c r="C437" s="50" t="s">
        <v>226</v>
      </c>
      <c r="D437" s="51">
        <v>45580</v>
      </c>
      <c r="E437" s="107" t="s">
        <v>297</v>
      </c>
      <c r="F437" s="64" t="s">
        <v>88</v>
      </c>
      <c r="G437" s="64" t="s">
        <v>888</v>
      </c>
      <c r="H437" s="108"/>
      <c r="I437" s="109"/>
      <c r="J437" s="199"/>
      <c r="K437" s="122">
        <v>15000000</v>
      </c>
      <c r="L437" s="20" t="s">
        <v>889</v>
      </c>
      <c r="M437" s="47"/>
      <c r="N437" s="72"/>
      <c r="O437" s="47"/>
      <c r="P437" s="110"/>
      <c r="Q437" s="110"/>
      <c r="R437" s="24"/>
      <c r="S437" s="24"/>
      <c r="T437" s="24"/>
      <c r="U437" s="25">
        <f t="shared" si="254"/>
        <v>0</v>
      </c>
      <c r="V437" s="24"/>
      <c r="W437" s="24"/>
      <c r="X437" s="24"/>
      <c r="Y437" s="25">
        <f t="shared" si="255"/>
        <v>0</v>
      </c>
      <c r="Z437" s="24"/>
      <c r="AA437" s="24"/>
      <c r="AB437" s="24"/>
      <c r="AC437" s="25">
        <f t="shared" si="256"/>
        <v>0</v>
      </c>
      <c r="AD437" s="24"/>
      <c r="AE437" s="24">
        <v>0</v>
      </c>
      <c r="AF437" s="122">
        <v>15000000</v>
      </c>
      <c r="AG437" s="25">
        <f t="shared" si="257"/>
        <v>15000000</v>
      </c>
      <c r="AH437" s="25">
        <f t="shared" si="258"/>
        <v>15000000</v>
      </c>
      <c r="AI437" s="26">
        <f t="shared" si="259"/>
        <v>0</v>
      </c>
      <c r="AJ437" s="27">
        <f t="shared" si="244"/>
        <v>5.9354346509840324E-4</v>
      </c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</row>
    <row r="438" spans="1:106" ht="25.5" outlineLevel="1" x14ac:dyDescent="0.25">
      <c r="A438" s="111">
        <v>13</v>
      </c>
      <c r="B438" s="19"/>
      <c r="C438" s="50" t="s">
        <v>970</v>
      </c>
      <c r="D438" s="51">
        <v>45561</v>
      </c>
      <c r="E438" s="107" t="s">
        <v>1198</v>
      </c>
      <c r="F438" s="64" t="s">
        <v>88</v>
      </c>
      <c r="G438" s="64" t="s">
        <v>888</v>
      </c>
      <c r="H438" s="108"/>
      <c r="I438" s="109"/>
      <c r="J438" s="199"/>
      <c r="K438" s="122">
        <v>180800000</v>
      </c>
      <c r="L438" s="20" t="s">
        <v>889</v>
      </c>
      <c r="M438" s="47"/>
      <c r="N438" s="72"/>
      <c r="O438" s="47"/>
      <c r="P438" s="110"/>
      <c r="Q438" s="110"/>
      <c r="R438" s="24"/>
      <c r="S438" s="24"/>
      <c r="T438" s="24"/>
      <c r="U438" s="25">
        <f t="shared" si="254"/>
        <v>0</v>
      </c>
      <c r="V438" s="24"/>
      <c r="W438" s="24"/>
      <c r="X438" s="24"/>
      <c r="Y438" s="25">
        <f t="shared" si="255"/>
        <v>0</v>
      </c>
      <c r="Z438" s="24"/>
      <c r="AA438" s="24"/>
      <c r="AB438" s="24"/>
      <c r="AC438" s="25">
        <f t="shared" si="256"/>
        <v>0</v>
      </c>
      <c r="AD438" s="24"/>
      <c r="AE438" s="24">
        <v>0</v>
      </c>
      <c r="AF438" s="122">
        <v>180800000</v>
      </c>
      <c r="AG438" s="25">
        <f t="shared" si="257"/>
        <v>180800000</v>
      </c>
      <c r="AH438" s="25">
        <f t="shared" si="258"/>
        <v>180800000</v>
      </c>
      <c r="AI438" s="26">
        <f t="shared" si="259"/>
        <v>0</v>
      </c>
      <c r="AJ438" s="27">
        <f t="shared" si="244"/>
        <v>7.1541772326527532E-3</v>
      </c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</row>
    <row r="439" spans="1:106" ht="25.5" outlineLevel="1" x14ac:dyDescent="0.25">
      <c r="A439" s="19">
        <v>14</v>
      </c>
      <c r="B439" s="19"/>
      <c r="C439" s="50" t="s">
        <v>1200</v>
      </c>
      <c r="D439" s="51">
        <v>45492</v>
      </c>
      <c r="E439" s="107" t="s">
        <v>1199</v>
      </c>
      <c r="F439" s="64" t="s">
        <v>88</v>
      </c>
      <c r="G439" s="64" t="s">
        <v>888</v>
      </c>
      <c r="H439" s="108"/>
      <c r="I439" s="109"/>
      <c r="J439" s="199"/>
      <c r="K439" s="122">
        <v>30240000</v>
      </c>
      <c r="L439" s="20" t="s">
        <v>889</v>
      </c>
      <c r="M439" s="47"/>
      <c r="N439" s="72"/>
      <c r="O439" s="47"/>
      <c r="P439" s="110"/>
      <c r="Q439" s="110"/>
      <c r="R439" s="24"/>
      <c r="S439" s="24"/>
      <c r="T439" s="24"/>
      <c r="U439" s="25">
        <f t="shared" si="254"/>
        <v>0</v>
      </c>
      <c r="V439" s="24"/>
      <c r="W439" s="24"/>
      <c r="X439" s="24"/>
      <c r="Y439" s="25">
        <f t="shared" si="255"/>
        <v>0</v>
      </c>
      <c r="Z439" s="24"/>
      <c r="AA439" s="24"/>
      <c r="AB439" s="24"/>
      <c r="AC439" s="25">
        <f t="shared" si="256"/>
        <v>0</v>
      </c>
      <c r="AD439" s="24"/>
      <c r="AE439" s="24">
        <v>0</v>
      </c>
      <c r="AF439" s="122">
        <v>30240000</v>
      </c>
      <c r="AG439" s="25">
        <f t="shared" si="257"/>
        <v>30240000</v>
      </c>
      <c r="AH439" s="25">
        <f t="shared" si="258"/>
        <v>30240000</v>
      </c>
      <c r="AI439" s="26">
        <f t="shared" si="259"/>
        <v>0</v>
      </c>
      <c r="AJ439" s="27">
        <f t="shared" si="244"/>
        <v>1.1965836256383809E-3</v>
      </c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</row>
    <row r="440" spans="1:106" ht="25.5" outlineLevel="1" x14ac:dyDescent="0.25">
      <c r="A440" s="111">
        <v>15</v>
      </c>
      <c r="B440" s="19"/>
      <c r="C440" s="50" t="s">
        <v>1201</v>
      </c>
      <c r="D440" s="51">
        <v>45477</v>
      </c>
      <c r="E440" s="30" t="s">
        <v>251</v>
      </c>
      <c r="F440" s="64" t="s">
        <v>88</v>
      </c>
      <c r="G440" s="64" t="s">
        <v>888</v>
      </c>
      <c r="H440" s="108"/>
      <c r="I440" s="109"/>
      <c r="J440" s="195"/>
      <c r="K440" s="122">
        <v>30240000</v>
      </c>
      <c r="L440" s="20" t="s">
        <v>889</v>
      </c>
      <c r="M440" s="47"/>
      <c r="N440" s="72"/>
      <c r="O440" s="47"/>
      <c r="P440" s="110"/>
      <c r="Q440" s="110"/>
      <c r="R440" s="24"/>
      <c r="S440" s="24"/>
      <c r="T440" s="24"/>
      <c r="U440" s="25">
        <f t="shared" si="254"/>
        <v>0</v>
      </c>
      <c r="V440" s="24"/>
      <c r="W440" s="24"/>
      <c r="X440" s="24"/>
      <c r="Y440" s="25">
        <f t="shared" si="255"/>
        <v>0</v>
      </c>
      <c r="Z440" s="24"/>
      <c r="AA440" s="24"/>
      <c r="AB440" s="24"/>
      <c r="AC440" s="25">
        <f t="shared" si="256"/>
        <v>0</v>
      </c>
      <c r="AD440" s="24"/>
      <c r="AE440" s="24">
        <v>0</v>
      </c>
      <c r="AF440" s="122">
        <v>30240000</v>
      </c>
      <c r="AG440" s="25">
        <f t="shared" si="257"/>
        <v>30240000</v>
      </c>
      <c r="AH440" s="25">
        <f t="shared" si="258"/>
        <v>30240000</v>
      </c>
      <c r="AI440" s="26">
        <f t="shared" si="259"/>
        <v>0</v>
      </c>
      <c r="AJ440" s="27">
        <f t="shared" si="244"/>
        <v>1.1965836256383809E-3</v>
      </c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</row>
    <row r="441" spans="1:106" s="37" customFormat="1" ht="12.75" customHeight="1" x14ac:dyDescent="0.25">
      <c r="A441" s="191" t="s">
        <v>299</v>
      </c>
      <c r="B441" s="192"/>
      <c r="C441" s="192"/>
      <c r="D441" s="192"/>
      <c r="E441" s="193"/>
      <c r="F441" s="191"/>
      <c r="G441" s="192"/>
      <c r="H441" s="192"/>
      <c r="I441" s="192"/>
      <c r="J441" s="74">
        <f>J422</f>
        <v>872500000</v>
      </c>
      <c r="K441" s="74">
        <f>SUM(K423:K440)</f>
        <v>872500000</v>
      </c>
      <c r="L441" s="75"/>
      <c r="M441" s="74">
        <f>SUM(M423:M423)</f>
        <v>0</v>
      </c>
      <c r="N441" s="74">
        <f>SUM(N423:N423)</f>
        <v>0</v>
      </c>
      <c r="O441" s="74">
        <f>SUM(O423:O423)</f>
        <v>0</v>
      </c>
      <c r="P441" s="76"/>
      <c r="Q441" s="38"/>
      <c r="R441" s="74">
        <f>SUM(R423:R423)</f>
        <v>0</v>
      </c>
      <c r="S441" s="74">
        <f>SUM(S423:S423)</f>
        <v>0</v>
      </c>
      <c r="T441" s="74">
        <f>SUM(T423:T423)</f>
        <v>0</v>
      </c>
      <c r="U441" s="74">
        <f>SUM(U423:U423)</f>
        <v>0</v>
      </c>
      <c r="V441" s="74">
        <f t="shared" ref="V441:AE441" si="260">SUM(V423:V435)</f>
        <v>0</v>
      </c>
      <c r="W441" s="74">
        <f t="shared" si="260"/>
        <v>78475000</v>
      </c>
      <c r="X441" s="74">
        <f t="shared" si="260"/>
        <v>189330000</v>
      </c>
      <c r="Y441" s="74">
        <f t="shared" si="260"/>
        <v>267805000</v>
      </c>
      <c r="Z441" s="74">
        <f t="shared" si="260"/>
        <v>141120000</v>
      </c>
      <c r="AA441" s="74">
        <f t="shared" si="260"/>
        <v>25875000</v>
      </c>
      <c r="AB441" s="74">
        <f t="shared" si="260"/>
        <v>105850000</v>
      </c>
      <c r="AC441" s="74">
        <f t="shared" si="260"/>
        <v>272845000</v>
      </c>
      <c r="AD441" s="74">
        <f t="shared" si="260"/>
        <v>0</v>
      </c>
      <c r="AE441" s="74">
        <f t="shared" si="260"/>
        <v>0</v>
      </c>
      <c r="AF441" s="74">
        <f>SUM(AF423:AF440)</f>
        <v>331850000</v>
      </c>
      <c r="AG441" s="74">
        <f t="shared" ref="AG441:AH441" si="261">SUM(AG423:AG440)</f>
        <v>331850000</v>
      </c>
      <c r="AH441" s="74">
        <f t="shared" si="261"/>
        <v>872500000</v>
      </c>
      <c r="AI441" s="77">
        <f>IF(ISERROR(AH441/J441),0,AH441/J441)</f>
        <v>1</v>
      </c>
      <c r="AJ441" s="77">
        <f>IF(ISERROR(AH441/$AH$465),0,AH441/$AH$465)</f>
        <v>3.4524444886557121E-2</v>
      </c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</row>
    <row r="442" spans="1:106" ht="12.75" customHeight="1" x14ac:dyDescent="0.25">
      <c r="A442" s="191" t="s">
        <v>75</v>
      </c>
      <c r="B442" s="192"/>
      <c r="C442" s="192"/>
      <c r="D442" s="192"/>
      <c r="E442" s="193"/>
      <c r="F442" s="9"/>
      <c r="G442" s="10"/>
      <c r="H442" s="11"/>
      <c r="I442" s="11"/>
      <c r="J442" s="194">
        <v>1691893852</v>
      </c>
      <c r="K442" s="13"/>
      <c r="L442" s="14"/>
      <c r="M442" s="15"/>
      <c r="N442" s="15"/>
      <c r="O442" s="15"/>
      <c r="P442" s="10"/>
      <c r="Q442" s="16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7"/>
      <c r="AJ442" s="17"/>
    </row>
    <row r="443" spans="1:106" ht="15.75" customHeight="1" outlineLevel="1" x14ac:dyDescent="0.25">
      <c r="A443" s="19">
        <v>1</v>
      </c>
      <c r="B443" s="19"/>
      <c r="C443" s="50"/>
      <c r="D443" s="51"/>
      <c r="E443" s="68"/>
      <c r="F443" s="69"/>
      <c r="G443" s="70"/>
      <c r="H443" s="53"/>
      <c r="I443" s="55"/>
      <c r="J443" s="199"/>
      <c r="K443" s="71">
        <v>25120833</v>
      </c>
      <c r="L443" s="22" t="s">
        <v>300</v>
      </c>
      <c r="M443" s="47"/>
      <c r="N443" s="72"/>
      <c r="O443" s="47"/>
      <c r="P443" s="73"/>
      <c r="Q443" s="73"/>
      <c r="R443" s="24"/>
      <c r="S443" s="24">
        <f>2607500+2607500</f>
        <v>5215000</v>
      </c>
      <c r="T443" s="24">
        <v>2607500</v>
      </c>
      <c r="U443" s="25">
        <f>SUM(R443:T443)</f>
        <v>7822500</v>
      </c>
      <c r="V443" s="24">
        <v>2607500</v>
      </c>
      <c r="W443" s="24">
        <v>2607500</v>
      </c>
      <c r="X443" s="24"/>
      <c r="Y443" s="25">
        <f>SUM(V443:X443)</f>
        <v>5215000</v>
      </c>
      <c r="Z443" s="24"/>
      <c r="AA443" s="24"/>
      <c r="AB443" s="24"/>
      <c r="AC443" s="25">
        <f>SUM(Z443:AB443)</f>
        <v>0</v>
      </c>
      <c r="AD443" s="24">
        <v>7083333</v>
      </c>
      <c r="AE443" s="24">
        <v>2500000</v>
      </c>
      <c r="AF443" s="24">
        <v>2500000</v>
      </c>
      <c r="AG443" s="25">
        <f>SUM(AD443:AF443)</f>
        <v>12083333</v>
      </c>
      <c r="AH443" s="25">
        <f>SUM(U443,Y443,AC443,AG443)</f>
        <v>25120833</v>
      </c>
      <c r="AI443" s="26">
        <f>IF(ISERROR(AH443/J442),0,AH443/J442)</f>
        <v>1.4847759491710712E-2</v>
      </c>
      <c r="AJ443" s="27">
        <f t="shared" ref="AJ443:AJ463" si="262">IF(ISERROR(AH443/$AH$465),"-",AH443/$AH$465)</f>
        <v>9.9402041766522117E-4</v>
      </c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</row>
    <row r="444" spans="1:106" ht="15.75" customHeight="1" outlineLevel="1" x14ac:dyDescent="0.25">
      <c r="A444" s="19">
        <v>2</v>
      </c>
      <c r="B444" s="19"/>
      <c r="C444" s="50"/>
      <c r="D444" s="51"/>
      <c r="E444" s="68"/>
      <c r="F444" s="69"/>
      <c r="G444" s="70"/>
      <c r="H444" s="53"/>
      <c r="I444" s="55"/>
      <c r="J444" s="199"/>
      <c r="K444" s="71">
        <v>49069727</v>
      </c>
      <c r="L444" s="22" t="s">
        <v>301</v>
      </c>
      <c r="M444" s="47"/>
      <c r="N444" s="72"/>
      <c r="O444" s="47"/>
      <c r="P444" s="73"/>
      <c r="Q444" s="73"/>
      <c r="R444" s="24"/>
      <c r="S444" s="24"/>
      <c r="T444" s="24"/>
      <c r="U444" s="25">
        <f>SUM(R444:T444)</f>
        <v>0</v>
      </c>
      <c r="V444" s="24"/>
      <c r="W444" s="24"/>
      <c r="X444" s="24"/>
      <c r="Y444" s="25">
        <f>SUM(V444:X444)</f>
        <v>0</v>
      </c>
      <c r="Z444" s="24"/>
      <c r="AA444" s="24"/>
      <c r="AB444" s="24"/>
      <c r="AC444" s="25">
        <f>SUM(Z444:AB444)</f>
        <v>0</v>
      </c>
      <c r="AD444" s="24">
        <v>16228709</v>
      </c>
      <c r="AE444" s="24">
        <v>3795028</v>
      </c>
      <c r="AF444" s="24">
        <v>20813128</v>
      </c>
      <c r="AG444" s="25">
        <f>SUM(AD444:AF444)</f>
        <v>40836865</v>
      </c>
      <c r="AH444" s="25">
        <f>SUM(U444,Y444,AC444,AG444)</f>
        <v>40836865</v>
      </c>
      <c r="AI444" s="26">
        <f>IF(ISERROR(AH444/J442),0,AH444/J442)</f>
        <v>2.4136777228504287E-2</v>
      </c>
      <c r="AJ444" s="27">
        <f t="shared" si="262"/>
        <v>1.615896957057047E-3</v>
      </c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</row>
    <row r="445" spans="1:106" ht="25.5" outlineLevel="1" x14ac:dyDescent="0.25">
      <c r="A445" s="19">
        <v>3</v>
      </c>
      <c r="B445" s="19"/>
      <c r="C445" s="50" t="s">
        <v>1029</v>
      </c>
      <c r="D445" s="51">
        <v>45505</v>
      </c>
      <c r="E445" s="68" t="s">
        <v>1024</v>
      </c>
      <c r="F445" s="22" t="s">
        <v>88</v>
      </c>
      <c r="G445" s="22" t="s">
        <v>888</v>
      </c>
      <c r="H445" s="53"/>
      <c r="I445" s="55"/>
      <c r="J445" s="199"/>
      <c r="K445" s="71">
        <v>283500000</v>
      </c>
      <c r="L445" s="22" t="s">
        <v>889</v>
      </c>
      <c r="M445" s="47"/>
      <c r="N445" s="72"/>
      <c r="O445" s="47"/>
      <c r="P445" s="73"/>
      <c r="Q445" s="73"/>
      <c r="R445" s="24"/>
      <c r="S445" s="24"/>
      <c r="T445" s="24"/>
      <c r="U445" s="25">
        <f t="shared" ref="U445:U449" si="263">SUM(R445:T445)</f>
        <v>0</v>
      </c>
      <c r="V445" s="24"/>
      <c r="W445" s="24"/>
      <c r="X445" s="24"/>
      <c r="Y445" s="25">
        <f t="shared" ref="Y445:Y449" si="264">SUM(V445:X445)</f>
        <v>0</v>
      </c>
      <c r="Z445" s="24"/>
      <c r="AA445" s="24">
        <v>283500000</v>
      </c>
      <c r="AB445" s="24"/>
      <c r="AC445" s="25">
        <f t="shared" ref="AC445:AC447" si="265">SUM(Z445:AB445)</f>
        <v>283500000</v>
      </c>
      <c r="AD445" s="24"/>
      <c r="AE445" s="24">
        <v>0</v>
      </c>
      <c r="AF445" s="24">
        <v>0</v>
      </c>
      <c r="AG445" s="25">
        <f t="shared" ref="AG445:AG449" si="266">SUM(AD445:AF445)</f>
        <v>0</v>
      </c>
      <c r="AH445" s="25">
        <f t="shared" ref="AH445:AH449" si="267">SUM(U445,Y445,AC445,AG445)</f>
        <v>283500000</v>
      </c>
      <c r="AI445" s="26">
        <f>IF(ISERROR(AH445/J433),0,AH445/J433)</f>
        <v>0</v>
      </c>
      <c r="AJ445" s="27">
        <f t="shared" si="262"/>
        <v>1.1217971490359821E-2</v>
      </c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</row>
    <row r="446" spans="1:106" ht="15.75" customHeight="1" outlineLevel="1" x14ac:dyDescent="0.25">
      <c r="A446" s="19">
        <v>4</v>
      </c>
      <c r="B446" s="19"/>
      <c r="C446" s="50" t="s">
        <v>1030</v>
      </c>
      <c r="D446" s="51">
        <v>45510</v>
      </c>
      <c r="E446" s="68" t="s">
        <v>1025</v>
      </c>
      <c r="F446" s="22" t="s">
        <v>88</v>
      </c>
      <c r="G446" s="22" t="s">
        <v>888</v>
      </c>
      <c r="H446" s="53"/>
      <c r="I446" s="55"/>
      <c r="J446" s="199"/>
      <c r="K446" s="71">
        <v>20391101</v>
      </c>
      <c r="L446" s="22" t="s">
        <v>889</v>
      </c>
      <c r="M446" s="47"/>
      <c r="N446" s="72"/>
      <c r="O446" s="47"/>
      <c r="P446" s="73"/>
      <c r="Q446" s="73"/>
      <c r="R446" s="24"/>
      <c r="S446" s="24"/>
      <c r="T446" s="24"/>
      <c r="U446" s="25">
        <f t="shared" si="263"/>
        <v>0</v>
      </c>
      <c r="V446" s="24"/>
      <c r="W446" s="24"/>
      <c r="X446" s="24"/>
      <c r="Y446" s="25">
        <f t="shared" si="264"/>
        <v>0</v>
      </c>
      <c r="Z446" s="24"/>
      <c r="AA446" s="24">
        <v>20391101</v>
      </c>
      <c r="AB446" s="24"/>
      <c r="AC446" s="25">
        <f t="shared" si="265"/>
        <v>20391101</v>
      </c>
      <c r="AD446" s="24"/>
      <c r="AE446" s="24">
        <v>0</v>
      </c>
      <c r="AF446" s="24">
        <v>0</v>
      </c>
      <c r="AG446" s="25">
        <f t="shared" si="266"/>
        <v>0</v>
      </c>
      <c r="AH446" s="25">
        <f t="shared" si="267"/>
        <v>20391101</v>
      </c>
      <c r="AI446" s="26">
        <f>IF(ISERROR(AH446/J434),0,AH446/J434)</f>
        <v>0</v>
      </c>
      <c r="AJ446" s="27">
        <f t="shared" si="262"/>
        <v>8.0686698298076769E-4</v>
      </c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</row>
    <row r="447" spans="1:106" ht="15.75" customHeight="1" outlineLevel="1" x14ac:dyDescent="0.25">
      <c r="A447" s="19">
        <v>5</v>
      </c>
      <c r="B447" s="19"/>
      <c r="C447" s="50" t="s">
        <v>1030</v>
      </c>
      <c r="D447" s="51">
        <v>45510</v>
      </c>
      <c r="E447" s="68" t="s">
        <v>1026</v>
      </c>
      <c r="F447" s="22" t="s">
        <v>88</v>
      </c>
      <c r="G447" s="22" t="s">
        <v>888</v>
      </c>
      <c r="H447" s="53"/>
      <c r="I447" s="55"/>
      <c r="J447" s="199"/>
      <c r="K447" s="71">
        <v>104724446</v>
      </c>
      <c r="L447" s="22" t="s">
        <v>889</v>
      </c>
      <c r="M447" s="47"/>
      <c r="N447" s="72"/>
      <c r="O447" s="47"/>
      <c r="P447" s="73"/>
      <c r="Q447" s="73"/>
      <c r="R447" s="24"/>
      <c r="S447" s="24"/>
      <c r="T447" s="24"/>
      <c r="U447" s="25">
        <f t="shared" si="263"/>
        <v>0</v>
      </c>
      <c r="V447" s="24"/>
      <c r="W447" s="24"/>
      <c r="X447" s="24"/>
      <c r="Y447" s="25">
        <f t="shared" si="264"/>
        <v>0</v>
      </c>
      <c r="Z447" s="24"/>
      <c r="AA447" s="24">
        <v>104724446</v>
      </c>
      <c r="AB447" s="24"/>
      <c r="AC447" s="25">
        <f t="shared" si="265"/>
        <v>104724446</v>
      </c>
      <c r="AD447" s="24"/>
      <c r="AE447" s="24">
        <v>0</v>
      </c>
      <c r="AF447" s="24">
        <v>0</v>
      </c>
      <c r="AG447" s="25">
        <f t="shared" si="266"/>
        <v>0</v>
      </c>
      <c r="AH447" s="25">
        <f t="shared" si="267"/>
        <v>104724446</v>
      </c>
      <c r="AI447" s="26">
        <f>IF(ISERROR(AH447/J435),0,AH447/J435)</f>
        <v>0</v>
      </c>
      <c r="AJ447" s="27">
        <f t="shared" si="262"/>
        <v>4.1439007039567079E-3</v>
      </c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</row>
    <row r="448" spans="1:106" ht="15.75" customHeight="1" outlineLevel="1" x14ac:dyDescent="0.25">
      <c r="A448" s="19">
        <v>6</v>
      </c>
      <c r="B448" s="19"/>
      <c r="C448" s="50" t="s">
        <v>1031</v>
      </c>
      <c r="D448" s="51">
        <v>45510</v>
      </c>
      <c r="E448" s="68" t="s">
        <v>1027</v>
      </c>
      <c r="F448" s="22" t="s">
        <v>88</v>
      </c>
      <c r="G448" s="22" t="s">
        <v>888</v>
      </c>
      <c r="H448" s="53"/>
      <c r="I448" s="55"/>
      <c r="J448" s="199"/>
      <c r="K448" s="71">
        <v>37836288</v>
      </c>
      <c r="L448" s="22" t="s">
        <v>889</v>
      </c>
      <c r="M448" s="47"/>
      <c r="N448" s="72"/>
      <c r="O448" s="47"/>
      <c r="P448" s="73"/>
      <c r="Q448" s="73"/>
      <c r="R448" s="24"/>
      <c r="S448" s="24"/>
      <c r="T448" s="24"/>
      <c r="U448" s="25">
        <f t="shared" si="263"/>
        <v>0</v>
      </c>
      <c r="V448" s="24"/>
      <c r="W448" s="24"/>
      <c r="X448" s="24"/>
      <c r="Y448" s="25">
        <f t="shared" si="264"/>
        <v>0</v>
      </c>
      <c r="Z448" s="24"/>
      <c r="AA448" s="24"/>
      <c r="AB448" s="24">
        <v>37836288</v>
      </c>
      <c r="AC448" s="25">
        <f>SUM(Z448:AB448)</f>
        <v>37836288</v>
      </c>
      <c r="AD448" s="24"/>
      <c r="AE448" s="24">
        <v>0</v>
      </c>
      <c r="AF448" s="24">
        <v>0</v>
      </c>
      <c r="AG448" s="25">
        <f t="shared" si="266"/>
        <v>0</v>
      </c>
      <c r="AH448" s="25">
        <f t="shared" si="267"/>
        <v>37836288</v>
      </c>
      <c r="AI448" s="26">
        <f t="shared" ref="AI448:AI449" si="268">IF(ISERROR(AH448/J441),0,AH448/J441)</f>
        <v>4.3365373065902581E-2</v>
      </c>
      <c r="AJ448" s="27">
        <f t="shared" si="262"/>
        <v>1.4971654323987422E-3</v>
      </c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</row>
    <row r="449" spans="1:106" ht="15.75" customHeight="1" outlineLevel="1" x14ac:dyDescent="0.25">
      <c r="A449" s="19">
        <v>7</v>
      </c>
      <c r="B449" s="19"/>
      <c r="C449" s="50" t="s">
        <v>1032</v>
      </c>
      <c r="D449" s="51">
        <v>45549</v>
      </c>
      <c r="E449" s="68" t="s">
        <v>1028</v>
      </c>
      <c r="F449" s="22" t="s">
        <v>88</v>
      </c>
      <c r="G449" s="22" t="s">
        <v>888</v>
      </c>
      <c r="H449" s="53"/>
      <c r="I449" s="55"/>
      <c r="J449" s="199"/>
      <c r="K449" s="71">
        <v>162951835</v>
      </c>
      <c r="L449" s="22" t="s">
        <v>889</v>
      </c>
      <c r="M449" s="47"/>
      <c r="N449" s="72"/>
      <c r="O449" s="47"/>
      <c r="P449" s="73"/>
      <c r="Q449" s="73"/>
      <c r="R449" s="24"/>
      <c r="S449" s="24"/>
      <c r="T449" s="24"/>
      <c r="U449" s="25">
        <f t="shared" si="263"/>
        <v>0</v>
      </c>
      <c r="V449" s="24"/>
      <c r="W449" s="24"/>
      <c r="X449" s="24"/>
      <c r="Y449" s="25">
        <f t="shared" si="264"/>
        <v>0</v>
      </c>
      <c r="Z449" s="24"/>
      <c r="AA449" s="24"/>
      <c r="AB449" s="24">
        <v>162951835</v>
      </c>
      <c r="AC449" s="25">
        <f>SUM(Z449:AB449)</f>
        <v>162951835</v>
      </c>
      <c r="AD449" s="24"/>
      <c r="AE449" s="24">
        <v>0</v>
      </c>
      <c r="AF449" s="24">
        <v>0</v>
      </c>
      <c r="AG449" s="25">
        <f t="shared" si="266"/>
        <v>0</v>
      </c>
      <c r="AH449" s="25">
        <f t="shared" si="267"/>
        <v>162951835</v>
      </c>
      <c r="AI449" s="26">
        <f t="shared" si="268"/>
        <v>9.6313273322302967E-2</v>
      </c>
      <c r="AJ449" s="27">
        <f t="shared" si="262"/>
        <v>6.4479331193362174E-3</v>
      </c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ht="15.75" customHeight="1" outlineLevel="1" x14ac:dyDescent="0.25">
      <c r="A450" s="19">
        <v>8</v>
      </c>
      <c r="B450" s="19"/>
      <c r="C450" s="50" t="s">
        <v>1030</v>
      </c>
      <c r="D450" s="51">
        <v>45510</v>
      </c>
      <c r="E450" s="68" t="s">
        <v>1045</v>
      </c>
      <c r="F450" s="22" t="s">
        <v>88</v>
      </c>
      <c r="G450" s="22" t="s">
        <v>888</v>
      </c>
      <c r="H450" s="53"/>
      <c r="I450" s="55"/>
      <c r="J450" s="199"/>
      <c r="K450" s="71">
        <v>78618490</v>
      </c>
      <c r="L450" s="22" t="s">
        <v>889</v>
      </c>
      <c r="M450" s="47"/>
      <c r="N450" s="72"/>
      <c r="O450" s="47"/>
      <c r="P450" s="73"/>
      <c r="Q450" s="73"/>
      <c r="R450" s="24"/>
      <c r="S450" s="24"/>
      <c r="T450" s="24"/>
      <c r="U450" s="25">
        <f>SUM(R450:T450)</f>
        <v>0</v>
      </c>
      <c r="V450" s="24"/>
      <c r="W450" s="24"/>
      <c r="X450" s="24"/>
      <c r="Y450" s="25">
        <f>SUM(V450:X450)</f>
        <v>0</v>
      </c>
      <c r="Z450" s="24"/>
      <c r="AA450" s="24"/>
      <c r="AB450" s="24"/>
      <c r="AC450" s="25">
        <f>SUM(Z450:AB450)</f>
        <v>0</v>
      </c>
      <c r="AD450" s="24"/>
      <c r="AE450" s="24">
        <v>0</v>
      </c>
      <c r="AF450" s="24">
        <v>78618490</v>
      </c>
      <c r="AG450" s="25">
        <f>SUM(AD450:AF450)</f>
        <v>78618490</v>
      </c>
      <c r="AH450" s="25">
        <f>SUM(U450,Y450,AC450,AG450)</f>
        <v>78618490</v>
      </c>
      <c r="AI450" s="26">
        <f>IF(ISERROR(AH450/J443),0,AH450/J443)</f>
        <v>0</v>
      </c>
      <c r="AJ450" s="27">
        <f t="shared" si="262"/>
        <v>3.1108993983602774E-3</v>
      </c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ht="15.75" customHeight="1" outlineLevel="1" x14ac:dyDescent="0.25">
      <c r="A451" s="19">
        <v>9</v>
      </c>
      <c r="B451" s="104"/>
      <c r="C451" s="50" t="s">
        <v>1030</v>
      </c>
      <c r="D451" s="51">
        <v>45510</v>
      </c>
      <c r="E451" s="68" t="s">
        <v>927</v>
      </c>
      <c r="F451" s="22" t="s">
        <v>88</v>
      </c>
      <c r="G451" s="22" t="s">
        <v>888</v>
      </c>
      <c r="H451" s="108"/>
      <c r="I451" s="109"/>
      <c r="J451" s="199"/>
      <c r="K451" s="71">
        <v>104724446</v>
      </c>
      <c r="L451" s="22" t="s">
        <v>889</v>
      </c>
      <c r="M451" s="47"/>
      <c r="N451" s="72"/>
      <c r="O451" s="47"/>
      <c r="P451" s="73"/>
      <c r="Q451" s="73"/>
      <c r="R451" s="24"/>
      <c r="S451" s="24"/>
      <c r="T451" s="24"/>
      <c r="U451" s="25">
        <f t="shared" ref="U451:U463" si="269">SUM(R451:T451)</f>
        <v>0</v>
      </c>
      <c r="V451" s="24"/>
      <c r="W451" s="24"/>
      <c r="X451" s="24"/>
      <c r="Y451" s="25">
        <f t="shared" ref="Y451:Y463" si="270">SUM(V451:X451)</f>
        <v>0</v>
      </c>
      <c r="Z451" s="24"/>
      <c r="AA451" s="24"/>
      <c r="AB451" s="24"/>
      <c r="AC451" s="25">
        <f t="shared" ref="AC451:AC463" si="271">SUM(Z451:AB451)</f>
        <v>0</v>
      </c>
      <c r="AD451" s="24"/>
      <c r="AE451" s="24">
        <v>0</v>
      </c>
      <c r="AF451" s="24">
        <v>104724446</v>
      </c>
      <c r="AG451" s="25">
        <f t="shared" ref="AG451:AG463" si="272">SUM(AD451:AF451)</f>
        <v>104724446</v>
      </c>
      <c r="AH451" s="25">
        <f t="shared" ref="AH451:AH463" si="273">SUM(U451,Y451,AC451,AG451)</f>
        <v>104724446</v>
      </c>
      <c r="AI451" s="26">
        <f t="shared" ref="AI451:AI463" si="274">IF(ISERROR(AH451/J444),0,AH451/J444)</f>
        <v>0</v>
      </c>
      <c r="AJ451" s="27">
        <f t="shared" si="262"/>
        <v>4.1439007039567079E-3</v>
      </c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</row>
    <row r="452" spans="1:106" ht="15.75" customHeight="1" outlineLevel="1" x14ac:dyDescent="0.25">
      <c r="A452" s="19">
        <v>10</v>
      </c>
      <c r="B452" s="104"/>
      <c r="C452" s="50" t="s">
        <v>1030</v>
      </c>
      <c r="D452" s="51">
        <v>45510</v>
      </c>
      <c r="E452" s="68" t="s">
        <v>1045</v>
      </c>
      <c r="F452" s="22" t="s">
        <v>88</v>
      </c>
      <c r="G452" s="22" t="s">
        <v>888</v>
      </c>
      <c r="H452" s="108"/>
      <c r="I452" s="109"/>
      <c r="J452" s="199"/>
      <c r="K452" s="71">
        <v>33693638</v>
      </c>
      <c r="L452" s="22" t="s">
        <v>889</v>
      </c>
      <c r="M452" s="47"/>
      <c r="N452" s="72"/>
      <c r="O452" s="47"/>
      <c r="P452" s="73"/>
      <c r="Q452" s="73"/>
      <c r="R452" s="24"/>
      <c r="S452" s="24"/>
      <c r="T452" s="24"/>
      <c r="U452" s="25">
        <f t="shared" si="269"/>
        <v>0</v>
      </c>
      <c r="V452" s="24"/>
      <c r="W452" s="24"/>
      <c r="X452" s="24"/>
      <c r="Y452" s="25">
        <f t="shared" si="270"/>
        <v>0</v>
      </c>
      <c r="Z452" s="24"/>
      <c r="AA452" s="24"/>
      <c r="AB452" s="24"/>
      <c r="AC452" s="25">
        <f t="shared" si="271"/>
        <v>0</v>
      </c>
      <c r="AD452" s="24"/>
      <c r="AE452" s="24">
        <v>0</v>
      </c>
      <c r="AF452" s="24">
        <v>33693638</v>
      </c>
      <c r="AG452" s="25">
        <f t="shared" si="272"/>
        <v>33693638</v>
      </c>
      <c r="AH452" s="25">
        <f t="shared" si="273"/>
        <v>33693638</v>
      </c>
      <c r="AI452" s="26">
        <f t="shared" si="274"/>
        <v>0</v>
      </c>
      <c r="AJ452" s="27">
        <f t="shared" si="262"/>
        <v>1.3332425766860822E-3</v>
      </c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ht="15.75" customHeight="1" outlineLevel="1" x14ac:dyDescent="0.25">
      <c r="A453" s="19">
        <v>11</v>
      </c>
      <c r="B453" s="104"/>
      <c r="C453" s="50" t="s">
        <v>1030</v>
      </c>
      <c r="D453" s="51">
        <v>45510</v>
      </c>
      <c r="E453" s="68" t="s">
        <v>1025</v>
      </c>
      <c r="F453" s="22" t="s">
        <v>88</v>
      </c>
      <c r="G453" s="22" t="s">
        <v>888</v>
      </c>
      <c r="H453" s="108"/>
      <c r="I453" s="109"/>
      <c r="J453" s="199"/>
      <c r="K453" s="71">
        <v>8739043</v>
      </c>
      <c r="L453" s="22" t="s">
        <v>889</v>
      </c>
      <c r="M453" s="47"/>
      <c r="N453" s="72"/>
      <c r="O453" s="47"/>
      <c r="P453" s="73"/>
      <c r="Q453" s="73"/>
      <c r="R453" s="24"/>
      <c r="S453" s="24"/>
      <c r="T453" s="24"/>
      <c r="U453" s="25">
        <f t="shared" si="269"/>
        <v>0</v>
      </c>
      <c r="V453" s="24"/>
      <c r="W453" s="24"/>
      <c r="X453" s="24"/>
      <c r="Y453" s="25">
        <f t="shared" si="270"/>
        <v>0</v>
      </c>
      <c r="Z453" s="24"/>
      <c r="AA453" s="24"/>
      <c r="AB453" s="24"/>
      <c r="AC453" s="25">
        <f t="shared" si="271"/>
        <v>0</v>
      </c>
      <c r="AD453" s="24"/>
      <c r="AE453" s="24">
        <v>0</v>
      </c>
      <c r="AF453" s="24">
        <v>8739043</v>
      </c>
      <c r="AG453" s="25">
        <f t="shared" si="272"/>
        <v>8739043</v>
      </c>
      <c r="AH453" s="25">
        <f t="shared" si="273"/>
        <v>8739043</v>
      </c>
      <c r="AI453" s="26">
        <f t="shared" si="274"/>
        <v>0</v>
      </c>
      <c r="AJ453" s="27">
        <f t="shared" si="262"/>
        <v>3.4580012425759635E-4</v>
      </c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ht="15.75" customHeight="1" outlineLevel="1" x14ac:dyDescent="0.25">
      <c r="A454" s="19">
        <v>12</v>
      </c>
      <c r="B454" s="104"/>
      <c r="C454" s="50" t="s">
        <v>1030</v>
      </c>
      <c r="D454" s="51">
        <v>45510</v>
      </c>
      <c r="E454" s="68" t="s">
        <v>1264</v>
      </c>
      <c r="F454" s="22" t="s">
        <v>88</v>
      </c>
      <c r="G454" s="22" t="s">
        <v>888</v>
      </c>
      <c r="H454" s="108"/>
      <c r="I454" s="109"/>
      <c r="J454" s="199"/>
      <c r="K454" s="71">
        <v>44881906</v>
      </c>
      <c r="L454" s="22" t="s">
        <v>889</v>
      </c>
      <c r="M454" s="47"/>
      <c r="N454" s="72"/>
      <c r="O454" s="47"/>
      <c r="P454" s="73"/>
      <c r="Q454" s="73"/>
      <c r="R454" s="24"/>
      <c r="S454" s="24"/>
      <c r="T454" s="24"/>
      <c r="U454" s="25">
        <f t="shared" si="269"/>
        <v>0</v>
      </c>
      <c r="V454" s="24"/>
      <c r="W454" s="24"/>
      <c r="X454" s="24"/>
      <c r="Y454" s="25">
        <f t="shared" si="270"/>
        <v>0</v>
      </c>
      <c r="Z454" s="24"/>
      <c r="AA454" s="24"/>
      <c r="AB454" s="24"/>
      <c r="AC454" s="25">
        <f t="shared" si="271"/>
        <v>0</v>
      </c>
      <c r="AD454" s="24"/>
      <c r="AE454" s="24">
        <v>0</v>
      </c>
      <c r="AF454" s="24">
        <v>44881906</v>
      </c>
      <c r="AG454" s="25">
        <f t="shared" si="272"/>
        <v>44881906</v>
      </c>
      <c r="AH454" s="25">
        <f t="shared" si="273"/>
        <v>44881906</v>
      </c>
      <c r="AI454" s="26">
        <f t="shared" si="274"/>
        <v>0</v>
      </c>
      <c r="AJ454" s="27">
        <f t="shared" si="262"/>
        <v>1.7759574671640543E-3</v>
      </c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ht="15.75" customHeight="1" outlineLevel="1" x14ac:dyDescent="0.25">
      <c r="A455" s="19">
        <v>13</v>
      </c>
      <c r="B455" s="104"/>
      <c r="C455" s="50" t="s">
        <v>1030</v>
      </c>
      <c r="D455" s="51">
        <v>45510</v>
      </c>
      <c r="E455" s="68" t="s">
        <v>1028</v>
      </c>
      <c r="F455" s="22" t="s">
        <v>88</v>
      </c>
      <c r="G455" s="22" t="s">
        <v>888</v>
      </c>
      <c r="H455" s="108"/>
      <c r="I455" s="109"/>
      <c r="J455" s="199"/>
      <c r="K455" s="71">
        <v>44881906</v>
      </c>
      <c r="L455" s="22" t="s">
        <v>889</v>
      </c>
      <c r="M455" s="47"/>
      <c r="N455" s="72"/>
      <c r="O455" s="47"/>
      <c r="P455" s="73"/>
      <c r="Q455" s="73"/>
      <c r="R455" s="24"/>
      <c r="S455" s="24"/>
      <c r="T455" s="24"/>
      <c r="U455" s="25">
        <f t="shared" si="269"/>
        <v>0</v>
      </c>
      <c r="V455" s="24"/>
      <c r="W455" s="24"/>
      <c r="X455" s="24"/>
      <c r="Y455" s="25">
        <f t="shared" si="270"/>
        <v>0</v>
      </c>
      <c r="Z455" s="24"/>
      <c r="AA455" s="24"/>
      <c r="AB455" s="24"/>
      <c r="AC455" s="25">
        <f t="shared" si="271"/>
        <v>0</v>
      </c>
      <c r="AD455" s="24"/>
      <c r="AE455" s="24">
        <v>0</v>
      </c>
      <c r="AF455" s="24">
        <v>44881906</v>
      </c>
      <c r="AG455" s="25">
        <f t="shared" si="272"/>
        <v>44881906</v>
      </c>
      <c r="AH455" s="25">
        <f t="shared" si="273"/>
        <v>44881906</v>
      </c>
      <c r="AI455" s="26">
        <f t="shared" si="274"/>
        <v>0</v>
      </c>
      <c r="AJ455" s="27">
        <f t="shared" si="262"/>
        <v>1.7759574671640543E-3</v>
      </c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ht="15.75" customHeight="1" outlineLevel="1" x14ac:dyDescent="0.25">
      <c r="A456" s="19">
        <v>14</v>
      </c>
      <c r="B456" s="104"/>
      <c r="C456" s="50" t="s">
        <v>1265</v>
      </c>
      <c r="D456" s="51">
        <v>45645</v>
      </c>
      <c r="E456" s="68" t="s">
        <v>1264</v>
      </c>
      <c r="F456" s="22" t="s">
        <v>88</v>
      </c>
      <c r="G456" s="22" t="s">
        <v>888</v>
      </c>
      <c r="H456" s="108"/>
      <c r="I456" s="109"/>
      <c r="J456" s="199"/>
      <c r="K456" s="71">
        <v>121961700</v>
      </c>
      <c r="L456" s="22" t="s">
        <v>889</v>
      </c>
      <c r="M456" s="47"/>
      <c r="N456" s="72"/>
      <c r="O456" s="47"/>
      <c r="P456" s="73"/>
      <c r="Q456" s="73"/>
      <c r="R456" s="24"/>
      <c r="S456" s="24"/>
      <c r="T456" s="24"/>
      <c r="U456" s="25">
        <f t="shared" si="269"/>
        <v>0</v>
      </c>
      <c r="V456" s="24"/>
      <c r="W456" s="24"/>
      <c r="X456" s="24"/>
      <c r="Y456" s="25">
        <f t="shared" si="270"/>
        <v>0</v>
      </c>
      <c r="Z456" s="24"/>
      <c r="AA456" s="24"/>
      <c r="AB456" s="24"/>
      <c r="AC456" s="25">
        <f t="shared" si="271"/>
        <v>0</v>
      </c>
      <c r="AD456" s="24"/>
      <c r="AE456" s="24">
        <v>0</v>
      </c>
      <c r="AF456" s="24">
        <v>121961700</v>
      </c>
      <c r="AG456" s="25">
        <f t="shared" si="272"/>
        <v>121961700</v>
      </c>
      <c r="AH456" s="25">
        <f t="shared" si="273"/>
        <v>121961700</v>
      </c>
      <c r="AI456" s="26">
        <f t="shared" si="274"/>
        <v>0</v>
      </c>
      <c r="AJ456" s="27">
        <f t="shared" si="262"/>
        <v>4.8259713351527954E-3</v>
      </c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</row>
    <row r="457" spans="1:106" ht="15.75" customHeight="1" outlineLevel="1" x14ac:dyDescent="0.25">
      <c r="A457" s="19">
        <v>15</v>
      </c>
      <c r="B457" s="104"/>
      <c r="C457" s="50" t="s">
        <v>1035</v>
      </c>
      <c r="D457" s="51">
        <v>45644</v>
      </c>
      <c r="E457" s="68" t="s">
        <v>927</v>
      </c>
      <c r="F457" s="22" t="s">
        <v>88</v>
      </c>
      <c r="G457" s="22" t="s">
        <v>888</v>
      </c>
      <c r="H457" s="108"/>
      <c r="I457" s="109"/>
      <c r="J457" s="199"/>
      <c r="K457" s="71">
        <v>121961700</v>
      </c>
      <c r="L457" s="22" t="s">
        <v>889</v>
      </c>
      <c r="M457" s="47"/>
      <c r="N457" s="72"/>
      <c r="O457" s="47"/>
      <c r="P457" s="73"/>
      <c r="Q457" s="73"/>
      <c r="R457" s="24"/>
      <c r="S457" s="24"/>
      <c r="T457" s="24"/>
      <c r="U457" s="25">
        <f t="shared" si="269"/>
        <v>0</v>
      </c>
      <c r="V457" s="24"/>
      <c r="W457" s="24"/>
      <c r="X457" s="24"/>
      <c r="Y457" s="25">
        <f t="shared" si="270"/>
        <v>0</v>
      </c>
      <c r="Z457" s="24"/>
      <c r="AA457" s="24"/>
      <c r="AB457" s="24"/>
      <c r="AC457" s="25">
        <f t="shared" si="271"/>
        <v>0</v>
      </c>
      <c r="AD457" s="24"/>
      <c r="AE457" s="24">
        <v>0</v>
      </c>
      <c r="AF457" s="24">
        <v>121961700</v>
      </c>
      <c r="AG457" s="25">
        <f t="shared" si="272"/>
        <v>121961700</v>
      </c>
      <c r="AH457" s="25">
        <f t="shared" si="273"/>
        <v>121961700</v>
      </c>
      <c r="AI457" s="26">
        <f t="shared" si="274"/>
        <v>0</v>
      </c>
      <c r="AJ457" s="27">
        <f t="shared" si="262"/>
        <v>4.8259713351527954E-3</v>
      </c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ht="15.75" customHeight="1" outlineLevel="1" x14ac:dyDescent="0.25">
      <c r="A458" s="19">
        <v>16</v>
      </c>
      <c r="B458" s="104"/>
      <c r="C458" s="50" t="s">
        <v>1266</v>
      </c>
      <c r="D458" s="51">
        <v>45645</v>
      </c>
      <c r="E458" s="68" t="s">
        <v>1025</v>
      </c>
      <c r="F458" s="22" t="s">
        <v>88</v>
      </c>
      <c r="G458" s="22" t="s">
        <v>888</v>
      </c>
      <c r="H458" s="108"/>
      <c r="I458" s="109"/>
      <c r="J458" s="199"/>
      <c r="K458" s="71">
        <v>23747400</v>
      </c>
      <c r="L458" s="22" t="s">
        <v>889</v>
      </c>
      <c r="M458" s="47"/>
      <c r="N458" s="72"/>
      <c r="O458" s="47"/>
      <c r="P458" s="73"/>
      <c r="Q458" s="73"/>
      <c r="R458" s="24"/>
      <c r="S458" s="24"/>
      <c r="T458" s="24"/>
      <c r="U458" s="25">
        <f t="shared" si="269"/>
        <v>0</v>
      </c>
      <c r="V458" s="24"/>
      <c r="W458" s="24"/>
      <c r="X458" s="24"/>
      <c r="Y458" s="25">
        <f t="shared" si="270"/>
        <v>0</v>
      </c>
      <c r="Z458" s="24"/>
      <c r="AA458" s="24"/>
      <c r="AB458" s="24"/>
      <c r="AC458" s="25">
        <f t="shared" si="271"/>
        <v>0</v>
      </c>
      <c r="AD458" s="24"/>
      <c r="AE458" s="24">
        <v>0</v>
      </c>
      <c r="AF458" s="24">
        <v>23747400</v>
      </c>
      <c r="AG458" s="25">
        <f t="shared" si="272"/>
        <v>23747400</v>
      </c>
      <c r="AH458" s="25">
        <f t="shared" si="273"/>
        <v>23747400</v>
      </c>
      <c r="AI458" s="26">
        <f t="shared" si="274"/>
        <v>0</v>
      </c>
      <c r="AJ458" s="27">
        <f t="shared" si="262"/>
        <v>9.3967427220518801E-4</v>
      </c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ht="15.75" customHeight="1" outlineLevel="1" x14ac:dyDescent="0.25">
      <c r="A459" s="19">
        <v>17</v>
      </c>
      <c r="B459" s="104"/>
      <c r="C459" s="50" t="s">
        <v>1266</v>
      </c>
      <c r="D459" s="51">
        <v>45645</v>
      </c>
      <c r="E459" s="68" t="s">
        <v>1045</v>
      </c>
      <c r="F459" s="22" t="s">
        <v>88</v>
      </c>
      <c r="G459" s="22" t="s">
        <v>888</v>
      </c>
      <c r="H459" s="108"/>
      <c r="I459" s="109"/>
      <c r="J459" s="199"/>
      <c r="K459" s="71">
        <v>91588800</v>
      </c>
      <c r="L459" s="22" t="s">
        <v>889</v>
      </c>
      <c r="M459" s="47"/>
      <c r="N459" s="72"/>
      <c r="O459" s="47"/>
      <c r="P459" s="73"/>
      <c r="Q459" s="73"/>
      <c r="R459" s="24"/>
      <c r="S459" s="24"/>
      <c r="T459" s="24"/>
      <c r="U459" s="25">
        <f t="shared" si="269"/>
        <v>0</v>
      </c>
      <c r="V459" s="24"/>
      <c r="W459" s="24"/>
      <c r="X459" s="24"/>
      <c r="Y459" s="25">
        <f t="shared" si="270"/>
        <v>0</v>
      </c>
      <c r="Z459" s="24"/>
      <c r="AA459" s="24"/>
      <c r="AB459" s="24"/>
      <c r="AC459" s="25">
        <f t="shared" si="271"/>
        <v>0</v>
      </c>
      <c r="AD459" s="24"/>
      <c r="AE459" s="24">
        <v>0</v>
      </c>
      <c r="AF459" s="24">
        <v>91588800</v>
      </c>
      <c r="AG459" s="25">
        <f t="shared" si="272"/>
        <v>91588800</v>
      </c>
      <c r="AH459" s="25">
        <f t="shared" si="273"/>
        <v>91588800</v>
      </c>
      <c r="AI459" s="26">
        <f t="shared" si="274"/>
        <v>0</v>
      </c>
      <c r="AJ459" s="27">
        <f t="shared" si="262"/>
        <v>3.6241289144136424E-3</v>
      </c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</row>
    <row r="460" spans="1:106" ht="15.75" customHeight="1" outlineLevel="1" x14ac:dyDescent="0.25">
      <c r="A460" s="19">
        <v>18</v>
      </c>
      <c r="B460" s="104"/>
      <c r="C460" s="50" t="s">
        <v>1265</v>
      </c>
      <c r="D460" s="51">
        <v>45645</v>
      </c>
      <c r="E460" s="68" t="s">
        <v>1267</v>
      </c>
      <c r="F460" s="22" t="s">
        <v>88</v>
      </c>
      <c r="G460" s="22" t="s">
        <v>888</v>
      </c>
      <c r="H460" s="108"/>
      <c r="I460" s="109"/>
      <c r="J460" s="199"/>
      <c r="K460" s="71">
        <v>44064000</v>
      </c>
      <c r="L460" s="22" t="s">
        <v>889</v>
      </c>
      <c r="M460" s="47"/>
      <c r="N460" s="72"/>
      <c r="O460" s="47"/>
      <c r="P460" s="73"/>
      <c r="Q460" s="73"/>
      <c r="R460" s="24"/>
      <c r="S460" s="24"/>
      <c r="T460" s="24"/>
      <c r="U460" s="25">
        <f t="shared" si="269"/>
        <v>0</v>
      </c>
      <c r="V460" s="24"/>
      <c r="W460" s="24"/>
      <c r="X460" s="24"/>
      <c r="Y460" s="25">
        <f t="shared" si="270"/>
        <v>0</v>
      </c>
      <c r="Z460" s="24"/>
      <c r="AA460" s="24"/>
      <c r="AB460" s="24"/>
      <c r="AC460" s="25">
        <f t="shared" si="271"/>
        <v>0</v>
      </c>
      <c r="AD460" s="24"/>
      <c r="AE460" s="24">
        <v>0</v>
      </c>
      <c r="AF460" s="24">
        <v>44064000</v>
      </c>
      <c r="AG460" s="25">
        <f t="shared" si="272"/>
        <v>44064000</v>
      </c>
      <c r="AH460" s="25">
        <f t="shared" si="273"/>
        <v>44064000</v>
      </c>
      <c r="AI460" s="26">
        <f t="shared" si="274"/>
        <v>0</v>
      </c>
      <c r="AJ460" s="27">
        <f t="shared" si="262"/>
        <v>1.7435932830730694E-3</v>
      </c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ht="15.75" customHeight="1" outlineLevel="1" x14ac:dyDescent="0.25">
      <c r="A461" s="19">
        <v>19</v>
      </c>
      <c r="B461" s="104"/>
      <c r="C461" s="50" t="s">
        <v>1265</v>
      </c>
      <c r="D461" s="51">
        <v>45645</v>
      </c>
      <c r="E461" s="68" t="s">
        <v>1267</v>
      </c>
      <c r="F461" s="22" t="s">
        <v>88</v>
      </c>
      <c r="G461" s="22" t="s">
        <v>888</v>
      </c>
      <c r="H461" s="108"/>
      <c r="I461" s="109"/>
      <c r="J461" s="199"/>
      <c r="K461" s="71">
        <v>16215552</v>
      </c>
      <c r="L461" s="22" t="s">
        <v>889</v>
      </c>
      <c r="M461" s="47"/>
      <c r="N461" s="72"/>
      <c r="O461" s="47"/>
      <c r="P461" s="73"/>
      <c r="Q461" s="73"/>
      <c r="R461" s="24"/>
      <c r="S461" s="24"/>
      <c r="T461" s="24"/>
      <c r="U461" s="25">
        <f t="shared" si="269"/>
        <v>0</v>
      </c>
      <c r="V461" s="24"/>
      <c r="W461" s="24"/>
      <c r="X461" s="24"/>
      <c r="Y461" s="25">
        <f t="shared" si="270"/>
        <v>0</v>
      </c>
      <c r="Z461" s="24"/>
      <c r="AA461" s="24"/>
      <c r="AB461" s="24"/>
      <c r="AC461" s="25">
        <f t="shared" si="271"/>
        <v>0</v>
      </c>
      <c r="AD461" s="24"/>
      <c r="AE461" s="24">
        <v>0</v>
      </c>
      <c r="AF461" s="24">
        <v>16215552</v>
      </c>
      <c r="AG461" s="25">
        <f t="shared" si="272"/>
        <v>16215552</v>
      </c>
      <c r="AH461" s="25">
        <f t="shared" si="273"/>
        <v>16215552</v>
      </c>
      <c r="AI461" s="26">
        <f t="shared" si="274"/>
        <v>0</v>
      </c>
      <c r="AJ461" s="27">
        <f t="shared" si="262"/>
        <v>6.4164232817088955E-4</v>
      </c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</row>
    <row r="462" spans="1:106" ht="15.75" customHeight="1" outlineLevel="1" x14ac:dyDescent="0.25">
      <c r="A462" s="19">
        <v>20</v>
      </c>
      <c r="B462" s="104"/>
      <c r="C462" s="50" t="s">
        <v>1268</v>
      </c>
      <c r="D462" s="51">
        <v>45657</v>
      </c>
      <c r="E462" s="68" t="s">
        <v>1028</v>
      </c>
      <c r="F462" s="22" t="s">
        <v>88</v>
      </c>
      <c r="G462" s="22" t="s">
        <v>888</v>
      </c>
      <c r="H462" s="108"/>
      <c r="I462" s="109"/>
      <c r="J462" s="199"/>
      <c r="K462" s="71">
        <v>69836501</v>
      </c>
      <c r="L462" s="22" t="s">
        <v>889</v>
      </c>
      <c r="M462" s="47"/>
      <c r="N462" s="72"/>
      <c r="O462" s="47"/>
      <c r="P462" s="73"/>
      <c r="Q462" s="73"/>
      <c r="R462" s="24"/>
      <c r="S462" s="24"/>
      <c r="T462" s="24"/>
      <c r="U462" s="25">
        <f t="shared" si="269"/>
        <v>0</v>
      </c>
      <c r="V462" s="24"/>
      <c r="W462" s="24"/>
      <c r="X462" s="24"/>
      <c r="Y462" s="25">
        <f t="shared" si="270"/>
        <v>0</v>
      </c>
      <c r="Z462" s="24"/>
      <c r="AA462" s="24"/>
      <c r="AB462" s="24"/>
      <c r="AC462" s="25">
        <f t="shared" si="271"/>
        <v>0</v>
      </c>
      <c r="AD462" s="24"/>
      <c r="AE462" s="24">
        <v>0</v>
      </c>
      <c r="AF462" s="24">
        <v>69836501</v>
      </c>
      <c r="AG462" s="25">
        <f t="shared" si="272"/>
        <v>69836501</v>
      </c>
      <c r="AH462" s="25">
        <f t="shared" si="273"/>
        <v>69836501</v>
      </c>
      <c r="AI462" s="26">
        <f t="shared" si="274"/>
        <v>0</v>
      </c>
      <c r="AJ462" s="27">
        <f t="shared" si="262"/>
        <v>2.7633999195925403E-3</v>
      </c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</row>
    <row r="463" spans="1:106" ht="15.75" customHeight="1" outlineLevel="1" x14ac:dyDescent="0.25">
      <c r="A463" s="19">
        <v>21</v>
      </c>
      <c r="B463" s="104"/>
      <c r="C463" s="50" t="s">
        <v>1268</v>
      </c>
      <c r="D463" s="51">
        <v>45657</v>
      </c>
      <c r="E463" s="68" t="s">
        <v>1028</v>
      </c>
      <c r="F463" s="22" t="s">
        <v>88</v>
      </c>
      <c r="G463" s="22" t="s">
        <v>888</v>
      </c>
      <c r="H463" s="108"/>
      <c r="I463" s="109"/>
      <c r="J463" s="199"/>
      <c r="K463" s="71">
        <v>189773100</v>
      </c>
      <c r="L463" s="22" t="s">
        <v>889</v>
      </c>
      <c r="M463" s="47"/>
      <c r="N463" s="72"/>
      <c r="O463" s="47"/>
      <c r="P463" s="73"/>
      <c r="Q463" s="73"/>
      <c r="R463" s="24"/>
      <c r="S463" s="24"/>
      <c r="T463" s="24"/>
      <c r="U463" s="25">
        <f t="shared" si="269"/>
        <v>0</v>
      </c>
      <c r="V463" s="24"/>
      <c r="W463" s="24"/>
      <c r="X463" s="24"/>
      <c r="Y463" s="25">
        <f t="shared" si="270"/>
        <v>0</v>
      </c>
      <c r="Z463" s="24"/>
      <c r="AA463" s="24"/>
      <c r="AB463" s="24"/>
      <c r="AC463" s="25">
        <f t="shared" si="271"/>
        <v>0</v>
      </c>
      <c r="AD463" s="24"/>
      <c r="AE463" s="24">
        <v>0</v>
      </c>
      <c r="AF463" s="24">
        <v>189773100</v>
      </c>
      <c r="AG463" s="25">
        <f t="shared" si="272"/>
        <v>189773100</v>
      </c>
      <c r="AH463" s="25">
        <f t="shared" si="273"/>
        <v>189773100</v>
      </c>
      <c r="AI463" s="26">
        <f t="shared" si="274"/>
        <v>0</v>
      </c>
      <c r="AJ463" s="27">
        <f t="shared" si="262"/>
        <v>7.5092388904310524E-3</v>
      </c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</row>
    <row r="464" spans="1:106" s="37" customFormat="1" ht="12.75" customHeight="1" x14ac:dyDescent="0.25">
      <c r="A464" s="191" t="s">
        <v>78</v>
      </c>
      <c r="B464" s="192"/>
      <c r="C464" s="192"/>
      <c r="D464" s="192"/>
      <c r="E464" s="193"/>
      <c r="F464" s="191"/>
      <c r="G464" s="192"/>
      <c r="H464" s="192"/>
      <c r="I464" s="192"/>
      <c r="J464" s="74">
        <f>J442</f>
        <v>1691893852</v>
      </c>
      <c r="K464" s="74">
        <f>SUM(K443:K463)</f>
        <v>1678282412</v>
      </c>
      <c r="L464" s="75"/>
      <c r="M464" s="74">
        <f>SUM(M443:M443)</f>
        <v>0</v>
      </c>
      <c r="N464" s="74">
        <f>SUM(N443:N443)</f>
        <v>0</v>
      </c>
      <c r="O464" s="74">
        <f>SUM(O443:O443)</f>
        <v>0</v>
      </c>
      <c r="P464" s="76"/>
      <c r="Q464" s="38"/>
      <c r="R464" s="74">
        <f>SUM(R443:R443)</f>
        <v>0</v>
      </c>
      <c r="S464" s="74">
        <f>SUM(S443:S443)</f>
        <v>5215000</v>
      </c>
      <c r="T464" s="74">
        <f>SUM(T443:T443)</f>
        <v>2607500</v>
      </c>
      <c r="U464" s="74">
        <f t="shared" ref="U464:AE464" si="275">SUM(U443:U450)</f>
        <v>7822500</v>
      </c>
      <c r="V464" s="74">
        <f t="shared" si="275"/>
        <v>2607500</v>
      </c>
      <c r="W464" s="74">
        <f t="shared" si="275"/>
        <v>2607500</v>
      </c>
      <c r="X464" s="74">
        <f t="shared" si="275"/>
        <v>0</v>
      </c>
      <c r="Y464" s="74">
        <f t="shared" si="275"/>
        <v>5215000</v>
      </c>
      <c r="Z464" s="74">
        <f t="shared" si="275"/>
        <v>0</v>
      </c>
      <c r="AA464" s="74">
        <f t="shared" si="275"/>
        <v>408615547</v>
      </c>
      <c r="AB464" s="74">
        <f t="shared" si="275"/>
        <v>200788123</v>
      </c>
      <c r="AC464" s="74">
        <f t="shared" si="275"/>
        <v>609403670</v>
      </c>
      <c r="AD464" s="74">
        <f t="shared" si="275"/>
        <v>23312042</v>
      </c>
      <c r="AE464" s="74">
        <f t="shared" si="275"/>
        <v>6295028</v>
      </c>
      <c r="AF464" s="74">
        <f>SUM(AF443:AF463)</f>
        <v>1018001310</v>
      </c>
      <c r="AG464" s="74">
        <f>SUM(AG443:AG463)</f>
        <v>1047608380</v>
      </c>
      <c r="AH464" s="74">
        <f>SUM(AH443:AH463)</f>
        <v>1670049550</v>
      </c>
      <c r="AI464" s="77">
        <f>IF(ISERROR(AH464/J464),0,AH464/J464)</f>
        <v>0.98708884604422575</v>
      </c>
      <c r="AJ464" s="77">
        <f>IF(ISERROR(AH464/$AH$465),0,AH464/$AH$465)</f>
        <v>6.6083133119535273E-2</v>
      </c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</row>
    <row r="465" spans="1:106" s="78" customFormat="1" ht="15" customHeight="1" x14ac:dyDescent="0.25">
      <c r="A465" s="188" t="str">
        <f>"TOTAL ASIG."&amp;" "&amp;$A$5</f>
        <v>TOTAL ASIG. 24-01-998 "Programa Noche Digna"</v>
      </c>
      <c r="B465" s="189"/>
      <c r="C465" s="189"/>
      <c r="D465" s="189"/>
      <c r="E465" s="189"/>
      <c r="F465" s="189"/>
      <c r="G465" s="189"/>
      <c r="H465" s="189"/>
      <c r="I465" s="190"/>
      <c r="J465" s="33">
        <f t="shared" ref="J465:AH465" si="276">SUM(J25,J42,J57,J67,J114,J134,J163,J202,J217,J237,J246,J262,J278,J290,J421,J441,J464)</f>
        <v>25300993000</v>
      </c>
      <c r="K465" s="33">
        <f t="shared" si="276"/>
        <v>25287381560</v>
      </c>
      <c r="L465" s="33">
        <f t="shared" si="276"/>
        <v>0</v>
      </c>
      <c r="M465" s="33">
        <f t="shared" si="276"/>
        <v>0</v>
      </c>
      <c r="N465" s="33">
        <f t="shared" si="276"/>
        <v>0</v>
      </c>
      <c r="O465" s="33">
        <f t="shared" si="276"/>
        <v>0</v>
      </c>
      <c r="P465" s="33">
        <f t="shared" si="276"/>
        <v>0</v>
      </c>
      <c r="Q465" s="33">
        <f t="shared" si="276"/>
        <v>0</v>
      </c>
      <c r="R465" s="33">
        <f t="shared" si="276"/>
        <v>0</v>
      </c>
      <c r="S465" s="33">
        <f t="shared" si="276"/>
        <v>5215000</v>
      </c>
      <c r="T465" s="33">
        <f t="shared" si="276"/>
        <v>2607500</v>
      </c>
      <c r="U465" s="33">
        <f t="shared" si="276"/>
        <v>7822500</v>
      </c>
      <c r="V465" s="33">
        <f t="shared" si="276"/>
        <v>153807500</v>
      </c>
      <c r="W465" s="33">
        <f t="shared" si="276"/>
        <v>3020962500</v>
      </c>
      <c r="X465" s="33">
        <f t="shared" si="276"/>
        <v>5883790000</v>
      </c>
      <c r="Y465" s="33">
        <f t="shared" si="276"/>
        <v>9058560000</v>
      </c>
      <c r="Z465" s="33">
        <f t="shared" si="276"/>
        <v>3107377500</v>
      </c>
      <c r="AA465" s="33">
        <f t="shared" si="276"/>
        <v>2332680547</v>
      </c>
      <c r="AB465" s="33">
        <f t="shared" si="276"/>
        <v>1916400623</v>
      </c>
      <c r="AC465" s="33">
        <f t="shared" si="276"/>
        <v>7356458670</v>
      </c>
      <c r="AD465" s="33">
        <f t="shared" si="276"/>
        <v>23312042</v>
      </c>
      <c r="AE465" s="33">
        <f t="shared" si="276"/>
        <v>6295028</v>
      </c>
      <c r="AF465" s="33">
        <f t="shared" si="276"/>
        <v>6230249040</v>
      </c>
      <c r="AG465" s="33">
        <f t="shared" si="276"/>
        <v>8849107528</v>
      </c>
      <c r="AH465" s="33">
        <f t="shared" si="276"/>
        <v>25271948698</v>
      </c>
      <c r="AI465" s="36">
        <f>IF(ISERROR(AH465/J465),0,AH465/J465)</f>
        <v>0.998852048929463</v>
      </c>
      <c r="AJ465" s="36">
        <f>IF(ISERROR(AH465/$AH$465),0,AH465/$AH$465)</f>
        <v>1</v>
      </c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</row>
    <row r="466" spans="1:106" x14ac:dyDescent="0.25">
      <c r="J466" s="80"/>
      <c r="R466" s="80"/>
      <c r="S466" s="80"/>
      <c r="T466" s="80"/>
      <c r="V466" s="80"/>
      <c r="W466" s="80"/>
      <c r="X466" s="80"/>
      <c r="Z466" s="80"/>
      <c r="AA466" s="80"/>
      <c r="AB466" s="80"/>
      <c r="AD466" s="80"/>
      <c r="AE466" s="80"/>
      <c r="AF466" s="80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</row>
    <row r="467" spans="1:106" x14ac:dyDescent="0.25">
      <c r="J467" s="80"/>
      <c r="R467" s="80"/>
      <c r="S467" s="80"/>
      <c r="T467" s="80"/>
      <c r="V467" s="80"/>
      <c r="W467" s="80"/>
      <c r="X467" s="80"/>
      <c r="Z467" s="80"/>
      <c r="AA467" s="80"/>
      <c r="AB467" s="80"/>
      <c r="AD467" s="80"/>
      <c r="AE467" s="80"/>
      <c r="AF467" s="80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</row>
    <row r="468" spans="1:106" x14ac:dyDescent="0.25">
      <c r="J468" s="80"/>
      <c r="R468" s="80"/>
      <c r="S468" s="80"/>
      <c r="T468" s="80"/>
      <c r="V468" s="80"/>
      <c r="W468" s="80"/>
      <c r="X468" s="80"/>
      <c r="Z468" s="80"/>
      <c r="AA468" s="80"/>
      <c r="AB468" s="80"/>
      <c r="AD468" s="80"/>
      <c r="AE468" s="80"/>
      <c r="AF468" s="80"/>
    </row>
    <row r="469" spans="1:106" x14ac:dyDescent="0.25">
      <c r="J469" s="80"/>
      <c r="R469" s="80"/>
      <c r="S469" s="80"/>
      <c r="T469" s="80"/>
      <c r="V469" s="80"/>
      <c r="W469" s="80"/>
      <c r="X469" s="80"/>
      <c r="Z469" s="80"/>
      <c r="AA469" s="80"/>
      <c r="AB469" s="80"/>
      <c r="AD469" s="80"/>
      <c r="AE469" s="80"/>
      <c r="AF469" s="80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</row>
    <row r="470" spans="1:106" x14ac:dyDescent="0.25">
      <c r="J470" s="80"/>
      <c r="R470" s="80"/>
      <c r="S470" s="80"/>
      <c r="T470" s="80"/>
      <c r="V470" s="80"/>
      <c r="W470" s="80"/>
      <c r="X470" s="80"/>
      <c r="Z470" s="80"/>
      <c r="AA470" s="80"/>
      <c r="AB470" s="80"/>
      <c r="AD470" s="80"/>
      <c r="AE470" s="80"/>
      <c r="AF470" s="80"/>
    </row>
    <row r="471" spans="1:106" x14ac:dyDescent="0.25">
      <c r="J471" s="80"/>
      <c r="R471" s="80"/>
      <c r="S471" s="80"/>
      <c r="T471" s="80"/>
      <c r="V471" s="80"/>
      <c r="W471" s="80"/>
      <c r="X471" s="80"/>
      <c r="Z471" s="80"/>
      <c r="AA471" s="80"/>
      <c r="AB471" s="80"/>
      <c r="AD471" s="80"/>
      <c r="AE471" s="80"/>
      <c r="AF471" s="80"/>
    </row>
    <row r="472" spans="1:106" x14ac:dyDescent="0.25">
      <c r="J472" s="80"/>
      <c r="R472" s="80"/>
      <c r="S472" s="80"/>
      <c r="T472" s="80"/>
      <c r="V472" s="80"/>
      <c r="W472" s="80"/>
      <c r="X472" s="80"/>
      <c r="Z472" s="80"/>
      <c r="AA472" s="80"/>
      <c r="AB472" s="80"/>
      <c r="AD472" s="80"/>
      <c r="AE472" s="80"/>
      <c r="AF472" s="80"/>
    </row>
    <row r="473" spans="1:106" x14ac:dyDescent="0.25">
      <c r="J473" s="80"/>
      <c r="R473" s="80"/>
      <c r="S473" s="80"/>
      <c r="T473" s="80"/>
      <c r="V473" s="80"/>
      <c r="W473" s="80"/>
      <c r="X473" s="80"/>
      <c r="Z473" s="80"/>
      <c r="AA473" s="80"/>
      <c r="AB473" s="80"/>
      <c r="AD473" s="80"/>
      <c r="AE473" s="80"/>
      <c r="AF473" s="80"/>
    </row>
    <row r="474" spans="1:106" x14ac:dyDescent="0.25">
      <c r="A474" s="2"/>
      <c r="J474" s="80"/>
      <c r="R474" s="80"/>
      <c r="S474" s="80"/>
      <c r="T474" s="80"/>
      <c r="V474" s="80"/>
      <c r="W474" s="80"/>
      <c r="X474" s="80"/>
      <c r="Z474" s="80"/>
      <c r="AA474" s="80"/>
      <c r="AB474" s="80"/>
      <c r="AD474" s="80"/>
      <c r="AE474" s="80"/>
      <c r="AF474" s="80"/>
    </row>
    <row r="475" spans="1:106" x14ac:dyDescent="0.25">
      <c r="A475" s="2"/>
      <c r="J475" s="80"/>
      <c r="R475" s="80"/>
      <c r="S475" s="80"/>
      <c r="T475" s="80"/>
      <c r="V475" s="80"/>
      <c r="W475" s="80"/>
      <c r="X475" s="80"/>
      <c r="Z475" s="80"/>
      <c r="AA475" s="80"/>
      <c r="AB475" s="80"/>
      <c r="AD475" s="80"/>
      <c r="AE475" s="80"/>
      <c r="AF475" s="80"/>
    </row>
    <row r="476" spans="1:106" x14ac:dyDescent="0.25">
      <c r="A476" s="2"/>
      <c r="J476" s="80"/>
      <c r="R476" s="80"/>
      <c r="S476" s="80"/>
      <c r="T476" s="80"/>
      <c r="V476" s="80"/>
      <c r="W476" s="80"/>
      <c r="X476" s="80"/>
      <c r="Z476" s="80"/>
      <c r="AA476" s="80"/>
      <c r="AB476" s="80"/>
      <c r="AD476" s="80"/>
      <c r="AE476" s="80"/>
      <c r="AF476" s="80"/>
    </row>
    <row r="477" spans="1:106" x14ac:dyDescent="0.25">
      <c r="A477" s="2"/>
      <c r="J477" s="80"/>
      <c r="R477" s="80"/>
      <c r="S477" s="80"/>
      <c r="T477" s="80"/>
      <c r="V477" s="80"/>
      <c r="W477" s="80"/>
      <c r="X477" s="80"/>
      <c r="Z477" s="80"/>
      <c r="AA477" s="80"/>
      <c r="AB477" s="80"/>
      <c r="AD477" s="80"/>
      <c r="AE477" s="80"/>
      <c r="AF477" s="80"/>
    </row>
    <row r="478" spans="1:106" x14ac:dyDescent="0.25">
      <c r="A478" s="2"/>
      <c r="J478" s="80"/>
      <c r="R478" s="80"/>
      <c r="S478" s="80"/>
      <c r="T478" s="80"/>
      <c r="V478" s="80"/>
      <c r="W478" s="80"/>
      <c r="X478" s="80"/>
      <c r="Z478" s="80"/>
      <c r="AA478" s="80"/>
      <c r="AB478" s="80"/>
      <c r="AD478" s="80"/>
      <c r="AE478" s="80"/>
      <c r="AF478" s="80"/>
    </row>
    <row r="479" spans="1:106" x14ac:dyDescent="0.25">
      <c r="A479" s="2"/>
      <c r="J479" s="80"/>
      <c r="R479" s="80"/>
      <c r="S479" s="80"/>
      <c r="T479" s="80"/>
      <c r="V479" s="80"/>
      <c r="W479" s="80"/>
      <c r="X479" s="80"/>
      <c r="Z479" s="80"/>
      <c r="AA479" s="80"/>
      <c r="AB479" s="80"/>
      <c r="AD479" s="80"/>
      <c r="AE479" s="80"/>
      <c r="AF479" s="80"/>
    </row>
    <row r="480" spans="1:106" x14ac:dyDescent="0.25">
      <c r="A480" s="2"/>
      <c r="J480" s="80"/>
      <c r="R480" s="80"/>
      <c r="S480" s="80"/>
      <c r="T480" s="80"/>
      <c r="V480" s="80"/>
      <c r="W480" s="80"/>
      <c r="X480" s="80"/>
      <c r="Z480" s="80"/>
      <c r="AA480" s="80"/>
      <c r="AB480" s="80"/>
      <c r="AD480" s="80"/>
      <c r="AE480" s="80"/>
      <c r="AF480" s="80"/>
    </row>
    <row r="481" spans="1:32" x14ac:dyDescent="0.25">
      <c r="A481" s="2"/>
      <c r="J481" s="80"/>
      <c r="R481" s="80"/>
      <c r="S481" s="80"/>
      <c r="T481" s="80"/>
      <c r="V481" s="80"/>
      <c r="W481" s="80"/>
      <c r="X481" s="80"/>
      <c r="Z481" s="80"/>
      <c r="AA481" s="80"/>
      <c r="AB481" s="80"/>
      <c r="AD481" s="80"/>
      <c r="AE481" s="80"/>
      <c r="AF481" s="80"/>
    </row>
    <row r="482" spans="1:32" x14ac:dyDescent="0.25">
      <c r="A482" s="2"/>
      <c r="J482" s="80"/>
      <c r="R482" s="80"/>
      <c r="S482" s="80"/>
      <c r="T482" s="80"/>
      <c r="V482" s="80"/>
      <c r="W482" s="80"/>
      <c r="X482" s="80"/>
      <c r="Z482" s="80"/>
      <c r="AA482" s="80"/>
      <c r="AB482" s="80"/>
      <c r="AD482" s="80"/>
      <c r="AE482" s="80"/>
      <c r="AF482" s="80"/>
    </row>
    <row r="484" spans="1:32" x14ac:dyDescent="0.25">
      <c r="E484" s="84"/>
    </row>
  </sheetData>
  <mergeCells count="82">
    <mergeCell ref="J26:J41"/>
    <mergeCell ref="J43:J56"/>
    <mergeCell ref="J58:J66"/>
    <mergeCell ref="A1:AJ1"/>
    <mergeCell ref="A2:AJ2"/>
    <mergeCell ref="A3:AJ3"/>
    <mergeCell ref="A4:AJ4"/>
    <mergeCell ref="A5:AJ5"/>
    <mergeCell ref="D6:D7"/>
    <mergeCell ref="E6:E7"/>
    <mergeCell ref="F6:F7"/>
    <mergeCell ref="AH6:AH7"/>
    <mergeCell ref="AI6:AJ6"/>
    <mergeCell ref="P6:P7"/>
    <mergeCell ref="Q6:Q7"/>
    <mergeCell ref="AC6:AC7"/>
    <mergeCell ref="AD6:AF6"/>
    <mergeCell ref="AG6:AG7"/>
    <mergeCell ref="M6:O6"/>
    <mergeCell ref="A8:E8"/>
    <mergeCell ref="J6:J7"/>
    <mergeCell ref="K6:K7"/>
    <mergeCell ref="L6:L7"/>
    <mergeCell ref="R6:T6"/>
    <mergeCell ref="U6:U7"/>
    <mergeCell ref="V6:X6"/>
    <mergeCell ref="Y6:Y7"/>
    <mergeCell ref="Z6:AB6"/>
    <mergeCell ref="J8:J24"/>
    <mergeCell ref="A25:I25"/>
    <mergeCell ref="A26:E26"/>
    <mergeCell ref="A42:I42"/>
    <mergeCell ref="A43:E43"/>
    <mergeCell ref="G6:G7"/>
    <mergeCell ref="H6:I6"/>
    <mergeCell ref="A6:A7"/>
    <mergeCell ref="B6:B7"/>
    <mergeCell ref="A57:I57"/>
    <mergeCell ref="A58:E58"/>
    <mergeCell ref="A67:I67"/>
    <mergeCell ref="A68:E68"/>
    <mergeCell ref="A114:I114"/>
    <mergeCell ref="A115:E115"/>
    <mergeCell ref="J68:J113"/>
    <mergeCell ref="J115:J133"/>
    <mergeCell ref="J135:J162"/>
    <mergeCell ref="A134:I134"/>
    <mergeCell ref="A237:I237"/>
    <mergeCell ref="A135:E135"/>
    <mergeCell ref="A163:I163"/>
    <mergeCell ref="A164:E164"/>
    <mergeCell ref="A202:I202"/>
    <mergeCell ref="A203:E203"/>
    <mergeCell ref="A217:I217"/>
    <mergeCell ref="A218:E218"/>
    <mergeCell ref="J164:J201"/>
    <mergeCell ref="J203:J216"/>
    <mergeCell ref="J218:J236"/>
    <mergeCell ref="J238:J245"/>
    <mergeCell ref="J247:J261"/>
    <mergeCell ref="J263:J277"/>
    <mergeCell ref="J279:J289"/>
    <mergeCell ref="J291:J420"/>
    <mergeCell ref="A290:I290"/>
    <mergeCell ref="A238:E238"/>
    <mergeCell ref="A246:I246"/>
    <mergeCell ref="A247:E247"/>
    <mergeCell ref="A262:I262"/>
    <mergeCell ref="A263:E263"/>
    <mergeCell ref="A278:I278"/>
    <mergeCell ref="A279:E279"/>
    <mergeCell ref="J422:J440"/>
    <mergeCell ref="J442:J463"/>
    <mergeCell ref="F441:I441"/>
    <mergeCell ref="A465:I465"/>
    <mergeCell ref="A291:E291"/>
    <mergeCell ref="A421:I421"/>
    <mergeCell ref="A442:E442"/>
    <mergeCell ref="A464:E464"/>
    <mergeCell ref="F464:I464"/>
    <mergeCell ref="A422:E422"/>
    <mergeCell ref="A441:E441"/>
  </mergeCells>
  <phoneticPr fontId="91" type="noConversion"/>
  <dataValidations count="8">
    <dataValidation type="decimal" allowBlank="1" showInputMessage="1" showErrorMessage="1" errorTitle="Sólo números" error="Sólo ingresar números sin letras_x000a_" sqref="X272:X277 Z210:Z216 X136:X143 M204 R264:T277 M264:N277 AA369:AA420 X431:X440 V59:W66 X69:X82 X116 AA126:AA133 W136 X204:X205 M219 Z182:Z201 X219:X224 W206:W216 V239:W245 AA273:AA277 V264:V277 W266:W277 X264:X265 X423:X426 V280:W289 X292:X299 Z9:Z11 Z44:AB56 Z59:Z60 AA59:AB66 Z69:Z88 Z95:Z113 Z116:Z121 V116:W133 Z136:Z144 Z148:Z162 Z165:Z178 V204:V216 X209:X216 AA204:AB216 M205:N216 R204:T216 AA192:AA201 Z204:Z208 X241:X245 Z243:Z245 AA239:AB245 R239:T245 M239:N245 AF219:AF230 Z239:Z240 W225:W236 Z248:Z250 Z264:Z277 Z280 AA423:AB440 Z292:Z326 AA280:AB289 Z423:Z430 AA27:AA31 M44:N56 X45:X56 V44:W56 R44:T56 AA36:AA41 X61:X66 M59:N66 R59:T66 AF44:AF47 Z64:Z66 V69:V113 AA69:AB113 W83:W113 X89:X113 M69:M113 R69:T113 AF59:AF64 X122:X133 M116:N133 AB116:AB133 AF69:AF102 R116:T133 AF116:AF125 AA116:AA123 R136:T162 AA154:AA162 M136:N162 V137:V162 W144:W162 AB136:AB162 Z124:Z133 AA136:AA147 W168:W201 X179:X201 M165:N201 V165:V201 AF136:AF153 R165:T201 AB165:AB201 AF165:AF191 AA165:AA181 V219:V236 X227:X236 R219:T236 AA231:AB236 Z219:Z236 M220:N236 AF204:AF209 AA219:AA226 AB219:AB229 AB264:AB277 AF248:AF253 AA264:AA271 Z284:Z289 M280:N289 R280:T289 X281:X289 AF264:AF272 Z435:Z440 R423:T440 V423:V440 M423:M440 W427:W440 AF280:AF283 AA292:AA338 AB292:AB420 X324:X420 V292:V420 W302:W420 M292:N420 Z339:Z420 AF423:AF434 R292:T420 AA443:AA444 X15:X24 R9:T24 AA9:AB24 Z15:Z24 V9:W24 M9:N24 AD9:AE24 AF9:AF14 AF27:AF34 AD27:AE41 R27:T41 M27:N41 Z27:Z41 W28:W41 AB27:AB41 X32:X41 V27:V41 AD44:AE56 AD59:AE66 AD69:AE113 AD116:AE133 AD136:AE162 AD165:AE201 AD204:AE216 AD219:AE236 AD239:AE245 AF239:AF242 X251:X261 AA248:AB261 R248:T261 M248:N261 Z254:Z261 V248:W261 AD248:AE261 AD264:AE277 AD280:AE289 AD423:AE440 AD292:AE420 AF292:AF371 Z443:Z463 AD443:AF463 R443:T463 V443:X463 M443:M463 AA450:AA463 AB443:AB463" xr:uid="{00000000-0002-0000-1400-000000000000}">
      <formula1>-100000000</formula1>
      <formula2>10000000000</formula2>
    </dataValidation>
    <dataValidation type="textLength" operator="lessThanOrEqual" allowBlank="1" showInputMessage="1" showErrorMessage="1" sqref="X280 X248:X250 W137:W142 X44 X9:X14 AA445:AA447 W27 W165:W167 W219 Z241:Z242 AA339:AA352 AF15:AF24 Z12:Z14 AA32:AA33 W69:W82 V136 X165:X178 W204:W205 K219 X239:X240 Z209 K264:K277 W264:W265 X266:X271 W423:W426 W292:W301 X300:X323 AF35:AF41 X59:X60 X83:X88 Z61:Z63 K69:K113 X117:X121 AA124:AA125 AA148:AA149 K204:K216 X206:X208 K239:K245 AA182:AA189 AA272 Z431:Z434 X427:X430 Z281:Z283 X27:X31 AB34:AB35 K59:K66 Z89:Z94 K116:K133 Z122:Z123 X143:X162 AF126:AF133 Z145:Z147 AB150:AB153 K165:K201 Z179:Z181 AB190:AB191 Z251:Z253 K280:K289 K423:K440 Z327:Z338 K292:K420 AB353:AB368 AB448:AB449 K9:K24 K27:K41 K44:K56 AF48:AF56 AF65:AF66 AF103:AF113 K136:K162 AF154:AF162 AF192:AF201 AF210:AF216 AF243:AF245 K248:K261 AF254:AF261 AF273:AF277 AF284:AF289 AF435:AF440 AF372:AF420 K443:K449" xr:uid="{00000000-0002-0000-1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N219 N204 Q239 L239:L245 P264:Q277 E248:G261 C292:C420 C9:C24 L165:L201 E165:G201 P44:Q56 L59:L66 L69:L113 E69:G113 H179:H181 E116:G133 L204:L216 C205:C216 P204:Q216 C239:C245 P240:Q245 E219:G236 L219:L236 C264:C277 E280:G289 L423:L440 L280:L289 C27:C41 L44:L56 C59:C66 E44:G56 P59:Q66 E59:G66 N69:N113 P69:Q113 P116:Q133 L116:L133 C116:C133 L136:L162 P136:Q162 C136:C162 P165:Q201 C165:C201 E136:G162 E204:G216 P219:Q236 C220:C236 E239:G245 L264:L277 C280:C289 E264:G277 P280:Q289 N423:N440 P423:Q440 E423:G440 P292:Q420 L292:L420 L9:L24 P9:Q24 E9:G24 L27:L41 E27:G41 P27:Q41 C44:C56 C248:C261 L248:L261 P248:Q261 E292:G420 N443:N463 L443:L463 P443:Q463 E443:G463" xr:uid="{00000000-0002-0000-1400-000002000000}">
      <formula1>255</formula1>
    </dataValidation>
    <dataValidation allowBlank="1" showInputMessage="1" showErrorMessage="1" errorTitle="Sólo números" error="Sólo ingresar números sin letras_x000a_" sqref="O422:O440 O218:O236 O238:O245 O26:O41 O68:O113 O43:O56 O291:O420 O279:O289 O58:O66 O115:O133 P239 O164:O201 O263:O277 O203:O216 O8:O24 O135:O162 O247:O261 O442:O463" xr:uid="{00000000-0002-0000-1400-000003000000}"/>
    <dataValidation type="date" errorStyle="information" operator="greaterThan" allowBlank="1" showInputMessage="1" showErrorMessage="1" errorTitle="SÓLO FECHAS" error="Las fechas corresponden al presupuesto 2014" sqref="H205:I216 H220:I236 H239:I245 H59:I66 H280:I289 H264:I277 H44:I56 H182:H201 H116:I133 H136:I162 H165:H178 I165:I201 H292:I420 H16:I24 H27:I41 H248:I261" xr:uid="{00000000-0002-0000-1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220:D236 D44:D56 D59:D66 D280:D289 D264:D277 D239:D245 D292:D420 D27:D41 D165:D201 D116:D133 D136:D162 D9:D24 D205:D216 D248:D261" xr:uid="{00000000-0002-0000-1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5" xr:uid="{00000000-0002-0000-1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5" xr:uid="{00000000-0002-0000-1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16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Y42"/>
  <sheetViews>
    <sheetView topLeftCell="A7" zoomScaleNormal="100" workbookViewId="0">
      <selection activeCell="V25" sqref="V25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customWidth="1" outlineLevel="1"/>
    <col min="18" max="18" width="11.42578125" style="82" customWidth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227" t="s">
        <v>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</row>
    <row r="2" spans="1:25" s="1" customFormat="1" ht="1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</row>
    <row r="3" spans="1:25" s="1" customFormat="1" ht="15" customHeight="1" x14ac:dyDescent="0.25">
      <c r="A3" s="221" t="s">
        <v>1387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</row>
    <row r="4" spans="1:25" s="1" customFormat="1" ht="1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</row>
    <row r="5" spans="1:25" ht="18" customHeight="1" x14ac:dyDescent="0.25">
      <c r="A5" s="228" t="str">
        <f>'24-01-998 Ind. N DIGNA'!A5:U5</f>
        <v>24-01-998 "Programa Noche Digna"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</row>
    <row r="6" spans="1:25" s="79" customFormat="1" x14ac:dyDescent="0.25">
      <c r="A6" s="213" t="s">
        <v>6</v>
      </c>
      <c r="B6" s="211" t="s">
        <v>12</v>
      </c>
      <c r="C6" s="211" t="s">
        <v>79</v>
      </c>
      <c r="D6" s="214" t="s">
        <v>15</v>
      </c>
      <c r="E6" s="215"/>
      <c r="F6" s="216"/>
      <c r="G6" s="210" t="s">
        <v>18</v>
      </c>
      <c r="H6" s="210"/>
      <c r="I6" s="210"/>
      <c r="J6" s="211" t="s">
        <v>19</v>
      </c>
      <c r="K6" s="210" t="s">
        <v>18</v>
      </c>
      <c r="L6" s="210"/>
      <c r="M6" s="210"/>
      <c r="N6" s="211" t="s">
        <v>20</v>
      </c>
      <c r="O6" s="210" t="s">
        <v>18</v>
      </c>
      <c r="P6" s="210"/>
      <c r="Q6" s="210"/>
      <c r="R6" s="211" t="s">
        <v>21</v>
      </c>
      <c r="S6" s="210" t="s">
        <v>18</v>
      </c>
      <c r="T6" s="210"/>
      <c r="U6" s="210"/>
      <c r="V6" s="211" t="s">
        <v>22</v>
      </c>
      <c r="W6" s="211" t="s">
        <v>23</v>
      </c>
      <c r="X6" s="219" t="s">
        <v>80</v>
      </c>
      <c r="Y6" s="219"/>
    </row>
    <row r="7" spans="1:25" s="79" customFormat="1" ht="25.5" x14ac:dyDescent="0.25">
      <c r="A7" s="213"/>
      <c r="B7" s="212"/>
      <c r="C7" s="212"/>
      <c r="D7" s="5" t="s">
        <v>28</v>
      </c>
      <c r="E7" s="5" t="s">
        <v>29</v>
      </c>
      <c r="F7" s="5" t="s">
        <v>30</v>
      </c>
      <c r="G7" s="5" t="s">
        <v>31</v>
      </c>
      <c r="H7" s="5" t="s">
        <v>32</v>
      </c>
      <c r="I7" s="5" t="s">
        <v>33</v>
      </c>
      <c r="J7" s="212"/>
      <c r="K7" s="5" t="s">
        <v>34</v>
      </c>
      <c r="L7" s="5" t="s">
        <v>35</v>
      </c>
      <c r="M7" s="5" t="s">
        <v>36</v>
      </c>
      <c r="N7" s="212"/>
      <c r="O7" s="5" t="s">
        <v>37</v>
      </c>
      <c r="P7" s="5" t="s">
        <v>38</v>
      </c>
      <c r="Q7" s="5" t="s">
        <v>39</v>
      </c>
      <c r="R7" s="212"/>
      <c r="S7" s="5" t="s">
        <v>40</v>
      </c>
      <c r="T7" s="5" t="s">
        <v>41</v>
      </c>
      <c r="U7" s="5" t="s">
        <v>81</v>
      </c>
      <c r="V7" s="212"/>
      <c r="W7" s="212"/>
      <c r="X7" s="7" t="s">
        <v>43</v>
      </c>
      <c r="Y7" s="7" t="s">
        <v>82</v>
      </c>
    </row>
    <row r="8" spans="1:25" ht="24.75" customHeight="1" x14ac:dyDescent="0.25">
      <c r="A8" s="155" t="s">
        <v>45</v>
      </c>
      <c r="B8" s="63">
        <f>+'24-01-998 Ind. N DIGNA'!J25</f>
        <v>1106150075</v>
      </c>
      <c r="C8" s="63">
        <f>+'24-01-998 Ind. N DIGNA'!K25</f>
        <v>1106150075</v>
      </c>
      <c r="D8" s="63">
        <f>+'24-01-998 Ind. N DIGNA'!M25</f>
        <v>0</v>
      </c>
      <c r="E8" s="63">
        <f>+'24-01-998 Ind. N DIGNA'!N25</f>
        <v>0</v>
      </c>
      <c r="F8" s="63">
        <f>+'24-01-998 Ind. N DIGNA'!O25</f>
        <v>0</v>
      </c>
      <c r="G8" s="63">
        <f>+'24-01-998 Ind. N DIGNA'!R25</f>
        <v>0</v>
      </c>
      <c r="H8" s="63">
        <f>+'24-01-998 Ind. N DIGNA'!S25</f>
        <v>0</v>
      </c>
      <c r="I8" s="63">
        <f>+'24-01-998 Ind. N DIGNA'!T25</f>
        <v>0</v>
      </c>
      <c r="J8" s="63">
        <f>+'24-01-998 Ind. N DIGNA'!U25</f>
        <v>0</v>
      </c>
      <c r="K8" s="63">
        <f>+'24-01-998 Ind. N DIGNA'!V25</f>
        <v>0</v>
      </c>
      <c r="L8" s="63">
        <f>+'24-01-998 Ind. N DIGNA'!W25</f>
        <v>0</v>
      </c>
      <c r="M8" s="63">
        <f>+'24-01-998 Ind. N DIGNA'!X25</f>
        <v>273750000</v>
      </c>
      <c r="N8" s="63">
        <f>+'24-01-998 Ind. N DIGNA'!Y25</f>
        <v>273750000</v>
      </c>
      <c r="O8" s="63">
        <f>+'24-01-998 Ind. N DIGNA'!Z25</f>
        <v>152800000</v>
      </c>
      <c r="P8" s="63">
        <f>+'24-01-998 Ind. N DIGNA'!AA25</f>
        <v>0</v>
      </c>
      <c r="Q8" s="63">
        <f>+'24-01-998 Ind. N DIGNA'!AB25</f>
        <v>0</v>
      </c>
      <c r="R8" s="63">
        <f>+'24-01-998 Ind. N DIGNA'!AC25</f>
        <v>152800000</v>
      </c>
      <c r="S8" s="63">
        <f>+'24-01-998 Ind. N DIGNA'!AD25</f>
        <v>0</v>
      </c>
      <c r="T8" s="63">
        <f>+'24-01-998 Ind. N DIGNA'!AE25</f>
        <v>0</v>
      </c>
      <c r="U8" s="63">
        <f>+'24-01-998 Ind. N DIGNA'!AF25</f>
        <v>204400000</v>
      </c>
      <c r="V8" s="63">
        <f>+'24-01-998 Ind. N DIGNA'!AG25</f>
        <v>679600075</v>
      </c>
      <c r="W8" s="63">
        <f>+'24-01-998 Ind. N DIGNA'!AH25</f>
        <v>1106150075</v>
      </c>
      <c r="X8" s="86">
        <f>+'24-01-998 Ind. N DIGNA'!AI25</f>
        <v>1</v>
      </c>
      <c r="Y8" s="86">
        <f>+'24-01-998 Ind. N DIGNA'!AJ25</f>
        <v>4.3769876562290574E-2</v>
      </c>
    </row>
    <row r="9" spans="1:25" ht="24.75" customHeight="1" x14ac:dyDescent="0.25">
      <c r="A9" s="155" t="s">
        <v>47</v>
      </c>
      <c r="B9" s="63">
        <f>+'24-01-998 Ind. N DIGNA'!J42</f>
        <v>818040000</v>
      </c>
      <c r="C9" s="63">
        <f>+'24-01-998 Ind. N DIGNA'!K42</f>
        <v>818040000</v>
      </c>
      <c r="D9" s="63">
        <f>+'24-01-998 Ind. N DIGNA'!M42</f>
        <v>0</v>
      </c>
      <c r="E9" s="63">
        <f>+'24-01-998 Ind. N DIGNA'!N42</f>
        <v>0</v>
      </c>
      <c r="F9" s="63">
        <f>+'24-01-998 Ind. N DIGNA'!O42</f>
        <v>0</v>
      </c>
      <c r="G9" s="63">
        <f>+'24-01-998 Ind. N DIGNA'!R42</f>
        <v>0</v>
      </c>
      <c r="H9" s="63">
        <f>+'24-01-998 Ind. N DIGNA'!S42</f>
        <v>0</v>
      </c>
      <c r="I9" s="63">
        <f>+'24-01-998 Ind. N DIGNA'!T42</f>
        <v>0</v>
      </c>
      <c r="J9" s="63">
        <f>+'24-01-998 Ind. N DIGNA'!U42</f>
        <v>0</v>
      </c>
      <c r="K9" s="63">
        <f>+'24-01-998 Ind. N DIGNA'!V42</f>
        <v>0</v>
      </c>
      <c r="L9" s="63">
        <f>+'24-01-998 Ind. N DIGNA'!W42</f>
        <v>26460000</v>
      </c>
      <c r="M9" s="63">
        <f>+'24-01-998 Ind. N DIGNA'!X42</f>
        <v>154260000</v>
      </c>
      <c r="N9" s="63">
        <f>+'24-01-998 Ind. N DIGNA'!Y42</f>
        <v>180720000</v>
      </c>
      <c r="O9" s="63">
        <f>+'24-01-998 Ind. N DIGNA'!Z42</f>
        <v>0</v>
      </c>
      <c r="P9" s="63">
        <f>+'24-01-998 Ind. N DIGNA'!AA42</f>
        <v>49140000</v>
      </c>
      <c r="Q9" s="63">
        <f>+'24-01-998 Ind. N DIGNA'!AB42</f>
        <v>123760000</v>
      </c>
      <c r="R9" s="63">
        <f>+'24-01-998 Ind. N DIGNA'!AC42</f>
        <v>172900000</v>
      </c>
      <c r="S9" s="63">
        <f>+'24-01-998 Ind. N DIGNA'!AD42</f>
        <v>0</v>
      </c>
      <c r="T9" s="63">
        <f>+'24-01-998 Ind. N DIGNA'!AE42</f>
        <v>0</v>
      </c>
      <c r="U9" s="63">
        <f>+'24-01-998 Ind. N DIGNA'!AF42</f>
        <v>12600000</v>
      </c>
      <c r="V9" s="63">
        <f>+'24-01-998 Ind. N DIGNA'!AG42</f>
        <v>464420000</v>
      </c>
      <c r="W9" s="63">
        <f>+'24-01-998 Ind. N DIGNA'!AH42</f>
        <v>818040000</v>
      </c>
      <c r="X9" s="86">
        <f>+'24-01-998 Ind. N DIGNA'!AI42</f>
        <v>1</v>
      </c>
      <c r="Y9" s="86">
        <f>+'24-01-998 Ind. N DIGNA'!AJ42</f>
        <v>3.2369486412606521E-2</v>
      </c>
    </row>
    <row r="10" spans="1:25" ht="24.75" customHeight="1" x14ac:dyDescent="0.25">
      <c r="A10" s="155" t="s">
        <v>49</v>
      </c>
      <c r="B10" s="63">
        <f>+'24-01-998 Ind. N DIGNA'!J57</f>
        <v>942059618</v>
      </c>
      <c r="C10" s="63">
        <f>+'24-01-998 Ind. N DIGNA'!K57</f>
        <v>942059618</v>
      </c>
      <c r="D10" s="63">
        <f>+'24-01-998 Ind. N DIGNA'!M57</f>
        <v>0</v>
      </c>
      <c r="E10" s="63">
        <f>+'24-01-998 Ind. N DIGNA'!N57</f>
        <v>0</v>
      </c>
      <c r="F10" s="63">
        <f>+'24-01-998 Ind. N DIGNA'!O57</f>
        <v>0</v>
      </c>
      <c r="G10" s="63">
        <f>+'24-01-998 Ind. N DIGNA'!R57</f>
        <v>0</v>
      </c>
      <c r="H10" s="63">
        <f>+'24-01-998 Ind. N DIGNA'!S57</f>
        <v>0</v>
      </c>
      <c r="I10" s="63">
        <f>+'24-01-998 Ind. N DIGNA'!T57</f>
        <v>0</v>
      </c>
      <c r="J10" s="63">
        <f>+'24-01-998 Ind. N DIGNA'!U57</f>
        <v>0</v>
      </c>
      <c r="K10" s="63">
        <f>+'24-01-998 Ind. N DIGNA'!V57</f>
        <v>0</v>
      </c>
      <c r="L10" s="63">
        <f>+'24-01-998 Ind. N DIGNA'!W57</f>
        <v>0</v>
      </c>
      <c r="M10" s="63">
        <f>+'24-01-998 Ind. N DIGNA'!X57</f>
        <v>167900000</v>
      </c>
      <c r="N10" s="63">
        <f>+'24-01-998 Ind. N DIGNA'!Y57</f>
        <v>167900000</v>
      </c>
      <c r="O10" s="63">
        <f>+'24-01-998 Ind. N DIGNA'!Z57</f>
        <v>304795000</v>
      </c>
      <c r="P10" s="63">
        <f>+'24-01-998 Ind. N DIGNA'!AA57</f>
        <v>0</v>
      </c>
      <c r="Q10" s="63">
        <f>+'24-01-998 Ind. N DIGNA'!AB57</f>
        <v>36540000</v>
      </c>
      <c r="R10" s="63">
        <f>+'24-01-998 Ind. N DIGNA'!AC57</f>
        <v>341335000</v>
      </c>
      <c r="S10" s="63">
        <f>+'24-01-998 Ind. N DIGNA'!AD57</f>
        <v>0</v>
      </c>
      <c r="T10" s="63">
        <f>+'24-01-998 Ind. N DIGNA'!AE57</f>
        <v>0</v>
      </c>
      <c r="U10" s="63">
        <f>+'24-01-998 Ind. N DIGNA'!AF57</f>
        <v>102200000</v>
      </c>
      <c r="V10" s="63">
        <f>+'24-01-998 Ind. N DIGNA'!AG57</f>
        <v>432824618</v>
      </c>
      <c r="W10" s="63">
        <f>+'24-01-998 Ind. N DIGNA'!AH57</f>
        <v>942059618</v>
      </c>
      <c r="X10" s="86">
        <f>+'24-01-998 Ind. N DIGNA'!AI57</f>
        <v>1</v>
      </c>
      <c r="Y10" s="86">
        <f>+'24-01-998 Ind. N DIGNA'!AJ57</f>
        <v>3.7276888666466536E-2</v>
      </c>
    </row>
    <row r="11" spans="1:25" ht="24.75" customHeight="1" x14ac:dyDescent="0.25">
      <c r="A11" s="155" t="s">
        <v>51</v>
      </c>
      <c r="B11" s="63">
        <f>+'24-01-998 Ind. N DIGNA'!J67</f>
        <v>607800000</v>
      </c>
      <c r="C11" s="63">
        <f>+'24-01-998 Ind. N DIGNA'!K67</f>
        <v>607800000</v>
      </c>
      <c r="D11" s="63">
        <f>+'24-01-998 Ind. N DIGNA'!M67</f>
        <v>0</v>
      </c>
      <c r="E11" s="63">
        <f>+'24-01-998 Ind. N DIGNA'!N67</f>
        <v>0</v>
      </c>
      <c r="F11" s="63">
        <f>+'24-01-998 Ind. N DIGNA'!O67</f>
        <v>0</v>
      </c>
      <c r="G11" s="63">
        <f>+'24-01-998 Ind. N DIGNA'!R67</f>
        <v>0</v>
      </c>
      <c r="H11" s="63">
        <f>+'24-01-998 Ind. N DIGNA'!S67</f>
        <v>0</v>
      </c>
      <c r="I11" s="63">
        <f>+'24-01-998 Ind. N DIGNA'!T67</f>
        <v>0</v>
      </c>
      <c r="J11" s="63">
        <f>+'24-01-998 Ind. N DIGNA'!U67</f>
        <v>0</v>
      </c>
      <c r="K11" s="63">
        <f>+'24-01-998 Ind. N DIGNA'!V67</f>
        <v>0</v>
      </c>
      <c r="L11" s="63">
        <f>+'24-01-998 Ind. N DIGNA'!W67</f>
        <v>0</v>
      </c>
      <c r="M11" s="63">
        <f>+'24-01-998 Ind. N DIGNA'!X67</f>
        <v>205700000</v>
      </c>
      <c r="N11" s="63">
        <f>+'24-01-998 Ind. N DIGNA'!Y67</f>
        <v>205700000</v>
      </c>
      <c r="O11" s="63">
        <f>+'24-01-998 Ind. N DIGNA'!Z67</f>
        <v>165850000</v>
      </c>
      <c r="P11" s="63">
        <f>+'24-01-998 Ind. N DIGNA'!AA67</f>
        <v>0</v>
      </c>
      <c r="Q11" s="63">
        <f>+'24-01-998 Ind. N DIGNA'!AB67</f>
        <v>105850000</v>
      </c>
      <c r="R11" s="63">
        <f>+'24-01-998 Ind. N DIGNA'!AC67</f>
        <v>271700000</v>
      </c>
      <c r="S11" s="63">
        <f>+'24-01-998 Ind. N DIGNA'!AD67</f>
        <v>0</v>
      </c>
      <c r="T11" s="63">
        <f>+'24-01-998 Ind. N DIGNA'!AE67</f>
        <v>0</v>
      </c>
      <c r="U11" s="63">
        <f>+'24-01-998 Ind. N DIGNA'!AF67</f>
        <v>123200000</v>
      </c>
      <c r="V11" s="63">
        <f>+'24-01-998 Ind. N DIGNA'!AG67</f>
        <v>130400000</v>
      </c>
      <c r="W11" s="63">
        <f>+'24-01-998 Ind. N DIGNA'!AH67</f>
        <v>607800000</v>
      </c>
      <c r="X11" s="86">
        <f>+'24-01-998 Ind. N DIGNA'!AI67</f>
        <v>1</v>
      </c>
      <c r="Y11" s="86">
        <f>+'24-01-998 Ind. N DIGNA'!AJ67</f>
        <v>2.40503812057873E-2</v>
      </c>
    </row>
    <row r="12" spans="1:25" ht="24.75" customHeight="1" x14ac:dyDescent="0.25">
      <c r="A12" s="155" t="s">
        <v>53</v>
      </c>
      <c r="B12" s="63">
        <f>+'24-01-998 Ind. N DIGNA'!J114</f>
        <v>2177813600</v>
      </c>
      <c r="C12" s="63">
        <f>+'24-01-998 Ind. N DIGNA'!K114</f>
        <v>2177813600</v>
      </c>
      <c r="D12" s="63">
        <f>+'24-01-998 Ind. N DIGNA'!M114</f>
        <v>0</v>
      </c>
      <c r="E12" s="63">
        <f>+'24-01-998 Ind. N DIGNA'!N114</f>
        <v>0</v>
      </c>
      <c r="F12" s="63">
        <f>+'24-01-998 Ind. N DIGNA'!O114</f>
        <v>0</v>
      </c>
      <c r="G12" s="63">
        <f>+'24-01-998 Ind. N DIGNA'!R114</f>
        <v>0</v>
      </c>
      <c r="H12" s="63">
        <f>+'24-01-998 Ind. N DIGNA'!S114</f>
        <v>0</v>
      </c>
      <c r="I12" s="63">
        <f>+'24-01-998 Ind. N DIGNA'!T114</f>
        <v>0</v>
      </c>
      <c r="J12" s="63">
        <f>+'24-01-998 Ind. N DIGNA'!U114</f>
        <v>0</v>
      </c>
      <c r="K12" s="63">
        <f>+'24-01-998 Ind. N DIGNA'!V114</f>
        <v>0</v>
      </c>
      <c r="L12" s="63">
        <f>+'24-01-998 Ind. N DIGNA'!W114</f>
        <v>475200000</v>
      </c>
      <c r="M12" s="63">
        <f>+'24-01-998 Ind. N DIGNA'!X114</f>
        <v>644700000</v>
      </c>
      <c r="N12" s="63">
        <f>+'24-01-998 Ind. N DIGNA'!Y114</f>
        <v>1119900000</v>
      </c>
      <c r="O12" s="63">
        <f>+'24-01-998 Ind. N DIGNA'!Z114</f>
        <v>322280000</v>
      </c>
      <c r="P12" s="63">
        <f>+'24-01-998 Ind. N DIGNA'!AA114</f>
        <v>53400000</v>
      </c>
      <c r="Q12" s="63">
        <f>+'24-01-998 Ind. N DIGNA'!AB114</f>
        <v>93420000</v>
      </c>
      <c r="R12" s="63">
        <f>+'24-01-998 Ind. N DIGNA'!AC114</f>
        <v>469100000</v>
      </c>
      <c r="S12" s="63">
        <f>+'24-01-998 Ind. N DIGNA'!AD114</f>
        <v>0</v>
      </c>
      <c r="T12" s="63">
        <f>+'24-01-998 Ind. N DIGNA'!AE114</f>
        <v>0</v>
      </c>
      <c r="U12" s="63">
        <f>+'24-01-998 Ind. N DIGNA'!AF114</f>
        <v>588813600</v>
      </c>
      <c r="V12" s="63">
        <f>+'24-01-998 Ind. N DIGNA'!AG114</f>
        <v>588813600</v>
      </c>
      <c r="W12" s="63">
        <f>+'24-01-998 Ind. N DIGNA'!AH114</f>
        <v>2177813600</v>
      </c>
      <c r="X12" s="86">
        <f>+'24-01-998 Ind. N DIGNA'!AI114</f>
        <v>1</v>
      </c>
      <c r="Y12" s="86">
        <f>+'24-01-998 Ind. N DIGNA'!AJ114</f>
        <v>8.617513536549519E-2</v>
      </c>
    </row>
    <row r="13" spans="1:25" ht="24.75" customHeight="1" x14ac:dyDescent="0.25">
      <c r="A13" s="155" t="s">
        <v>55</v>
      </c>
      <c r="B13" s="63">
        <f>+'24-01-998 Ind. N DIGNA'!J134</f>
        <v>1055091600</v>
      </c>
      <c r="C13" s="63">
        <f>+'24-01-998 Ind. N DIGNA'!K134</f>
        <v>1055091600</v>
      </c>
      <c r="D13" s="63">
        <f>+'24-01-998 Ind. N DIGNA'!M134</f>
        <v>0</v>
      </c>
      <c r="E13" s="63">
        <f>+'24-01-998 Ind. N DIGNA'!N134</f>
        <v>0</v>
      </c>
      <c r="F13" s="63">
        <f>+'24-01-998 Ind. N DIGNA'!O134</f>
        <v>0</v>
      </c>
      <c r="G13" s="63">
        <f>+'24-01-998 Ind. N DIGNA'!R134</f>
        <v>0</v>
      </c>
      <c r="H13" s="63">
        <f>+'24-01-998 Ind. N DIGNA'!S134</f>
        <v>0</v>
      </c>
      <c r="I13" s="63">
        <f>+'24-01-998 Ind. N DIGNA'!T134</f>
        <v>0</v>
      </c>
      <c r="J13" s="63">
        <f>+'24-01-998 Ind. N DIGNA'!U134</f>
        <v>0</v>
      </c>
      <c r="K13" s="63">
        <f>+'24-01-998 Ind. N DIGNA'!V134</f>
        <v>0</v>
      </c>
      <c r="L13" s="63">
        <f>+'24-01-998 Ind. N DIGNA'!W134</f>
        <v>23000000</v>
      </c>
      <c r="M13" s="63">
        <f>+'24-01-998 Ind. N DIGNA'!X134</f>
        <v>445125000</v>
      </c>
      <c r="N13" s="63">
        <f>+'24-01-998 Ind. N DIGNA'!Y134</f>
        <v>468125000</v>
      </c>
      <c r="O13" s="63">
        <f>+'24-01-998 Ind. N DIGNA'!Z134</f>
        <v>127200000</v>
      </c>
      <c r="P13" s="63">
        <f>+'24-01-998 Ind. N DIGNA'!AA134</f>
        <v>40420000</v>
      </c>
      <c r="Q13" s="63">
        <f>+'24-01-998 Ind. N DIGNA'!AB134</f>
        <v>0</v>
      </c>
      <c r="R13" s="63">
        <f>+'24-01-998 Ind. N DIGNA'!AC134</f>
        <v>167620000</v>
      </c>
      <c r="S13" s="63">
        <f>+'24-01-998 Ind. N DIGNA'!AD134</f>
        <v>0</v>
      </c>
      <c r="T13" s="63">
        <f>+'24-01-998 Ind. N DIGNA'!AE134</f>
        <v>0</v>
      </c>
      <c r="U13" s="63">
        <f>+'24-01-998 Ind. N DIGNA'!AF134</f>
        <v>51120000</v>
      </c>
      <c r="V13" s="63">
        <f>+'24-01-998 Ind. N DIGNA'!AG134</f>
        <v>419346600</v>
      </c>
      <c r="W13" s="63">
        <f>+'24-01-998 Ind. N DIGNA'!AH134</f>
        <v>1055091600</v>
      </c>
      <c r="X13" s="86">
        <f>+'24-01-998 Ind. N DIGNA'!AI134</f>
        <v>1</v>
      </c>
      <c r="Y13" s="86">
        <f>+'24-01-998 Ind. N DIGNA'!AJ134</f>
        <v>4.174951495068123E-2</v>
      </c>
    </row>
    <row r="14" spans="1:25" ht="24.75" customHeight="1" x14ac:dyDescent="0.25">
      <c r="A14" s="155" t="s">
        <v>57</v>
      </c>
      <c r="B14" s="63">
        <f>+'24-01-998 Ind. N DIGNA'!J163</f>
        <v>1699695125</v>
      </c>
      <c r="C14" s="63">
        <f>+'24-01-998 Ind. N DIGNA'!K163</f>
        <v>1699695125</v>
      </c>
      <c r="D14" s="63">
        <f>+'24-01-998 Ind. N DIGNA'!M163</f>
        <v>0</v>
      </c>
      <c r="E14" s="63">
        <f>+'24-01-998 Ind. N DIGNA'!N163</f>
        <v>0</v>
      </c>
      <c r="F14" s="63">
        <f>+'24-01-998 Ind. N DIGNA'!O163</f>
        <v>0</v>
      </c>
      <c r="G14" s="63">
        <f>+'24-01-998 Ind. N DIGNA'!R163</f>
        <v>0</v>
      </c>
      <c r="H14" s="63">
        <f>+'24-01-998 Ind. N DIGNA'!S163</f>
        <v>0</v>
      </c>
      <c r="I14" s="63">
        <f>+'24-01-998 Ind. N DIGNA'!T163</f>
        <v>0</v>
      </c>
      <c r="J14" s="63">
        <f>+'24-01-998 Ind. N DIGNA'!U163</f>
        <v>0</v>
      </c>
      <c r="K14" s="63">
        <f>+'24-01-998 Ind. N DIGNA'!V163</f>
        <v>151200000</v>
      </c>
      <c r="L14" s="63">
        <f>+'24-01-998 Ind. N DIGNA'!W163</f>
        <v>463350000</v>
      </c>
      <c r="M14" s="63">
        <f>+'24-01-998 Ind. N DIGNA'!X163</f>
        <v>137280000</v>
      </c>
      <c r="N14" s="63">
        <f>+'24-01-998 Ind. N DIGNA'!Y163</f>
        <v>751830000</v>
      </c>
      <c r="O14" s="63">
        <f>+'24-01-998 Ind. N DIGNA'!Z163</f>
        <v>55200000</v>
      </c>
      <c r="P14" s="63">
        <f>+'24-01-998 Ind. N DIGNA'!AA163</f>
        <v>205850000</v>
      </c>
      <c r="Q14" s="63">
        <f>+'24-01-998 Ind. N DIGNA'!AB163</f>
        <v>320470000</v>
      </c>
      <c r="R14" s="63">
        <f>+'24-01-998 Ind. N DIGNA'!AC163</f>
        <v>581520000</v>
      </c>
      <c r="S14" s="63">
        <f>+'24-01-998 Ind. N DIGNA'!AD163</f>
        <v>0</v>
      </c>
      <c r="T14" s="63">
        <f>+'24-01-998 Ind. N DIGNA'!AE163</f>
        <v>0</v>
      </c>
      <c r="U14" s="63">
        <f>+'24-01-998 Ind. N DIGNA'!AF163</f>
        <v>37800000</v>
      </c>
      <c r="V14" s="63">
        <f>+'24-01-998 Ind. N DIGNA'!AG163</f>
        <v>366345125</v>
      </c>
      <c r="W14" s="63">
        <f>+'24-01-998 Ind. N DIGNA'!AH163</f>
        <v>1699695125</v>
      </c>
      <c r="X14" s="86">
        <f>+'24-01-998 Ind. N DIGNA'!AI163</f>
        <v>1</v>
      </c>
      <c r="Y14" s="86">
        <f>+'24-01-998 Ind. N DIGNA'!AJ163</f>
        <v>6.7256195606890903E-2</v>
      </c>
    </row>
    <row r="15" spans="1:25" ht="24.75" customHeight="1" x14ac:dyDescent="0.25">
      <c r="A15" s="155" t="s">
        <v>59</v>
      </c>
      <c r="B15" s="63">
        <f>+'24-01-998 Ind. N DIGNA'!J202</f>
        <v>1719050000</v>
      </c>
      <c r="C15" s="63">
        <f>+'24-01-998 Ind. N DIGNA'!K202</f>
        <v>1719050000</v>
      </c>
      <c r="D15" s="63">
        <f>+'24-01-998 Ind. N DIGNA'!M202</f>
        <v>0</v>
      </c>
      <c r="E15" s="63">
        <f>+'24-01-998 Ind. N DIGNA'!N202</f>
        <v>0</v>
      </c>
      <c r="F15" s="63">
        <f>+'24-01-998 Ind. N DIGNA'!O202</f>
        <v>0</v>
      </c>
      <c r="G15" s="63">
        <f>+'24-01-998 Ind. N DIGNA'!R202</f>
        <v>0</v>
      </c>
      <c r="H15" s="63">
        <f>+'24-01-998 Ind. N DIGNA'!S202</f>
        <v>0</v>
      </c>
      <c r="I15" s="63">
        <f>+'24-01-998 Ind. N DIGNA'!T202</f>
        <v>0</v>
      </c>
      <c r="J15" s="63">
        <f>+'24-01-998 Ind. N DIGNA'!U202</f>
        <v>0</v>
      </c>
      <c r="K15" s="63">
        <f>+'24-01-998 Ind. N DIGNA'!V202</f>
        <v>0</v>
      </c>
      <c r="L15" s="63">
        <f>+'24-01-998 Ind. N DIGNA'!W202</f>
        <v>185700000</v>
      </c>
      <c r="M15" s="63">
        <f>+'24-01-998 Ind. N DIGNA'!X202</f>
        <v>714765000</v>
      </c>
      <c r="N15" s="63">
        <f>+'24-01-998 Ind. N DIGNA'!Y202</f>
        <v>900465000</v>
      </c>
      <c r="O15" s="63">
        <f>+'24-01-998 Ind. N DIGNA'!Z202</f>
        <v>130800000</v>
      </c>
      <c r="P15" s="63">
        <f>+'24-01-998 Ind. N DIGNA'!AA202</f>
        <v>261895000</v>
      </c>
      <c r="Q15" s="63">
        <f>+'24-01-998 Ind. N DIGNA'!AB202</f>
        <v>30240000</v>
      </c>
      <c r="R15" s="63">
        <f>+'24-01-998 Ind. N DIGNA'!AC202</f>
        <v>422935000</v>
      </c>
      <c r="S15" s="63">
        <f>+'24-01-998 Ind. N DIGNA'!AD202</f>
        <v>0</v>
      </c>
      <c r="T15" s="63">
        <f>+'24-01-998 Ind. N DIGNA'!AE202</f>
        <v>0</v>
      </c>
      <c r="U15" s="63">
        <f>+'24-01-998 Ind. N DIGNA'!AF202</f>
        <v>43200000</v>
      </c>
      <c r="V15" s="63">
        <f>+'24-01-998 Ind. N DIGNA'!AG202</f>
        <v>388450000</v>
      </c>
      <c r="W15" s="63">
        <f>+'24-01-998 Ind. N DIGNA'!AH202</f>
        <v>1711850000</v>
      </c>
      <c r="X15" s="86">
        <f>+'24-01-998 Ind. N DIGNA'!AI202</f>
        <v>0.99581164015008294</v>
      </c>
      <c r="Y15" s="86">
        <f>+'24-01-998 Ind. N DIGNA'!AJ202</f>
        <v>6.773715871524677E-2</v>
      </c>
    </row>
    <row r="16" spans="1:25" ht="24.75" customHeight="1" x14ac:dyDescent="0.25">
      <c r="A16" s="155" t="s">
        <v>61</v>
      </c>
      <c r="B16" s="63">
        <f>+'24-01-998 Ind. N DIGNA'!J217</f>
        <v>746064500</v>
      </c>
      <c r="C16" s="63">
        <f>+'24-01-998 Ind. N DIGNA'!K217</f>
        <v>746064500</v>
      </c>
      <c r="D16" s="63">
        <f>+'24-01-998 Ind. N DIGNA'!M217</f>
        <v>0</v>
      </c>
      <c r="E16" s="63">
        <f>+'24-01-998 Ind. N DIGNA'!N217</f>
        <v>0</v>
      </c>
      <c r="F16" s="63">
        <f>+'24-01-998 Ind. N DIGNA'!O217</f>
        <v>0</v>
      </c>
      <c r="G16" s="63">
        <f>+'24-01-998 Ind. N DIGNA'!R217</f>
        <v>0</v>
      </c>
      <c r="H16" s="63">
        <f>+'24-01-998 Ind. N DIGNA'!S217</f>
        <v>0</v>
      </c>
      <c r="I16" s="63">
        <f>+'24-01-998 Ind. N DIGNA'!T217</f>
        <v>0</v>
      </c>
      <c r="J16" s="63">
        <f>+'24-01-998 Ind. N DIGNA'!U217</f>
        <v>0</v>
      </c>
      <c r="K16" s="63">
        <f>+'24-01-998 Ind. N DIGNA'!V217</f>
        <v>0</v>
      </c>
      <c r="L16" s="63">
        <f>+'24-01-998 Ind. N DIGNA'!W217</f>
        <v>255410000</v>
      </c>
      <c r="M16" s="63">
        <f>+'24-01-998 Ind. N DIGNA'!X217</f>
        <v>176695000</v>
      </c>
      <c r="N16" s="63">
        <f>+'24-01-998 Ind. N DIGNA'!Y217</f>
        <v>432105000</v>
      </c>
      <c r="O16" s="63">
        <f>+'24-01-998 Ind. N DIGNA'!Z217</f>
        <v>50000000</v>
      </c>
      <c r="P16" s="63">
        <f>+'24-01-998 Ind. N DIGNA'!AA217</f>
        <v>0</v>
      </c>
      <c r="Q16" s="63">
        <f>+'24-01-998 Ind. N DIGNA'!AB217</f>
        <v>0</v>
      </c>
      <c r="R16" s="63">
        <f>+'24-01-998 Ind. N DIGNA'!AC217</f>
        <v>50000000</v>
      </c>
      <c r="S16" s="63">
        <f>+'24-01-998 Ind. N DIGNA'!AD217</f>
        <v>0</v>
      </c>
      <c r="T16" s="63">
        <f>+'24-01-998 Ind. N DIGNA'!AE217</f>
        <v>0</v>
      </c>
      <c r="U16" s="63">
        <f>+'24-01-998 Ind. N DIGNA'!AF217</f>
        <v>263959500</v>
      </c>
      <c r="V16" s="63">
        <f>+'24-01-998 Ind. N DIGNA'!AG217</f>
        <v>263959500</v>
      </c>
      <c r="W16" s="63">
        <f>+'24-01-998 Ind. N DIGNA'!AH217</f>
        <v>746064500</v>
      </c>
      <c r="X16" s="86">
        <f>+'24-01-998 Ind. N DIGNA'!AI217</f>
        <v>1</v>
      </c>
      <c r="Y16" s="86">
        <f>+'24-01-998 Ind. N DIGNA'!AJ217</f>
        <v>2.9521447234460509E-2</v>
      </c>
    </row>
    <row r="17" spans="1:25" ht="24.75" customHeight="1" x14ac:dyDescent="0.25">
      <c r="A17" s="155" t="s">
        <v>63</v>
      </c>
      <c r="B17" s="63">
        <f>+'24-01-998 Ind. N DIGNA'!J237</f>
        <v>1224700000</v>
      </c>
      <c r="C17" s="63">
        <f>+'24-01-998 Ind. N DIGNA'!K237</f>
        <v>1224700000</v>
      </c>
      <c r="D17" s="63">
        <f>+'24-01-998 Ind. N DIGNA'!M237</f>
        <v>0</v>
      </c>
      <c r="E17" s="63">
        <f>+'24-01-998 Ind. N DIGNA'!N237</f>
        <v>0</v>
      </c>
      <c r="F17" s="63">
        <f>+'24-01-998 Ind. N DIGNA'!O237</f>
        <v>0</v>
      </c>
      <c r="G17" s="63">
        <f>+'24-01-998 Ind. N DIGNA'!R237</f>
        <v>0</v>
      </c>
      <c r="H17" s="63">
        <f>+'24-01-998 Ind. N DIGNA'!S237</f>
        <v>0</v>
      </c>
      <c r="I17" s="63">
        <f>+'24-01-998 Ind. N DIGNA'!T237</f>
        <v>0</v>
      </c>
      <c r="J17" s="63">
        <f>+'24-01-998 Ind. N DIGNA'!U237</f>
        <v>0</v>
      </c>
      <c r="K17" s="63">
        <f>+'24-01-998 Ind. N DIGNA'!V237</f>
        <v>0</v>
      </c>
      <c r="L17" s="63">
        <f>+'24-01-998 Ind. N DIGNA'!W237</f>
        <v>711430000</v>
      </c>
      <c r="M17" s="63">
        <f>+'24-01-998 Ind. N DIGNA'!X237</f>
        <v>124095000</v>
      </c>
      <c r="N17" s="63">
        <f>+'24-01-998 Ind. N DIGNA'!Y237</f>
        <v>835525000</v>
      </c>
      <c r="O17" s="63">
        <f>+'24-01-998 Ind. N DIGNA'!Z237</f>
        <v>0</v>
      </c>
      <c r="P17" s="63">
        <f>+'24-01-998 Ind. N DIGNA'!AA237</f>
        <v>177050000</v>
      </c>
      <c r="Q17" s="63">
        <f>+'24-01-998 Ind. N DIGNA'!AB237</f>
        <v>50370000</v>
      </c>
      <c r="R17" s="63">
        <f>+'24-01-998 Ind. N DIGNA'!AC237</f>
        <v>227420000</v>
      </c>
      <c r="S17" s="63">
        <f>+'24-01-998 Ind. N DIGNA'!AD237</f>
        <v>0</v>
      </c>
      <c r="T17" s="63">
        <f>+'24-01-998 Ind. N DIGNA'!AE237</f>
        <v>0</v>
      </c>
      <c r="U17" s="63">
        <f>+'24-01-998 Ind. N DIGNA'!AF237</f>
        <v>161755000</v>
      </c>
      <c r="V17" s="63">
        <f>+'24-01-998 Ind. N DIGNA'!AG237</f>
        <v>161755000</v>
      </c>
      <c r="W17" s="63">
        <f>+'24-01-998 Ind. N DIGNA'!AH237</f>
        <v>1224700000</v>
      </c>
      <c r="X17" s="86">
        <f>+'24-01-998 Ind. N DIGNA'!AI237</f>
        <v>1</v>
      </c>
      <c r="Y17" s="86">
        <f>+'24-01-998 Ind. N DIGNA'!AJ218</f>
        <v>0</v>
      </c>
    </row>
    <row r="18" spans="1:25" ht="24.75" customHeight="1" x14ac:dyDescent="0.25">
      <c r="A18" s="155" t="s">
        <v>65</v>
      </c>
      <c r="B18" s="63">
        <f>+'24-01-998 Ind. N DIGNA'!J246</f>
        <v>605300000</v>
      </c>
      <c r="C18" s="63">
        <f>+'24-01-998 Ind. N DIGNA'!K246</f>
        <v>605300000</v>
      </c>
      <c r="D18" s="63">
        <f>+'24-01-998 Ind. N DIGNA'!M246</f>
        <v>0</v>
      </c>
      <c r="E18" s="63">
        <f>+'24-01-998 Ind. N DIGNA'!N246</f>
        <v>0</v>
      </c>
      <c r="F18" s="63">
        <f>+'24-01-998 Ind. N DIGNA'!O246</f>
        <v>0</v>
      </c>
      <c r="G18" s="63">
        <f>+'24-01-998 Ind. N DIGNA'!R246</f>
        <v>0</v>
      </c>
      <c r="H18" s="63">
        <f>+'24-01-998 Ind. N DIGNA'!S246</f>
        <v>0</v>
      </c>
      <c r="I18" s="63">
        <f>+'24-01-998 Ind. N DIGNA'!T246</f>
        <v>0</v>
      </c>
      <c r="J18" s="63">
        <f>+'24-01-998 Ind. N DIGNA'!U246</f>
        <v>0</v>
      </c>
      <c r="K18" s="63">
        <f>+'24-01-998 Ind. N DIGNA'!V246</f>
        <v>0</v>
      </c>
      <c r="L18" s="63">
        <f>+'24-01-998 Ind. N DIGNA'!W246</f>
        <v>0</v>
      </c>
      <c r="M18" s="63">
        <f>+'24-01-998 Ind. N DIGNA'!X246</f>
        <v>189650000</v>
      </c>
      <c r="N18" s="63">
        <f>+'24-01-998 Ind. N DIGNA'!Y246</f>
        <v>189650000</v>
      </c>
      <c r="O18" s="63">
        <f>+'24-01-998 Ind. N DIGNA'!Z246</f>
        <v>241625000</v>
      </c>
      <c r="P18" s="63">
        <f>+'24-01-998 Ind. N DIGNA'!AA246</f>
        <v>0</v>
      </c>
      <c r="Q18" s="63">
        <f>+'24-01-998 Ind. N DIGNA'!AB246</f>
        <v>0</v>
      </c>
      <c r="R18" s="63">
        <f>+'24-01-998 Ind. N DIGNA'!AC246</f>
        <v>241625000</v>
      </c>
      <c r="S18" s="63">
        <f>+'24-01-998 Ind. N DIGNA'!AD246</f>
        <v>0</v>
      </c>
      <c r="T18" s="63">
        <f>+'24-01-998 Ind. N DIGNA'!AE246</f>
        <v>0</v>
      </c>
      <c r="U18" s="63">
        <f>+'24-01-998 Ind. N DIGNA'!AF246</f>
        <v>82125000</v>
      </c>
      <c r="V18" s="63">
        <f>+'24-01-998 Ind. N DIGNA'!AG246</f>
        <v>174025000</v>
      </c>
      <c r="W18" s="63">
        <f>+'24-01-998 Ind. N DIGNA'!AH246</f>
        <v>605300000</v>
      </c>
      <c r="X18" s="86">
        <f>+'24-01-998 Ind. N DIGNA'!AI246</f>
        <v>1</v>
      </c>
      <c r="Y18" s="86">
        <f>+'24-01-998 Ind. N DIGNA'!AJ246</f>
        <v>2.3951457294937566E-2</v>
      </c>
    </row>
    <row r="19" spans="1:25" ht="24.75" customHeight="1" x14ac:dyDescent="0.25">
      <c r="A19" s="155" t="s">
        <v>67</v>
      </c>
      <c r="B19" s="63">
        <f>+'24-01-998 Ind. N DIGNA'!J262</f>
        <v>804510000</v>
      </c>
      <c r="C19" s="63">
        <f>+'24-01-998 Ind. N DIGNA'!K262</f>
        <v>804510000</v>
      </c>
      <c r="D19" s="63">
        <f>+'24-01-998 Ind. N DIGNA'!M262</f>
        <v>0</v>
      </c>
      <c r="E19" s="63">
        <f>+'24-01-998 Ind. N DIGNA'!N262</f>
        <v>0</v>
      </c>
      <c r="F19" s="63">
        <f>+'24-01-998 Ind. N DIGNA'!O262</f>
        <v>0</v>
      </c>
      <c r="G19" s="63">
        <f>+'24-01-998 Ind. N DIGNA'!R262</f>
        <v>0</v>
      </c>
      <c r="H19" s="63">
        <f>+'24-01-998 Ind. N DIGNA'!S262</f>
        <v>0</v>
      </c>
      <c r="I19" s="63">
        <f>+'24-01-998 Ind. N DIGNA'!T262</f>
        <v>0</v>
      </c>
      <c r="J19" s="63">
        <f>+'24-01-998 Ind. N DIGNA'!U262</f>
        <v>0</v>
      </c>
      <c r="K19" s="63">
        <f>+'24-01-998 Ind. N DIGNA'!V262</f>
        <v>0</v>
      </c>
      <c r="L19" s="63">
        <f>+'24-01-998 Ind. N DIGNA'!W262</f>
        <v>0</v>
      </c>
      <c r="M19" s="63">
        <f>+'24-01-998 Ind. N DIGNA'!X262</f>
        <v>316545000</v>
      </c>
      <c r="N19" s="63">
        <f>+'24-01-998 Ind. N DIGNA'!Y262</f>
        <v>316545000</v>
      </c>
      <c r="O19" s="63">
        <f>+'24-01-998 Ind. N DIGNA'!Z262</f>
        <v>167530000</v>
      </c>
      <c r="P19" s="63">
        <f>+'24-01-998 Ind. N DIGNA'!AA262</f>
        <v>0</v>
      </c>
      <c r="Q19" s="63">
        <f>+'24-01-998 Ind. N DIGNA'!AB262</f>
        <v>98000000</v>
      </c>
      <c r="R19" s="63">
        <f>+'24-01-998 Ind. N DIGNA'!AC262</f>
        <v>265530000</v>
      </c>
      <c r="S19" s="63">
        <f>+'24-01-998 Ind. N DIGNA'!AD262</f>
        <v>0</v>
      </c>
      <c r="T19" s="63">
        <f>+'24-01-998 Ind. N DIGNA'!AE262</f>
        <v>0</v>
      </c>
      <c r="U19" s="63">
        <f>+'24-01-998 Ind. N DIGNA'!AF262</f>
        <v>31950000</v>
      </c>
      <c r="V19" s="63">
        <f>+'24-01-998 Ind. N DIGNA'!AG262</f>
        <v>222435000</v>
      </c>
      <c r="W19" s="63">
        <f>+'24-01-998 Ind. N DIGNA'!AH262</f>
        <v>804510000</v>
      </c>
      <c r="X19" s="86">
        <f>+'24-01-998 Ind. N DIGNA'!AI262</f>
        <v>1</v>
      </c>
      <c r="Y19" s="86">
        <f>+'24-01-998 Ind. N DIGNA'!AJ262</f>
        <v>3.1834110207087762E-2</v>
      </c>
    </row>
    <row r="20" spans="1:25" ht="24.75" customHeight="1" x14ac:dyDescent="0.25">
      <c r="A20" s="156" t="s">
        <v>69</v>
      </c>
      <c r="B20" s="63">
        <f>+'24-01-998 Ind. N DIGNA'!J278</f>
        <v>972200000</v>
      </c>
      <c r="C20" s="63">
        <f>+'24-01-998 Ind. N DIGNA'!K278</f>
        <v>972200000</v>
      </c>
      <c r="D20" s="63">
        <f>+'24-01-998 Ind. N DIGNA'!M278</f>
        <v>0</v>
      </c>
      <c r="E20" s="63">
        <f>+'24-01-998 Ind. N DIGNA'!N278</f>
        <v>0</v>
      </c>
      <c r="F20" s="63">
        <f>+'24-01-998 Ind. N DIGNA'!O278</f>
        <v>0</v>
      </c>
      <c r="G20" s="63">
        <f>+'24-01-998 Ind. N DIGNA'!R278</f>
        <v>0</v>
      </c>
      <c r="H20" s="63">
        <f>+'24-01-998 Ind. N DIGNA'!S278</f>
        <v>0</v>
      </c>
      <c r="I20" s="63">
        <f>+'24-01-998 Ind. N DIGNA'!T278</f>
        <v>0</v>
      </c>
      <c r="J20" s="63">
        <f>+'24-01-998 Ind. N DIGNA'!U278</f>
        <v>0</v>
      </c>
      <c r="K20" s="63">
        <f>+'24-01-998 Ind. N DIGNA'!V278</f>
        <v>0</v>
      </c>
      <c r="L20" s="63">
        <f>+'24-01-998 Ind. N DIGNA'!W278</f>
        <v>180530000</v>
      </c>
      <c r="M20" s="63">
        <f>+'24-01-998 Ind. N DIGNA'!X278</f>
        <v>515000000</v>
      </c>
      <c r="N20" s="63">
        <f>+'24-01-998 Ind. N DIGNA'!Y278</f>
        <v>695530000</v>
      </c>
      <c r="O20" s="63">
        <f>+'24-01-998 Ind. N DIGNA'!Z278</f>
        <v>0</v>
      </c>
      <c r="P20" s="63">
        <f>+'24-01-998 Ind. N DIGNA'!AA278</f>
        <v>50370000</v>
      </c>
      <c r="Q20" s="63">
        <f>+'24-01-998 Ind. N DIGNA'!AB278</f>
        <v>0</v>
      </c>
      <c r="R20" s="63">
        <f>+'24-01-998 Ind. N DIGNA'!AC278</f>
        <v>50370000</v>
      </c>
      <c r="S20" s="63">
        <f>+'24-01-998 Ind. N DIGNA'!AD278</f>
        <v>0</v>
      </c>
      <c r="T20" s="63">
        <f>+'24-01-998 Ind. N DIGNA'!AE278</f>
        <v>0</v>
      </c>
      <c r="U20" s="63">
        <f>+'24-01-998 Ind. N DIGNA'!AF278</f>
        <v>226300000</v>
      </c>
      <c r="V20" s="63">
        <f>+'24-01-998 Ind. N DIGNA'!AG278</f>
        <v>226300000</v>
      </c>
      <c r="W20" s="63">
        <f>+'24-01-998 Ind. N DIGNA'!AH278</f>
        <v>972200000</v>
      </c>
      <c r="X20" s="86">
        <f>+'24-01-998 Ind. N DIGNA'!AI278</f>
        <v>1</v>
      </c>
      <c r="Y20" s="86">
        <f>+'24-01-998 Ind. N DIGNA'!AJ278</f>
        <v>3.8469530451244509E-2</v>
      </c>
    </row>
    <row r="21" spans="1:25" ht="24.75" customHeight="1" x14ac:dyDescent="0.25">
      <c r="A21" s="156" t="s">
        <v>71</v>
      </c>
      <c r="B21" s="63">
        <f>+'24-01-998 Ind. N DIGNA'!J290</f>
        <v>945844600</v>
      </c>
      <c r="C21" s="63">
        <f>+'24-01-998 Ind. N DIGNA'!K290</f>
        <v>945844600</v>
      </c>
      <c r="D21" s="63">
        <f>+'24-01-998 Ind. N DIGNA'!M290</f>
        <v>0</v>
      </c>
      <c r="E21" s="63">
        <f>+'24-01-998 Ind. N DIGNA'!N290</f>
        <v>0</v>
      </c>
      <c r="F21" s="63">
        <f>+'24-01-998 Ind. N DIGNA'!O290</f>
        <v>0</v>
      </c>
      <c r="G21" s="63">
        <f>+'24-01-998 Ind. N DIGNA'!R290</f>
        <v>0</v>
      </c>
      <c r="H21" s="63">
        <f>+'24-01-998 Ind. N DIGNA'!S290</f>
        <v>0</v>
      </c>
      <c r="I21" s="63">
        <f>+'24-01-998 Ind. N DIGNA'!T290</f>
        <v>0</v>
      </c>
      <c r="J21" s="63">
        <f>+'24-01-998 Ind. N DIGNA'!U290</f>
        <v>0</v>
      </c>
      <c r="K21" s="63">
        <f>+'24-01-998 Ind. N DIGNA'!V290</f>
        <v>0</v>
      </c>
      <c r="L21" s="63">
        <f>+'24-01-998 Ind. N DIGNA'!W290</f>
        <v>0</v>
      </c>
      <c r="M21" s="63">
        <f>+'24-01-998 Ind. N DIGNA'!X290</f>
        <v>167900000</v>
      </c>
      <c r="N21" s="63">
        <f>+'24-01-998 Ind. N DIGNA'!Y290</f>
        <v>167900000</v>
      </c>
      <c r="O21" s="63">
        <f>+'24-01-998 Ind. N DIGNA'!Z290</f>
        <v>220600000</v>
      </c>
      <c r="P21" s="63">
        <f>+'24-01-998 Ind. N DIGNA'!AA290</f>
        <v>0</v>
      </c>
      <c r="Q21" s="63">
        <f>+'24-01-998 Ind. N DIGNA'!AB290</f>
        <v>160600000</v>
      </c>
      <c r="R21" s="63">
        <f>+'24-01-998 Ind. N DIGNA'!AC290</f>
        <v>381200000</v>
      </c>
      <c r="S21" s="63">
        <f>+'24-01-998 Ind. N DIGNA'!AD290</f>
        <v>0</v>
      </c>
      <c r="T21" s="63">
        <f>+'24-01-998 Ind. N DIGNA'!AE290</f>
        <v>0</v>
      </c>
      <c r="U21" s="63">
        <f>+'24-01-998 Ind. N DIGNA'!AF290</f>
        <v>396744600</v>
      </c>
      <c r="V21" s="63">
        <f>+'24-01-998 Ind. N DIGNA'!AG290</f>
        <v>396744600</v>
      </c>
      <c r="W21" s="63">
        <f>+'24-01-998 Ind. N DIGNA'!AH290</f>
        <v>945844600</v>
      </c>
      <c r="X21" s="86">
        <f>+'24-01-998 Ind. N DIGNA'!AI290</f>
        <v>1</v>
      </c>
      <c r="Y21" s="86">
        <f>+'24-01-998 Ind. N DIGNA'!AJ290</f>
        <v>3.7426658755240878E-2</v>
      </c>
    </row>
    <row r="22" spans="1:25" ht="24.75" customHeight="1" x14ac:dyDescent="0.25">
      <c r="A22" s="156" t="s">
        <v>73</v>
      </c>
      <c r="B22" s="63">
        <f>+'24-01-998 Ind. N DIGNA'!J421</f>
        <v>7312280030</v>
      </c>
      <c r="C22" s="63">
        <f>+'24-01-998 Ind. N DIGNA'!K421</f>
        <v>7312280030</v>
      </c>
      <c r="D22" s="63">
        <f>+'24-01-998 Ind. N DIGNA'!M421</f>
        <v>0</v>
      </c>
      <c r="E22" s="63">
        <f>+'24-01-998 Ind. N DIGNA'!N421</f>
        <v>0</v>
      </c>
      <c r="F22" s="63">
        <f>+'24-01-998 Ind. N DIGNA'!O421</f>
        <v>0</v>
      </c>
      <c r="G22" s="63">
        <f>+'24-01-998 Ind. N DIGNA'!R421</f>
        <v>0</v>
      </c>
      <c r="H22" s="63">
        <f>+'24-01-998 Ind. N DIGNA'!S421</f>
        <v>0</v>
      </c>
      <c r="I22" s="63">
        <f>+'24-01-998 Ind. N DIGNA'!T421</f>
        <v>0</v>
      </c>
      <c r="J22" s="63">
        <f>+'24-01-998 Ind. N DIGNA'!U421</f>
        <v>0</v>
      </c>
      <c r="K22" s="63">
        <f>+'24-01-998 Ind. N DIGNA'!V421</f>
        <v>0</v>
      </c>
      <c r="L22" s="63">
        <f>+'24-01-998 Ind. N DIGNA'!W421</f>
        <v>618800000</v>
      </c>
      <c r="M22" s="63">
        <f>+'24-01-998 Ind. N DIGNA'!X421</f>
        <v>1461095000</v>
      </c>
      <c r="N22" s="63">
        <f>+'24-01-998 Ind. N DIGNA'!Y421</f>
        <v>2079895000</v>
      </c>
      <c r="O22" s="63">
        <f>+'24-01-998 Ind. N DIGNA'!Z421</f>
        <v>1027577500</v>
      </c>
      <c r="P22" s="63">
        <f>+'24-01-998 Ind. N DIGNA'!AA421</f>
        <v>1060065000</v>
      </c>
      <c r="Q22" s="63">
        <f>+'24-01-998 Ind. N DIGNA'!AB421</f>
        <v>590512500</v>
      </c>
      <c r="R22" s="63">
        <f>+'24-01-998 Ind. N DIGNA'!AC421</f>
        <v>2678155000</v>
      </c>
      <c r="S22" s="63">
        <f>+'24-01-998 Ind. N DIGNA'!AD421</f>
        <v>0</v>
      </c>
      <c r="T22" s="63">
        <f>+'24-01-998 Ind. N DIGNA'!AE421</f>
        <v>0</v>
      </c>
      <c r="U22" s="63">
        <f>+'24-01-998 Ind. N DIGNA'!AF421</f>
        <v>2554230030</v>
      </c>
      <c r="V22" s="63">
        <f>+'24-01-998 Ind. N DIGNA'!AG421</f>
        <v>2554230030</v>
      </c>
      <c r="W22" s="63">
        <f>+'24-01-998 Ind. N DIGNA'!AH421</f>
        <v>7312280030</v>
      </c>
      <c r="X22" s="86">
        <f>+'24-01-998 Ind. N DIGNA'!AI421</f>
        <v>1</v>
      </c>
      <c r="Y22" s="86">
        <f>+'24-01-998 Ind. N DIGNA'!AJ421</f>
        <v>0.28934373511840372</v>
      </c>
    </row>
    <row r="23" spans="1:25" ht="24.75" customHeight="1" x14ac:dyDescent="0.25">
      <c r="A23" s="156" t="s">
        <v>287</v>
      </c>
      <c r="B23" s="63">
        <f>+'24-01-998 Ind. N DIGNA'!J441</f>
        <v>872500000</v>
      </c>
      <c r="C23" s="63">
        <f>+'24-01-998 Ind. N DIGNA'!K441</f>
        <v>872500000</v>
      </c>
      <c r="D23" s="63">
        <f>+'24-01-998 Ind. N DIGNA'!M422</f>
        <v>0</v>
      </c>
      <c r="E23" s="63">
        <f>+'24-01-998 Ind. N DIGNA'!N422</f>
        <v>0</v>
      </c>
      <c r="F23" s="63">
        <f>+'24-01-998 Ind. N DIGNA'!O422</f>
        <v>0</v>
      </c>
      <c r="G23" s="63">
        <f>+'24-01-998 Ind. N DIGNA'!R441</f>
        <v>0</v>
      </c>
      <c r="H23" s="63">
        <f>+'24-01-998 Ind. N DIGNA'!S441</f>
        <v>0</v>
      </c>
      <c r="I23" s="63">
        <f>+'24-01-998 Ind. N DIGNA'!T441</f>
        <v>0</v>
      </c>
      <c r="J23" s="63">
        <f>+'24-01-998 Ind. N DIGNA'!U441</f>
        <v>0</v>
      </c>
      <c r="K23" s="63">
        <f>+'24-01-998 Ind. N DIGNA'!V441</f>
        <v>0</v>
      </c>
      <c r="L23" s="63">
        <f>+'24-01-998 Ind. N DIGNA'!W441</f>
        <v>78475000</v>
      </c>
      <c r="M23" s="63">
        <f>+'24-01-998 Ind. N DIGNA'!X441</f>
        <v>189330000</v>
      </c>
      <c r="N23" s="63">
        <f>+'24-01-998 Ind. N DIGNA'!Y441</f>
        <v>267805000</v>
      </c>
      <c r="O23" s="63">
        <f>+'24-01-998 Ind. N DIGNA'!Z422</f>
        <v>0</v>
      </c>
      <c r="P23" s="63">
        <f>+'24-01-998 Ind. N DIGNA'!AA422</f>
        <v>0</v>
      </c>
      <c r="Q23" s="63">
        <f>+'24-01-998 Ind. N DIGNA'!AB422</f>
        <v>0</v>
      </c>
      <c r="R23" s="63">
        <f>+'24-01-998 Ind. N DIGNA'!AC441</f>
        <v>272845000</v>
      </c>
      <c r="S23" s="63">
        <f>+'24-01-998 Ind. N DIGNA'!AD422</f>
        <v>0</v>
      </c>
      <c r="T23" s="63">
        <f>+'24-01-998 Ind. N DIGNA'!AE422</f>
        <v>0</v>
      </c>
      <c r="U23" s="63">
        <f>+'24-01-998 Ind. N DIGNA'!AF422</f>
        <v>0</v>
      </c>
      <c r="V23" s="63">
        <f>+'24-01-998 Ind. N DIGNA'!AG441</f>
        <v>331850000</v>
      </c>
      <c r="W23" s="63">
        <f>+'24-01-998 Ind. N DIGNA'!AH441</f>
        <v>872500000</v>
      </c>
      <c r="X23" s="86">
        <f>+'24-01-998 Ind. N DIGNA'!AI441</f>
        <v>1</v>
      </c>
      <c r="Y23" s="86">
        <f>+'24-01-998 Ind. N DIGNA'!AJ441</f>
        <v>3.4524444886557121E-2</v>
      </c>
    </row>
    <row r="24" spans="1:25" ht="24.75" customHeight="1" x14ac:dyDescent="0.25">
      <c r="A24" s="157" t="s">
        <v>75</v>
      </c>
      <c r="B24" s="63">
        <f>+'24-01-998 Ind. N DIGNA'!J464</f>
        <v>1691893852</v>
      </c>
      <c r="C24" s="63">
        <f>+'24-01-998 Ind. N DIGNA'!K464</f>
        <v>1678282412</v>
      </c>
      <c r="D24" s="63">
        <f>+'24-01-998 Ind. N DIGNA'!M464</f>
        <v>0</v>
      </c>
      <c r="E24" s="63">
        <f>+'24-01-998 Ind. N DIGNA'!N464</f>
        <v>0</v>
      </c>
      <c r="F24" s="63">
        <f>+'24-01-998 Ind. N DIGNA'!O464</f>
        <v>0</v>
      </c>
      <c r="G24" s="63">
        <f>+'24-01-998 Ind. N DIGNA'!R464</f>
        <v>0</v>
      </c>
      <c r="H24" s="63">
        <f>+'24-01-998 Ind. N DIGNA'!S464</f>
        <v>5215000</v>
      </c>
      <c r="I24" s="63">
        <f>+'24-01-998 Ind. N DIGNA'!T464</f>
        <v>2607500</v>
      </c>
      <c r="J24" s="63">
        <f>+'24-01-998 Ind. N DIGNA'!U464</f>
        <v>7822500</v>
      </c>
      <c r="K24" s="63">
        <f>+'24-01-998 Ind. N DIGNA'!V464</f>
        <v>2607500</v>
      </c>
      <c r="L24" s="63">
        <f>+'24-01-998 Ind. N DIGNA'!W464</f>
        <v>2607500</v>
      </c>
      <c r="M24" s="63">
        <f>+'24-01-998 Ind. N DIGNA'!X464</f>
        <v>0</v>
      </c>
      <c r="N24" s="63">
        <f>+'24-01-998 Ind. N DIGNA'!Y464</f>
        <v>5215000</v>
      </c>
      <c r="O24" s="63">
        <f>+'24-01-998 Ind. N DIGNA'!Z464</f>
        <v>0</v>
      </c>
      <c r="P24" s="63">
        <f>+'24-01-998 Ind. N DIGNA'!AA464</f>
        <v>408615547</v>
      </c>
      <c r="Q24" s="63">
        <f>+'24-01-998 Ind. N DIGNA'!AB464</f>
        <v>200788123</v>
      </c>
      <c r="R24" s="63">
        <f>+'24-01-998 Ind. N DIGNA'!AC464</f>
        <v>609403670</v>
      </c>
      <c r="S24" s="63">
        <f>+'24-01-998 Ind. N DIGNA'!AD464</f>
        <v>23312042</v>
      </c>
      <c r="T24" s="63">
        <f>+'24-01-998 Ind. N DIGNA'!AE464</f>
        <v>6295028</v>
      </c>
      <c r="U24" s="63">
        <f>+'24-01-998 Ind. N DIGNA'!AF464</f>
        <v>1018001310</v>
      </c>
      <c r="V24" s="63">
        <f>+'24-01-998 Ind. N DIGNA'!AG464</f>
        <v>1047608380</v>
      </c>
      <c r="W24" s="63">
        <f>+'24-01-998 Ind. N DIGNA'!AH464</f>
        <v>1670049550</v>
      </c>
      <c r="X24" s="86">
        <f>+'24-01-998 Ind. N DIGNA'!AI464</f>
        <v>0.98708884604422575</v>
      </c>
      <c r="Y24" s="86">
        <f>+'24-01-998 Ind. N DIGNA'!AJ464</f>
        <v>6.6083133119535273E-2</v>
      </c>
    </row>
    <row r="25" spans="1:25" x14ac:dyDescent="0.25">
      <c r="A25" s="8" t="str">
        <f>"TOTAL ASIG."&amp;" "&amp;$A$5</f>
        <v>TOTAL ASIG. 24-01-998 "Programa Noche Digna"</v>
      </c>
      <c r="B25" s="74">
        <f>SUM(B8:B24)</f>
        <v>25300993000</v>
      </c>
      <c r="C25" s="74">
        <f t="shared" ref="C25:V25" si="0">SUM(C8:C24)</f>
        <v>25287381560</v>
      </c>
      <c r="D25" s="74">
        <f t="shared" si="0"/>
        <v>0</v>
      </c>
      <c r="E25" s="74">
        <f>SUM(E8:E24)</f>
        <v>0</v>
      </c>
      <c r="F25" s="74">
        <f t="shared" si="0"/>
        <v>0</v>
      </c>
      <c r="G25" s="74">
        <f t="shared" si="0"/>
        <v>0</v>
      </c>
      <c r="H25" s="74">
        <f t="shared" si="0"/>
        <v>5215000</v>
      </c>
      <c r="I25" s="74">
        <f t="shared" si="0"/>
        <v>2607500</v>
      </c>
      <c r="J25" s="74">
        <f t="shared" si="0"/>
        <v>7822500</v>
      </c>
      <c r="K25" s="74">
        <f t="shared" si="0"/>
        <v>153807500</v>
      </c>
      <c r="L25" s="74">
        <f t="shared" si="0"/>
        <v>3020962500</v>
      </c>
      <c r="M25" s="74">
        <f t="shared" si="0"/>
        <v>5883790000</v>
      </c>
      <c r="N25" s="74">
        <f t="shared" si="0"/>
        <v>9058560000</v>
      </c>
      <c r="O25" s="74">
        <f t="shared" si="0"/>
        <v>2966257500</v>
      </c>
      <c r="P25" s="74">
        <f t="shared" si="0"/>
        <v>2306805547</v>
      </c>
      <c r="Q25" s="74">
        <f t="shared" si="0"/>
        <v>1810550623</v>
      </c>
      <c r="R25" s="74">
        <f t="shared" si="0"/>
        <v>7356458670</v>
      </c>
      <c r="S25" s="74">
        <f t="shared" si="0"/>
        <v>23312042</v>
      </c>
      <c r="T25" s="74">
        <f t="shared" si="0"/>
        <v>6295028</v>
      </c>
      <c r="U25" s="74">
        <f t="shared" si="0"/>
        <v>5898399040</v>
      </c>
      <c r="V25" s="74">
        <f t="shared" si="0"/>
        <v>8849107528</v>
      </c>
      <c r="W25" s="74">
        <f>SUM(W8:W24)</f>
        <v>25271948698</v>
      </c>
      <c r="X25" s="89">
        <f>+'24-01-998 Ind. N DIGNA'!AI465</f>
        <v>0.998852048929463</v>
      </c>
      <c r="Y25" s="89">
        <f>'24-01-998 Ind. N DIGNA'!AJ465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151"/>
  <sheetViews>
    <sheetView topLeftCell="G1" zoomScaleNormal="100" workbookViewId="0">
      <pane ySplit="7" topLeftCell="A126" activePane="bottomLeft" state="frozen"/>
      <selection pane="bottomLeft" activeCell="AG131" sqref="AG131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customWidth="1" outlineLevel="1"/>
    <col min="29" max="29" width="12.140625" style="82" customWidth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20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</row>
    <row r="2" spans="1:106" s="1" customFormat="1" ht="16.5" customHeight="1" x14ac:dyDescent="0.25">
      <c r="A2" s="221" t="s">
        <v>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</row>
    <row r="3" spans="1:106" s="1" customFormat="1" ht="16.5" customHeight="1" x14ac:dyDescent="0.25">
      <c r="A3" s="222" t="s">
        <v>1387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</row>
    <row r="4" spans="1:106" s="1" customFormat="1" ht="16.5" customHeight="1" x14ac:dyDescent="0.25">
      <c r="A4" s="223" t="s">
        <v>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</row>
    <row r="5" spans="1:106" ht="17.25" customHeight="1" x14ac:dyDescent="0.25">
      <c r="A5" s="224" t="s">
        <v>302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6"/>
    </row>
    <row r="6" spans="1:106" s="6" customFormat="1" x14ac:dyDescent="0.25">
      <c r="A6" s="213" t="s">
        <v>4</v>
      </c>
      <c r="B6" s="217" t="s">
        <v>5</v>
      </c>
      <c r="C6" s="4" t="s">
        <v>6</v>
      </c>
      <c r="D6" s="217" t="s">
        <v>7</v>
      </c>
      <c r="E6" s="213" t="s">
        <v>8</v>
      </c>
      <c r="F6" s="217" t="s">
        <v>9</v>
      </c>
      <c r="G6" s="213" t="s">
        <v>10</v>
      </c>
      <c r="H6" s="213" t="s">
        <v>11</v>
      </c>
      <c r="I6" s="213"/>
      <c r="J6" s="211" t="s">
        <v>12</v>
      </c>
      <c r="K6" s="211" t="s">
        <v>13</v>
      </c>
      <c r="L6" s="213" t="s">
        <v>14</v>
      </c>
      <c r="M6" s="214" t="s">
        <v>15</v>
      </c>
      <c r="N6" s="215"/>
      <c r="O6" s="216"/>
      <c r="P6" s="213" t="s">
        <v>16</v>
      </c>
      <c r="Q6" s="217" t="s">
        <v>17</v>
      </c>
      <c r="R6" s="210" t="s">
        <v>18</v>
      </c>
      <c r="S6" s="210"/>
      <c r="T6" s="210"/>
      <c r="U6" s="211" t="s">
        <v>19</v>
      </c>
      <c r="V6" s="210" t="s">
        <v>18</v>
      </c>
      <c r="W6" s="210"/>
      <c r="X6" s="210"/>
      <c r="Y6" s="211" t="s">
        <v>20</v>
      </c>
      <c r="Z6" s="210" t="s">
        <v>18</v>
      </c>
      <c r="AA6" s="210"/>
      <c r="AB6" s="210"/>
      <c r="AC6" s="211" t="s">
        <v>21</v>
      </c>
      <c r="AD6" s="210" t="s">
        <v>18</v>
      </c>
      <c r="AE6" s="210"/>
      <c r="AF6" s="210"/>
      <c r="AG6" s="211" t="s">
        <v>22</v>
      </c>
      <c r="AH6" s="211" t="s">
        <v>23</v>
      </c>
      <c r="AI6" s="219" t="s">
        <v>24</v>
      </c>
      <c r="AJ6" s="2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213"/>
      <c r="B7" s="218"/>
      <c r="C7" s="4" t="s">
        <v>25</v>
      </c>
      <c r="D7" s="218"/>
      <c r="E7" s="213"/>
      <c r="F7" s="218"/>
      <c r="G7" s="213"/>
      <c r="H7" s="3" t="s">
        <v>26</v>
      </c>
      <c r="I7" s="3" t="s">
        <v>27</v>
      </c>
      <c r="J7" s="212"/>
      <c r="K7" s="212"/>
      <c r="L7" s="213"/>
      <c r="M7" s="5" t="s">
        <v>28</v>
      </c>
      <c r="N7" s="5" t="s">
        <v>29</v>
      </c>
      <c r="O7" s="5" t="s">
        <v>30</v>
      </c>
      <c r="P7" s="213"/>
      <c r="Q7" s="218"/>
      <c r="R7" s="5" t="s">
        <v>31</v>
      </c>
      <c r="S7" s="5" t="s">
        <v>32</v>
      </c>
      <c r="T7" s="5" t="s">
        <v>33</v>
      </c>
      <c r="U7" s="212"/>
      <c r="V7" s="5" t="s">
        <v>34</v>
      </c>
      <c r="W7" s="5" t="s">
        <v>35</v>
      </c>
      <c r="X7" s="5" t="s">
        <v>36</v>
      </c>
      <c r="Y7" s="212"/>
      <c r="Z7" s="5" t="s">
        <v>37</v>
      </c>
      <c r="AA7" s="5" t="s">
        <v>38</v>
      </c>
      <c r="AB7" s="5" t="s">
        <v>39</v>
      </c>
      <c r="AC7" s="212"/>
      <c r="AD7" s="5" t="s">
        <v>40</v>
      </c>
      <c r="AE7" s="5" t="s">
        <v>41</v>
      </c>
      <c r="AF7" s="5" t="s">
        <v>81</v>
      </c>
      <c r="AG7" s="212"/>
      <c r="AH7" s="212"/>
      <c r="AI7" s="7" t="s">
        <v>43</v>
      </c>
      <c r="AJ7" s="7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05" t="s">
        <v>45</v>
      </c>
      <c r="B8" s="206"/>
      <c r="C8" s="206"/>
      <c r="D8" s="206"/>
      <c r="E8" s="20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94">
        <v>3500000</v>
      </c>
      <c r="K9" s="23">
        <v>3455722</v>
      </c>
      <c r="L9" s="22" t="s">
        <v>301</v>
      </c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>
        <v>527616</v>
      </c>
      <c r="AA9" s="24"/>
      <c r="AB9" s="24">
        <f>427805+380800+2119501</f>
        <v>2928106</v>
      </c>
      <c r="AC9" s="25">
        <f>SUM(Z9:AB9)</f>
        <v>3455722</v>
      </c>
      <c r="AD9" s="24"/>
      <c r="AE9" s="24"/>
      <c r="AF9" s="24"/>
      <c r="AG9" s="25">
        <f>SUM(AD9:AF9)</f>
        <v>0</v>
      </c>
      <c r="AH9" s="25">
        <f>SUM(U9,Y9,AC9,AG9)</f>
        <v>3455722</v>
      </c>
      <c r="AI9" s="26">
        <f>IF(ISERROR(AH9/J9),0,AH9/J9)</f>
        <v>0.98734914285714281</v>
      </c>
      <c r="AJ9" s="27">
        <f>IF(ISERROR(AH9/$AH$132),"-",AH9/$AH$132)</f>
        <v>2.9723630118563362E-3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95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IF(ISERROR(AH10/$AH$132),"-",AH10/$AH$132)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x14ac:dyDescent="0.25">
      <c r="A11" s="196" t="s">
        <v>46</v>
      </c>
      <c r="B11" s="204"/>
      <c r="C11" s="197"/>
      <c r="D11" s="197"/>
      <c r="E11" s="197"/>
      <c r="F11" s="197"/>
      <c r="G11" s="197"/>
      <c r="H11" s="197"/>
      <c r="I11" s="198"/>
      <c r="J11" s="33">
        <f>SUM(J9:J10)</f>
        <v>3500000</v>
      </c>
      <c r="K11" s="33">
        <f>SUM(K9:K10)</f>
        <v>3455722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527616</v>
      </c>
      <c r="AA11" s="33">
        <f t="shared" si="0"/>
        <v>0</v>
      </c>
      <c r="AB11" s="33">
        <f t="shared" si="0"/>
        <v>2928106</v>
      </c>
      <c r="AC11" s="33">
        <f t="shared" si="0"/>
        <v>3455722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3455722</v>
      </c>
      <c r="AI11" s="36">
        <f>IF(ISERROR(AH11/J11),0,AH11/J11)</f>
        <v>0.98734914285714281</v>
      </c>
      <c r="AJ11" s="36">
        <f>IF(ISERROR(AH11/$AH$132),0,AH11/$AH$132)</f>
        <v>2.9723630118563362E-3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91" t="s">
        <v>47</v>
      </c>
      <c r="B12" s="192"/>
      <c r="C12" s="192"/>
      <c r="D12" s="192"/>
      <c r="E12" s="19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208">
        <v>3500000</v>
      </c>
      <c r="K13" s="23">
        <v>3488548</v>
      </c>
      <c r="L13" s="22" t="s">
        <v>301</v>
      </c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>
        <v>3488548</v>
      </c>
      <c r="AC13" s="25">
        <f>SUM(Z13:AB13)</f>
        <v>3488548</v>
      </c>
      <c r="AD13" s="24"/>
      <c r="AE13" s="24"/>
      <c r="AF13" s="24"/>
      <c r="AG13" s="25">
        <f>SUM(AD13:AF13)</f>
        <v>0</v>
      </c>
      <c r="AH13" s="25">
        <f>SUM(U13,Y13,AC13,AG13)</f>
        <v>3488548</v>
      </c>
      <c r="AI13" s="26">
        <f>IF(ISERROR(AH13/J13),0,AH13/J13)</f>
        <v>0.99672799999999995</v>
      </c>
      <c r="AJ13" s="27">
        <f>IF(ISERROR(AH13/$AH$132),"-",AH13/$AH$132)</f>
        <v>3.0005975712992534E-3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209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IF(ISERROR(AH14/$AH$132),"-",AH14/$AH$132)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x14ac:dyDescent="0.25">
      <c r="A15" s="196" t="s">
        <v>48</v>
      </c>
      <c r="B15" s="204"/>
      <c r="C15" s="197"/>
      <c r="D15" s="197"/>
      <c r="E15" s="197"/>
      <c r="F15" s="197"/>
      <c r="G15" s="197"/>
      <c r="H15" s="197"/>
      <c r="I15" s="198"/>
      <c r="J15" s="33">
        <f>SUM(J13:J14)</f>
        <v>3500000</v>
      </c>
      <c r="K15" s="33">
        <f>SUM(K13:K14)</f>
        <v>3488548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3488548</v>
      </c>
      <c r="AC15" s="33">
        <f t="shared" si="1"/>
        <v>3488548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3488548</v>
      </c>
      <c r="AI15" s="36">
        <f>IF(ISERROR(AH15/J15),0,AH15/J15)</f>
        <v>0.99672799999999995</v>
      </c>
      <c r="AJ15" s="36">
        <f>IF(ISERROR(AH15/$AH$132),0,AH15/$AH$132)</f>
        <v>3.0005975712992534E-3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91" t="s">
        <v>49</v>
      </c>
      <c r="B16" s="192"/>
      <c r="C16" s="192"/>
      <c r="D16" s="192"/>
      <c r="E16" s="193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94">
        <v>4000000</v>
      </c>
      <c r="K17" s="23">
        <v>3998430</v>
      </c>
      <c r="L17" s="22" t="s">
        <v>301</v>
      </c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>
        <v>1082900</v>
      </c>
      <c r="AA17" s="24"/>
      <c r="AB17" s="24">
        <f>1896501+350999</f>
        <v>2247500</v>
      </c>
      <c r="AC17" s="25">
        <f>SUM(Z17:AB17)</f>
        <v>3330400</v>
      </c>
      <c r="AD17" s="24"/>
      <c r="AE17" s="24"/>
      <c r="AF17" s="24">
        <v>668030</v>
      </c>
      <c r="AG17" s="25">
        <f>SUM(AD17:AF17)</f>
        <v>668030</v>
      </c>
      <c r="AH17" s="25">
        <f>SUM(U17,Y17,AC17,AG17)</f>
        <v>3998430</v>
      </c>
      <c r="AI17" s="26">
        <f>IF(ISERROR(AH17/J17),0,AH17/J17)</f>
        <v>0.99960749999999998</v>
      </c>
      <c r="AJ17" s="27">
        <f>IF(ISERROR(AH17/$AH$132),"-",AH17/$AH$132)</f>
        <v>3.4391613207013557E-3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95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IF(ISERROR(AH18/$AH$132),"-",AH18/$AH$132)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x14ac:dyDescent="0.25">
      <c r="A19" s="196" t="s">
        <v>50</v>
      </c>
      <c r="B19" s="204"/>
      <c r="C19" s="197"/>
      <c r="D19" s="197"/>
      <c r="E19" s="197"/>
      <c r="F19" s="197"/>
      <c r="G19" s="197"/>
      <c r="H19" s="197"/>
      <c r="I19" s="198"/>
      <c r="J19" s="33">
        <f>SUM(J17:J18)</f>
        <v>4000000</v>
      </c>
      <c r="K19" s="33">
        <f>SUM(K17:K18)</f>
        <v>3998430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1082900</v>
      </c>
      <c r="AA19" s="33">
        <f t="shared" si="2"/>
        <v>0</v>
      </c>
      <c r="AB19" s="33">
        <f t="shared" si="2"/>
        <v>2247500</v>
      </c>
      <c r="AC19" s="33">
        <f t="shared" si="2"/>
        <v>3330400</v>
      </c>
      <c r="AD19" s="33">
        <f t="shared" si="2"/>
        <v>0</v>
      </c>
      <c r="AE19" s="33">
        <f t="shared" si="2"/>
        <v>0</v>
      </c>
      <c r="AF19" s="33">
        <f t="shared" si="2"/>
        <v>668030</v>
      </c>
      <c r="AG19" s="33">
        <f t="shared" si="2"/>
        <v>668030</v>
      </c>
      <c r="AH19" s="33">
        <f t="shared" si="2"/>
        <v>3998430</v>
      </c>
      <c r="AI19" s="36">
        <f>IF(ISERROR(AH19/J19),0,AH19/J19)</f>
        <v>0.99960749999999998</v>
      </c>
      <c r="AJ19" s="36">
        <f>IF(ISERROR(AH19/$AH$132),0,AH19/$AH$132)</f>
        <v>3.4391613207013557E-3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91" t="s">
        <v>51</v>
      </c>
      <c r="B20" s="192"/>
      <c r="C20" s="192"/>
      <c r="D20" s="192"/>
      <c r="E20" s="193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94">
        <v>3500000</v>
      </c>
      <c r="K21" s="23">
        <v>3449691</v>
      </c>
      <c r="L21" s="22" t="s">
        <v>301</v>
      </c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>
        <v>3449691</v>
      </c>
      <c r="AA21" s="24"/>
      <c r="AB21" s="24"/>
      <c r="AC21" s="25">
        <f>SUM(Z21:AB21)</f>
        <v>3449691</v>
      </c>
      <c r="AD21" s="24"/>
      <c r="AE21" s="24"/>
      <c r="AF21" s="24"/>
      <c r="AG21" s="25">
        <f>SUM(AD21:AF21)</f>
        <v>0</v>
      </c>
      <c r="AH21" s="25">
        <f>SUM(U21,Y21,AC21,AG21)</f>
        <v>3449691</v>
      </c>
      <c r="AI21" s="26">
        <f>IF(ISERROR(AH21/J21),0,AH21/J21)</f>
        <v>0.985626</v>
      </c>
      <c r="AJ21" s="27">
        <f>IF(ISERROR(AH21/$AH$132),"-",AH21/$AH$132)</f>
        <v>2.967175580308166E-3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95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IF(ISERROR(AH22/$AH$132),"-",AH22/$AH$132)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x14ac:dyDescent="0.25">
      <c r="A23" s="196" t="s">
        <v>52</v>
      </c>
      <c r="B23" s="204"/>
      <c r="C23" s="197"/>
      <c r="D23" s="197"/>
      <c r="E23" s="197"/>
      <c r="F23" s="197"/>
      <c r="G23" s="197"/>
      <c r="H23" s="197"/>
      <c r="I23" s="198"/>
      <c r="J23" s="33">
        <f>SUM(J21:J22)</f>
        <v>3500000</v>
      </c>
      <c r="K23" s="33">
        <f>SUM(K21:K22)</f>
        <v>3449691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3449691</v>
      </c>
      <c r="AA23" s="33">
        <f t="shared" si="3"/>
        <v>0</v>
      </c>
      <c r="AB23" s="33">
        <f t="shared" si="3"/>
        <v>0</v>
      </c>
      <c r="AC23" s="33">
        <f t="shared" si="3"/>
        <v>3449691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3449691</v>
      </c>
      <c r="AI23" s="36">
        <f>IF(ISERROR(AH23/J23),0,AH23/J23)</f>
        <v>0.985626</v>
      </c>
      <c r="AJ23" s="36">
        <f>IF(ISERROR(AH23/$AH$132),0,AH23/$AH$132)</f>
        <v>2.967175580308166E-3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91" t="s">
        <v>53</v>
      </c>
      <c r="B24" s="192"/>
      <c r="C24" s="192"/>
      <c r="D24" s="192"/>
      <c r="E24" s="193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94">
        <v>3500000</v>
      </c>
      <c r="K25" s="45">
        <v>3345750</v>
      </c>
      <c r="L25" s="22" t="s">
        <v>301</v>
      </c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>
        <v>3345750</v>
      </c>
      <c r="AE25" s="24">
        <v>0</v>
      </c>
      <c r="AF25" s="24">
        <v>0</v>
      </c>
      <c r="AG25" s="25">
        <f>SUM(AD25:AF25)</f>
        <v>3345750</v>
      </c>
      <c r="AH25" s="25">
        <f>SUM(U25,Y25,AC25,AG25)</f>
        <v>3345750</v>
      </c>
      <c r="AI25" s="26">
        <f>IF(ISERROR(AH25/J25),0,AH25/J25)</f>
        <v>0.95592857142857146</v>
      </c>
      <c r="AJ25" s="27">
        <f>IF(ISERROR(AH25/$AH$132),"-",AH25/$AH$132)</f>
        <v>2.8777730230957052E-3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95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IF(ISERROR(AH26/$AH$132),"-",AH26/$AH$132)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x14ac:dyDescent="0.25">
      <c r="A27" s="196" t="s">
        <v>54</v>
      </c>
      <c r="B27" s="204"/>
      <c r="C27" s="197"/>
      <c r="D27" s="197"/>
      <c r="E27" s="197"/>
      <c r="F27" s="197"/>
      <c r="G27" s="197"/>
      <c r="H27" s="197"/>
      <c r="I27" s="198"/>
      <c r="J27" s="33">
        <f>SUM(J25:J26)</f>
        <v>3500000</v>
      </c>
      <c r="K27" s="33">
        <f>SUM(K25:K26)</f>
        <v>3345750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3345750</v>
      </c>
      <c r="AE27" s="33">
        <f t="shared" si="4"/>
        <v>0</v>
      </c>
      <c r="AF27" s="33">
        <f t="shared" si="4"/>
        <v>0</v>
      </c>
      <c r="AG27" s="33">
        <f t="shared" si="4"/>
        <v>3345750</v>
      </c>
      <c r="AH27" s="33">
        <f t="shared" si="4"/>
        <v>3345750</v>
      </c>
      <c r="AI27" s="36">
        <f>IF(ISERROR(AH27/J27),0,AH27/J27)</f>
        <v>0.95592857142857146</v>
      </c>
      <c r="AJ27" s="36">
        <f>IF(ISERROR(AH27/$AH$132),0,AH27/$AH$132)</f>
        <v>2.8777730230957052E-3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91" t="s">
        <v>55</v>
      </c>
      <c r="B28" s="192"/>
      <c r="C28" s="192"/>
      <c r="D28" s="192"/>
      <c r="E28" s="193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94">
        <v>3500000</v>
      </c>
      <c r="K29" s="23">
        <v>3449810</v>
      </c>
      <c r="L29" s="22" t="s">
        <v>301</v>
      </c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>
        <v>3449810</v>
      </c>
      <c r="AF29" s="24"/>
      <c r="AG29" s="25">
        <f>SUM(AD29:AF29)</f>
        <v>3449810</v>
      </c>
      <c r="AH29" s="25">
        <f>SUM(U29,Y29,AC29,AG29)</f>
        <v>3449810</v>
      </c>
      <c r="AI29" s="26">
        <f>IF(ISERROR(AH29/J29),0,AH29/J29)</f>
        <v>0.98565999999999998</v>
      </c>
      <c r="AJ29" s="27">
        <f>IF(ISERROR(AH29/$AH$132),"-",AH29/$AH$132)</f>
        <v>2.9672779355318824E-3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95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IF(ISERROR(AH30/$AH$132),"-",AH30/$AH$132)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x14ac:dyDescent="0.25">
      <c r="A31" s="196" t="s">
        <v>56</v>
      </c>
      <c r="B31" s="204"/>
      <c r="C31" s="197"/>
      <c r="D31" s="197"/>
      <c r="E31" s="197"/>
      <c r="F31" s="197"/>
      <c r="G31" s="197"/>
      <c r="H31" s="197"/>
      <c r="I31" s="198"/>
      <c r="J31" s="33">
        <f>SUM(J29:J30)</f>
        <v>3500000</v>
      </c>
      <c r="K31" s="33">
        <f>SUM(K29:K30)</f>
        <v>3449810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3449810</v>
      </c>
      <c r="AF31" s="33">
        <f t="shared" si="5"/>
        <v>0</v>
      </c>
      <c r="AG31" s="33">
        <f t="shared" si="5"/>
        <v>3449810</v>
      </c>
      <c r="AH31" s="33">
        <f t="shared" si="5"/>
        <v>3449810</v>
      </c>
      <c r="AI31" s="36">
        <f>IF(ISERROR(AH31/J31),0,AH31/J31)</f>
        <v>0.98565999999999998</v>
      </c>
      <c r="AJ31" s="36">
        <f>IF(ISERROR(AH31/$AH$132),0,AH31/$AH$132)</f>
        <v>2.9672779355318824E-3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91" t="s">
        <v>57</v>
      </c>
      <c r="B32" s="192"/>
      <c r="C32" s="192"/>
      <c r="D32" s="192"/>
      <c r="E32" s="193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94">
        <v>3500000</v>
      </c>
      <c r="K33" s="23">
        <v>3498267</v>
      </c>
      <c r="L33" s="22" t="s">
        <v>301</v>
      </c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>
        <v>1300004</v>
      </c>
      <c r="AA33" s="24"/>
      <c r="AB33" s="24">
        <f>1770720+191114</f>
        <v>1961834</v>
      </c>
      <c r="AC33" s="25">
        <f>SUM(Z33:AB33)</f>
        <v>3261838</v>
      </c>
      <c r="AD33" s="24">
        <v>236429</v>
      </c>
      <c r="AE33" s="24"/>
      <c r="AF33" s="24"/>
      <c r="AG33" s="25">
        <f>SUM(AD33:AF33)</f>
        <v>236429</v>
      </c>
      <c r="AH33" s="25">
        <f>SUM(U33,Y33,AC33,AG33)</f>
        <v>3498267</v>
      </c>
      <c r="AI33" s="26">
        <f>IF(ISERROR(AH33/J33),0,AH33/J33)</f>
        <v>0.99950485714285719</v>
      </c>
      <c r="AJ33" s="27">
        <f>IF(ISERROR(AH33/$AH$132),"-",AH33/$AH$132)</f>
        <v>3.0089571546546945E-3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95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IF(ISERROR(AH34/$AH$132),"-",AH34/$AH$132)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x14ac:dyDescent="0.25">
      <c r="A35" s="196" t="s">
        <v>58</v>
      </c>
      <c r="B35" s="204"/>
      <c r="C35" s="197"/>
      <c r="D35" s="197"/>
      <c r="E35" s="197"/>
      <c r="F35" s="197"/>
      <c r="G35" s="197"/>
      <c r="H35" s="197"/>
      <c r="I35" s="198"/>
      <c r="J35" s="33">
        <f>SUM(J33:J34)</f>
        <v>3500000</v>
      </c>
      <c r="K35" s="33">
        <f>SUM(K33:K34)</f>
        <v>3498267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1300004</v>
      </c>
      <c r="AA35" s="33">
        <f t="shared" si="6"/>
        <v>0</v>
      </c>
      <c r="AB35" s="33">
        <f t="shared" si="6"/>
        <v>1961834</v>
      </c>
      <c r="AC35" s="33">
        <f t="shared" si="6"/>
        <v>3261838</v>
      </c>
      <c r="AD35" s="33">
        <f t="shared" si="6"/>
        <v>236429</v>
      </c>
      <c r="AE35" s="33">
        <f t="shared" si="6"/>
        <v>0</v>
      </c>
      <c r="AF35" s="33">
        <f t="shared" si="6"/>
        <v>0</v>
      </c>
      <c r="AG35" s="33">
        <f t="shared" si="6"/>
        <v>236429</v>
      </c>
      <c r="AH35" s="33">
        <f t="shared" si="6"/>
        <v>3498267</v>
      </c>
      <c r="AI35" s="36">
        <f>IF(ISERROR(AH35/J35),0,AH35/J35)</f>
        <v>0.99950485714285719</v>
      </c>
      <c r="AJ35" s="36">
        <f>IF(ISERROR(AH35/$AH$132),0,AH35/$AH$132)</f>
        <v>3.0089571546546945E-3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91" t="s">
        <v>59</v>
      </c>
      <c r="B36" s="192"/>
      <c r="C36" s="192"/>
      <c r="D36" s="192"/>
      <c r="E36" s="193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94">
        <v>3427146</v>
      </c>
      <c r="K37" s="23">
        <v>3345684</v>
      </c>
      <c r="L37" s="22" t="s">
        <v>301</v>
      </c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>
        <v>1999684</v>
      </c>
      <c r="AE37" s="24">
        <v>870000</v>
      </c>
      <c r="AF37" s="24">
        <v>476000</v>
      </c>
      <c r="AG37" s="25">
        <f>SUM(AD37:AF37)</f>
        <v>3345684</v>
      </c>
      <c r="AH37" s="25">
        <f>SUM(U37,Y37,AC37,AG37)</f>
        <v>3345684</v>
      </c>
      <c r="AI37" s="26">
        <f>IF(ISERROR(AH37/J37),0,AH37/J37)</f>
        <v>0.97623036777540262</v>
      </c>
      <c r="AJ37" s="27">
        <f>IF(ISERROR(AH37/$AH$132),"-",AH37/$AH$132)</f>
        <v>2.8777162546522999E-3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95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IF(ISERROR(AH38/$AH$132),"-",AH38/$AH$132)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x14ac:dyDescent="0.25">
      <c r="A39" s="196" t="s">
        <v>60</v>
      </c>
      <c r="B39" s="204"/>
      <c r="C39" s="197"/>
      <c r="D39" s="197"/>
      <c r="E39" s="197"/>
      <c r="F39" s="197"/>
      <c r="G39" s="197"/>
      <c r="H39" s="197"/>
      <c r="I39" s="198"/>
      <c r="J39" s="33">
        <f>SUM(J37:J38)</f>
        <v>3427146</v>
      </c>
      <c r="K39" s="33">
        <f>SUM(K37:K38)</f>
        <v>3345684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1999684</v>
      </c>
      <c r="AE39" s="33">
        <f t="shared" si="7"/>
        <v>870000</v>
      </c>
      <c r="AF39" s="33">
        <f t="shared" si="7"/>
        <v>476000</v>
      </c>
      <c r="AG39" s="33">
        <f t="shared" si="7"/>
        <v>3345684</v>
      </c>
      <c r="AH39" s="33">
        <f t="shared" si="7"/>
        <v>3345684</v>
      </c>
      <c r="AI39" s="36">
        <f>IF(ISERROR(AH39/J39),0,AH39/J39)</f>
        <v>0.97623036777540262</v>
      </c>
      <c r="AJ39" s="36">
        <f>IF(ISERROR(AH39/$AH$132),0,AH39/$AH$132)</f>
        <v>2.8777162546522999E-3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91" t="s">
        <v>61</v>
      </c>
      <c r="B40" s="192"/>
      <c r="C40" s="192"/>
      <c r="D40" s="192"/>
      <c r="E40" s="193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94">
        <v>3500000</v>
      </c>
      <c r="K41" s="45">
        <v>3497651</v>
      </c>
      <c r="L41" s="22" t="s">
        <v>301</v>
      </c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>
        <v>791000</v>
      </c>
      <c r="Y41" s="25">
        <f>SUM(V41:X41)</f>
        <v>791000</v>
      </c>
      <c r="Z41" s="24"/>
      <c r="AA41" s="24"/>
      <c r="AB41" s="24"/>
      <c r="AC41" s="25">
        <f>SUM(Z41:AB41)</f>
        <v>0</v>
      </c>
      <c r="AD41" s="24">
        <v>517412</v>
      </c>
      <c r="AE41" s="24">
        <v>573100</v>
      </c>
      <c r="AF41" s="24">
        <v>1616139</v>
      </c>
      <c r="AG41" s="25">
        <f>SUM(AD41:AF41)</f>
        <v>2706651</v>
      </c>
      <c r="AH41" s="25">
        <f>SUM(U41,Y41,AC41,AG41)</f>
        <v>3497651</v>
      </c>
      <c r="AI41" s="26">
        <f>IF(ISERROR(AH41/J41),0,AH41/J41)</f>
        <v>0.99932885714285713</v>
      </c>
      <c r="AJ41" s="27">
        <f>IF(ISERROR(AH41/$AH$132),"-",AH41/$AH$132)</f>
        <v>3.0084273158495754E-3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95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IF(ISERROR(AH42/$AH$132),"-",AH42/$AH$132)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x14ac:dyDescent="0.25">
      <c r="A43" s="196" t="s">
        <v>62</v>
      </c>
      <c r="B43" s="204"/>
      <c r="C43" s="197"/>
      <c r="D43" s="197"/>
      <c r="E43" s="197"/>
      <c r="F43" s="197"/>
      <c r="G43" s="197"/>
      <c r="H43" s="197"/>
      <c r="I43" s="198"/>
      <c r="J43" s="33">
        <f>SUM(J41:J42)</f>
        <v>3500000</v>
      </c>
      <c r="K43" s="33">
        <f>SUM(K41:K42)</f>
        <v>3497651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791000</v>
      </c>
      <c r="Y43" s="33">
        <f t="shared" si="8"/>
        <v>791000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517412</v>
      </c>
      <c r="AE43" s="33">
        <f t="shared" si="8"/>
        <v>573100</v>
      </c>
      <c r="AF43" s="33">
        <f t="shared" si="8"/>
        <v>1616139</v>
      </c>
      <c r="AG43" s="33">
        <f t="shared" si="8"/>
        <v>2706651</v>
      </c>
      <c r="AH43" s="33">
        <f t="shared" si="8"/>
        <v>3497651</v>
      </c>
      <c r="AI43" s="36">
        <f>IF(ISERROR(AH43/J43),0,AH43/J43)</f>
        <v>0.99932885714285713</v>
      </c>
      <c r="AJ43" s="36">
        <f>IF(ISERROR(AH43/$AH$132),0,AH43/$AH$132)</f>
        <v>3.0084273158495754E-3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91" t="s">
        <v>63</v>
      </c>
      <c r="B44" s="192"/>
      <c r="C44" s="192"/>
      <c r="D44" s="192"/>
      <c r="E44" s="193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94">
        <v>3500000</v>
      </c>
      <c r="K45" s="57">
        <v>3496964</v>
      </c>
      <c r="L45" s="22" t="s">
        <v>301</v>
      </c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1892100</v>
      </c>
      <c r="AB45" s="24">
        <v>0</v>
      </c>
      <c r="AC45" s="25">
        <f>SUM(Z45:AB45)</f>
        <v>1892100</v>
      </c>
      <c r="AD45" s="24">
        <v>1604864</v>
      </c>
      <c r="AE45" s="24">
        <v>0</v>
      </c>
      <c r="AF45" s="24">
        <v>0</v>
      </c>
      <c r="AG45" s="25">
        <f>SUM(AD45:AF45)</f>
        <v>1604864</v>
      </c>
      <c r="AH45" s="25">
        <f>SUM(U45,Y45,AC45,AG45)</f>
        <v>3496964</v>
      </c>
      <c r="AI45" s="26">
        <f>IF(ISERROR(AH45/J45),0,AH45/J45)</f>
        <v>0.99913257142857148</v>
      </c>
      <c r="AJ45" s="27">
        <f>IF(ISERROR(AH45/$AH$132),"-",AH45/$AH$132)</f>
        <v>3.0078364079613989E-3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95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IF(ISERROR(AH46/$AH$132),"-",AH46/$AH$132)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x14ac:dyDescent="0.25">
      <c r="A47" s="196" t="s">
        <v>64</v>
      </c>
      <c r="B47" s="204"/>
      <c r="C47" s="197"/>
      <c r="D47" s="197"/>
      <c r="E47" s="197"/>
      <c r="F47" s="197"/>
      <c r="G47" s="197"/>
      <c r="H47" s="197"/>
      <c r="I47" s="198"/>
      <c r="J47" s="33">
        <f>SUM(J45:J46)</f>
        <v>3500000</v>
      </c>
      <c r="K47" s="33">
        <f>SUM(K45:K46)</f>
        <v>3496964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1892100</v>
      </c>
      <c r="AB47" s="33">
        <f t="shared" si="9"/>
        <v>0</v>
      </c>
      <c r="AC47" s="33">
        <f t="shared" si="9"/>
        <v>1892100</v>
      </c>
      <c r="AD47" s="33">
        <f t="shared" si="9"/>
        <v>1604864</v>
      </c>
      <c r="AE47" s="33">
        <f t="shared" si="9"/>
        <v>0</v>
      </c>
      <c r="AF47" s="33">
        <f t="shared" si="9"/>
        <v>0</v>
      </c>
      <c r="AG47" s="33">
        <f t="shared" si="9"/>
        <v>1604864</v>
      </c>
      <c r="AH47" s="33">
        <f t="shared" si="9"/>
        <v>3496964</v>
      </c>
      <c r="AI47" s="36">
        <f>IF(ISERROR(AH47/J47),0,AH47/J47)</f>
        <v>0.99913257142857148</v>
      </c>
      <c r="AJ47" s="36">
        <f>IF(ISERROR(AH47/$AH$132),0,AH47/$AH$132)</f>
        <v>3.0078364079613989E-3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91" t="s">
        <v>65</v>
      </c>
      <c r="B48" s="192"/>
      <c r="C48" s="192"/>
      <c r="D48" s="192"/>
      <c r="E48" s="193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94">
        <v>4000000</v>
      </c>
      <c r="K49" s="57">
        <v>3740590</v>
      </c>
      <c r="L49" s="22" t="s">
        <v>301</v>
      </c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>
        <v>165512</v>
      </c>
      <c r="AB49" s="24">
        <v>3032310</v>
      </c>
      <c r="AC49" s="25">
        <f>SUM(Z49:AB49)</f>
        <v>3197822</v>
      </c>
      <c r="AD49" s="24">
        <v>289999</v>
      </c>
      <c r="AE49" s="24">
        <v>252769</v>
      </c>
      <c r="AF49" s="24"/>
      <c r="AG49" s="25">
        <f>SUM(AD49:AF49)</f>
        <v>542768</v>
      </c>
      <c r="AH49" s="25">
        <f>SUM(U49,Y49,AC49,AG49)</f>
        <v>3740590</v>
      </c>
      <c r="AI49" s="26">
        <f>IF(ISERROR(AH49/J49),0,AH49/J49)</f>
        <v>0.93514750000000002</v>
      </c>
      <c r="AJ49" s="27">
        <f>IF(ISERROR(AH49/$AH$132),"-",AH49/$AH$132)</f>
        <v>3.2173859351301098E-3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95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IF(ISERROR(AH50/$AH$132),"-",AH50/$AH$132)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x14ac:dyDescent="0.25">
      <c r="A51" s="200" t="s">
        <v>66</v>
      </c>
      <c r="B51" s="200"/>
      <c r="C51" s="200"/>
      <c r="D51" s="200"/>
      <c r="E51" s="200"/>
      <c r="F51" s="200"/>
      <c r="G51" s="200"/>
      <c r="H51" s="200"/>
      <c r="I51" s="200"/>
      <c r="J51" s="33">
        <f>J49</f>
        <v>4000000</v>
      </c>
      <c r="K51" s="33">
        <f>SUM(K49:K50)</f>
        <v>3740590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165512</v>
      </c>
      <c r="AB51" s="33">
        <f t="shared" si="10"/>
        <v>3032310</v>
      </c>
      <c r="AC51" s="33">
        <f t="shared" si="10"/>
        <v>3197822</v>
      </c>
      <c r="AD51" s="33">
        <f t="shared" si="10"/>
        <v>289999</v>
      </c>
      <c r="AE51" s="33">
        <f t="shared" si="10"/>
        <v>252769</v>
      </c>
      <c r="AF51" s="33">
        <f t="shared" si="10"/>
        <v>0</v>
      </c>
      <c r="AG51" s="33">
        <f t="shared" si="10"/>
        <v>542768</v>
      </c>
      <c r="AH51" s="33">
        <f t="shared" si="10"/>
        <v>3740590</v>
      </c>
      <c r="AI51" s="36">
        <f>IF(ISERROR(AH51/J51),0,AH51/J51)</f>
        <v>0.93514750000000002</v>
      </c>
      <c r="AJ51" s="36">
        <f>IF(ISERROR(AH51/$AH$132),0,AH51/$AH$132)</f>
        <v>3.2173859351301098E-3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01" t="s">
        <v>67</v>
      </c>
      <c r="B52" s="202"/>
      <c r="C52" s="202"/>
      <c r="D52" s="202"/>
      <c r="E52" s="203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94">
        <v>3500000</v>
      </c>
      <c r="K53" s="23">
        <v>3423178</v>
      </c>
      <c r="L53" s="22" t="s">
        <v>301</v>
      </c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>
        <v>3423178</v>
      </c>
      <c r="AC53" s="25">
        <f>SUM(Z53:AB53)</f>
        <v>3423178</v>
      </c>
      <c r="AD53" s="24"/>
      <c r="AE53" s="24"/>
      <c r="AF53" s="24"/>
      <c r="AG53" s="25">
        <f>SUM(AD53:AF53)</f>
        <v>0</v>
      </c>
      <c r="AH53" s="25">
        <f>SUM(U53,Y53,AC53,AG53)</f>
        <v>3423178</v>
      </c>
      <c r="AI53" s="26">
        <f>IF(ISERROR(AH53/J53),0,AH53/J53)</f>
        <v>0.97805085714285711</v>
      </c>
      <c r="AJ53" s="27">
        <f>IF(ISERROR(AH53/$AH$132),"-",AH53/$AH$132)</f>
        <v>2.9443710084897886E-3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95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IF(ISERROR(AH54/$AH$132),"-",AH54/$AH$132)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x14ac:dyDescent="0.25">
      <c r="A55" s="196" t="s">
        <v>68</v>
      </c>
      <c r="B55" s="197"/>
      <c r="C55" s="197"/>
      <c r="D55" s="197"/>
      <c r="E55" s="197"/>
      <c r="F55" s="197"/>
      <c r="G55" s="197"/>
      <c r="H55" s="197"/>
      <c r="I55" s="198"/>
      <c r="J55" s="33">
        <f>SUM(J53:J54)</f>
        <v>3500000</v>
      </c>
      <c r="K55" s="33">
        <f>SUM(K53:K54)</f>
        <v>3423178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3423178</v>
      </c>
      <c r="AC55" s="33">
        <f t="shared" si="11"/>
        <v>3423178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3423178</v>
      </c>
      <c r="AI55" s="36">
        <f>IF(ISERROR(AH55/J55),0,AH55/J55)</f>
        <v>0.97805085714285711</v>
      </c>
      <c r="AJ55" s="36">
        <f>IF(ISERROR(AH55/$AH$132),0,AH55/$AH$132)</f>
        <v>2.9443710084897886E-3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91" t="s">
        <v>69</v>
      </c>
      <c r="B56" s="192"/>
      <c r="C56" s="192"/>
      <c r="D56" s="192"/>
      <c r="E56" s="193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94">
        <v>3500000</v>
      </c>
      <c r="K57" s="23">
        <v>3500000</v>
      </c>
      <c r="L57" s="22" t="s">
        <v>301</v>
      </c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>
        <v>3159093</v>
      </c>
      <c r="AE57" s="24">
        <v>340906</v>
      </c>
      <c r="AF57" s="24"/>
      <c r="AG57" s="25">
        <f>SUM(AD57:AF57)</f>
        <v>3499999</v>
      </c>
      <c r="AH57" s="25">
        <f>SUM(U57,Y57,AC57,AG57)</f>
        <v>3499999</v>
      </c>
      <c r="AI57" s="26">
        <f>IF(ISERROR(AH57/J57),0,AH57/J57)</f>
        <v>0.99999971428571433</v>
      </c>
      <c r="AJ57" s="27">
        <f>IF(ISERROR(AH57/$AH$132),"-",AH57/$AH$132)</f>
        <v>3.0104468962301265E-3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95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IF(ISERROR(AH58/$AH$132),"-",AH58/$AH$132)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x14ac:dyDescent="0.25">
      <c r="A59" s="196" t="s">
        <v>70</v>
      </c>
      <c r="B59" s="197"/>
      <c r="C59" s="197"/>
      <c r="D59" s="197"/>
      <c r="E59" s="197"/>
      <c r="F59" s="197"/>
      <c r="G59" s="197"/>
      <c r="H59" s="197"/>
      <c r="I59" s="198"/>
      <c r="J59" s="33">
        <f>SUM(J57:J58)</f>
        <v>3500000</v>
      </c>
      <c r="K59" s="33">
        <f>SUM(K57:K58)</f>
        <v>3500000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3159093</v>
      </c>
      <c r="AE59" s="33">
        <f t="shared" si="12"/>
        <v>340906</v>
      </c>
      <c r="AF59" s="33">
        <f t="shared" si="12"/>
        <v>0</v>
      </c>
      <c r="AG59" s="33">
        <f t="shared" si="12"/>
        <v>3499999</v>
      </c>
      <c r="AH59" s="33">
        <f t="shared" si="12"/>
        <v>3499999</v>
      </c>
      <c r="AI59" s="36">
        <f>IF(ISERROR(AH59/J59),0,AH59/J59)</f>
        <v>0.99999971428571433</v>
      </c>
      <c r="AJ59" s="36">
        <f>IF(ISERROR(AH59/$AH$132),0,AH59/$AH$132)</f>
        <v>3.0104468962301265E-3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91" t="s">
        <v>71</v>
      </c>
      <c r="B60" s="192"/>
      <c r="C60" s="192"/>
      <c r="D60" s="192"/>
      <c r="E60" s="193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94">
        <v>3500000</v>
      </c>
      <c r="K61" s="23">
        <v>3490026</v>
      </c>
      <c r="L61" s="22" t="s">
        <v>301</v>
      </c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>
        <f>2291149+543030+182779+236258</f>
        <v>3253216</v>
      </c>
      <c r="AA61" s="24"/>
      <c r="AB61" s="24">
        <v>236810</v>
      </c>
      <c r="AC61" s="25">
        <f>SUM(Z61:AB61)</f>
        <v>3490026</v>
      </c>
      <c r="AD61" s="24"/>
      <c r="AE61" s="24"/>
      <c r="AF61" s="24"/>
      <c r="AG61" s="25">
        <f>SUM(AD61:AF61)</f>
        <v>0</v>
      </c>
      <c r="AH61" s="25">
        <f>SUM(U61,Y61,AC61,AG61)</f>
        <v>3490026</v>
      </c>
      <c r="AI61" s="26">
        <f>IF(ISERROR(AH61/J61),0,AH61/J61)</f>
        <v>0.99715028571428577</v>
      </c>
      <c r="AJ61" s="27">
        <f>IF(ISERROR(AH61/$AH$132),"-",AH61/$AH$132)</f>
        <v>3.0018688403803668E-3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95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IF(ISERROR(AH62/$AH$132),"-",AH62/$AH$132)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x14ac:dyDescent="0.25">
      <c r="A63" s="196" t="s">
        <v>72</v>
      </c>
      <c r="B63" s="197"/>
      <c r="C63" s="197"/>
      <c r="D63" s="197"/>
      <c r="E63" s="197"/>
      <c r="F63" s="197"/>
      <c r="G63" s="197"/>
      <c r="H63" s="197"/>
      <c r="I63" s="198"/>
      <c r="J63" s="33">
        <f>SUM(J61:J62)</f>
        <v>3500000</v>
      </c>
      <c r="K63" s="33">
        <f>SUM(K61:K62)</f>
        <v>3490026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3253216</v>
      </c>
      <c r="AA63" s="33">
        <f t="shared" si="13"/>
        <v>0</v>
      </c>
      <c r="AB63" s="33">
        <f t="shared" si="13"/>
        <v>236810</v>
      </c>
      <c r="AC63" s="33">
        <f t="shared" si="13"/>
        <v>3490026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3490026</v>
      </c>
      <c r="AI63" s="36">
        <f>IF(ISERROR(AH63/J63),0,AH63/J63)</f>
        <v>0.99715028571428577</v>
      </c>
      <c r="AJ63" s="36">
        <f>IF(ISERROR(AH63/$AH$132),0,AH63/$AH$132)</f>
        <v>3.0018688403803668E-3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91" t="s">
        <v>287</v>
      </c>
      <c r="B64" s="192"/>
      <c r="C64" s="192"/>
      <c r="D64" s="192"/>
      <c r="E64" s="193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customHeight="1" outlineLevel="1" x14ac:dyDescent="0.25">
      <c r="A65" s="18"/>
      <c r="B65" s="19"/>
      <c r="C65" s="20"/>
      <c r="D65" s="21"/>
      <c r="E65" s="22"/>
      <c r="F65" s="22"/>
      <c r="G65" s="22"/>
      <c r="H65" s="21"/>
      <c r="I65" s="21"/>
      <c r="J65" s="194">
        <v>3500000</v>
      </c>
      <c r="K65" s="23">
        <v>3500000</v>
      </c>
      <c r="L65" s="22" t="s">
        <v>301</v>
      </c>
      <c r="M65" s="24"/>
      <c r="N65" s="24"/>
      <c r="O65" s="24"/>
      <c r="P65" s="22"/>
      <c r="Q65" s="22"/>
      <c r="R65" s="24"/>
      <c r="S65" s="24"/>
      <c r="T65" s="24"/>
      <c r="U65" s="25"/>
      <c r="V65" s="24"/>
      <c r="W65" s="24"/>
      <c r="X65" s="24">
        <v>561680</v>
      </c>
      <c r="Y65" s="25">
        <f>SUM(V65:X65)</f>
        <v>561680</v>
      </c>
      <c r="Z65" s="24">
        <v>1089986</v>
      </c>
      <c r="AA65" s="24">
        <v>1038334</v>
      </c>
      <c r="AB65" s="24">
        <v>810000</v>
      </c>
      <c r="AC65" s="25">
        <f>SUM(Z65:AB65)</f>
        <v>2938320</v>
      </c>
      <c r="AD65" s="24"/>
      <c r="AE65" s="24"/>
      <c r="AF65" s="24"/>
      <c r="AG65" s="25">
        <f>SUM(AD65:AF65)</f>
        <v>0</v>
      </c>
      <c r="AH65" s="25">
        <f>SUM(U65,Y65,AC65,AG65)</f>
        <v>3500000</v>
      </c>
      <c r="AI65" s="26">
        <f>IF(ISERROR(AH65/J65),0,AH65/J65)</f>
        <v>1</v>
      </c>
      <c r="AJ65" s="27">
        <f>IF(ISERROR(AH65/$AH$132),"-",AH65/$AH$132)</f>
        <v>3.0104477563580568E-3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8"/>
      <c r="B66" s="19"/>
      <c r="C66" s="28"/>
      <c r="D66" s="29"/>
      <c r="E66" s="30"/>
      <c r="F66" s="30"/>
      <c r="G66" s="30"/>
      <c r="H66" s="29"/>
      <c r="I66" s="29"/>
      <c r="J66" s="195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/>
      <c r="V66" s="24"/>
      <c r="W66" s="24"/>
      <c r="X66" s="24"/>
      <c r="Y66" s="25">
        <f>SUM(V66:X66)</f>
        <v>0</v>
      </c>
      <c r="Z66" s="24"/>
      <c r="AA66" s="24"/>
      <c r="AB66" s="24"/>
      <c r="AC66" s="25"/>
      <c r="AD66" s="24"/>
      <c r="AE66" s="24"/>
      <c r="AF66" s="24"/>
      <c r="AG66" s="25"/>
      <c r="AH66" s="25">
        <f>SUM(U66,Y66,AC66,AG66)</f>
        <v>0</v>
      </c>
      <c r="AI66" s="26">
        <f>IF(ISERROR(AH66/J66),0,AH66/J66)</f>
        <v>0</v>
      </c>
      <c r="AJ66" s="27">
        <f>IF(ISERROR(AH66/$AH$132),"-",AH66/$AH$132)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x14ac:dyDescent="0.25">
      <c r="A67" s="196" t="s">
        <v>299</v>
      </c>
      <c r="B67" s="197"/>
      <c r="C67" s="197"/>
      <c r="D67" s="197"/>
      <c r="E67" s="197"/>
      <c r="F67" s="197"/>
      <c r="G67" s="197"/>
      <c r="H67" s="197"/>
      <c r="I67" s="198"/>
      <c r="J67" s="33">
        <f>+J65</f>
        <v>3500000</v>
      </c>
      <c r="K67" s="33">
        <f>+SUM(K65:K66)</f>
        <v>3500000</v>
      </c>
      <c r="L67" s="32"/>
      <c r="M67" s="33"/>
      <c r="N67" s="33"/>
      <c r="O67" s="33"/>
      <c r="P67" s="34"/>
      <c r="Q67" s="35"/>
      <c r="R67" s="33"/>
      <c r="S67" s="33"/>
      <c r="T67" s="33"/>
      <c r="U67" s="33">
        <f t="shared" ref="U67:AJ67" si="14">+SUM(U65:U66)</f>
        <v>0</v>
      </c>
      <c r="V67" s="33">
        <f t="shared" si="14"/>
        <v>0</v>
      </c>
      <c r="W67" s="33">
        <f t="shared" si="14"/>
        <v>0</v>
      </c>
      <c r="X67" s="33">
        <f t="shared" si="14"/>
        <v>561680</v>
      </c>
      <c r="Y67" s="33">
        <f t="shared" si="14"/>
        <v>561680</v>
      </c>
      <c r="Z67" s="33">
        <f t="shared" si="14"/>
        <v>1089986</v>
      </c>
      <c r="AA67" s="33">
        <f t="shared" si="14"/>
        <v>1038334</v>
      </c>
      <c r="AB67" s="33">
        <f t="shared" si="14"/>
        <v>810000</v>
      </c>
      <c r="AC67" s="33">
        <f t="shared" si="14"/>
        <v>2938320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3500000</v>
      </c>
      <c r="AI67" s="33">
        <f t="shared" si="14"/>
        <v>1</v>
      </c>
      <c r="AJ67" s="33">
        <f t="shared" si="14"/>
        <v>3.0104477563580568E-3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91" t="s">
        <v>73</v>
      </c>
      <c r="B68" s="192"/>
      <c r="C68" s="192"/>
      <c r="D68" s="192"/>
      <c r="E68" s="193"/>
      <c r="F68" s="9"/>
      <c r="G68" s="10"/>
      <c r="H68" s="11"/>
      <c r="I68" s="11"/>
      <c r="J68" s="12"/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2.75" customHeight="1" outlineLevel="1" x14ac:dyDescent="0.25">
      <c r="A69" s="18">
        <v>1</v>
      </c>
      <c r="B69" s="19"/>
      <c r="C69" s="20"/>
      <c r="D69" s="21"/>
      <c r="E69" s="22"/>
      <c r="F69" s="22"/>
      <c r="G69" s="22"/>
      <c r="H69" s="21"/>
      <c r="I69" s="21"/>
      <c r="J69" s="194">
        <v>3500000</v>
      </c>
      <c r="K69" s="23">
        <v>3499998</v>
      </c>
      <c r="L69" s="22" t="s">
        <v>301</v>
      </c>
      <c r="M69" s="24"/>
      <c r="N69" s="24"/>
      <c r="O69" s="24"/>
      <c r="P69" s="22"/>
      <c r="Q69" s="22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3499998</v>
      </c>
      <c r="AF69" s="24"/>
      <c r="AG69" s="25">
        <f>SUM(AD69:AF69)</f>
        <v>3499998</v>
      </c>
      <c r="AH69" s="25">
        <f>SUM(U69,Y69,AC69,AG69)</f>
        <v>3499998</v>
      </c>
      <c r="AI69" s="26">
        <f>IF(ISERROR(AH69/J69),0,AH69/J69)</f>
        <v>0.99999942857142854</v>
      </c>
      <c r="AJ69" s="27">
        <f>IF(ISERROR(AH69/$AH$132),"-",AH69/$AH$132)</f>
        <v>3.0104460361021963E-3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8">
        <v>2</v>
      </c>
      <c r="B70" s="19"/>
      <c r="C70" s="28"/>
      <c r="D70" s="29"/>
      <c r="E70" s="30"/>
      <c r="F70" s="30"/>
      <c r="G70" s="30"/>
      <c r="H70" s="29"/>
      <c r="I70" s="29"/>
      <c r="J70" s="195"/>
      <c r="K70" s="31"/>
      <c r="L70" s="30"/>
      <c r="M70" s="24"/>
      <c r="N70" s="24"/>
      <c r="O70" s="24"/>
      <c r="P70" s="30"/>
      <c r="Q70" s="30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/>
      <c r="AF70" s="24"/>
      <c r="AG70" s="25">
        <f>SUM(AD70:AF70)</f>
        <v>0</v>
      </c>
      <c r="AH70" s="25">
        <f>SUM(U70,Y70,AC70,AG70)</f>
        <v>0</v>
      </c>
      <c r="AI70" s="26">
        <f>IF(ISERROR(AH70/J70),0,AH70/J70)</f>
        <v>0</v>
      </c>
      <c r="AJ70" s="27">
        <f>IF(ISERROR(AH70/$AH$132),"-",AH70/$AH$132)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96" t="s">
        <v>74</v>
      </c>
      <c r="B71" s="197"/>
      <c r="C71" s="197"/>
      <c r="D71" s="197"/>
      <c r="E71" s="197"/>
      <c r="F71" s="197"/>
      <c r="G71" s="197"/>
      <c r="H71" s="197"/>
      <c r="I71" s="198"/>
      <c r="J71" s="33">
        <f>SUM(J69:J70)</f>
        <v>3500000</v>
      </c>
      <c r="K71" s="33">
        <f>SUM(K69:K70)</f>
        <v>3499998</v>
      </c>
      <c r="L71" s="32"/>
      <c r="M71" s="33">
        <f>SUM(M69:M70)</f>
        <v>0</v>
      </c>
      <c r="N71" s="33">
        <f>SUM(N69:N70)</f>
        <v>0</v>
      </c>
      <c r="O71" s="33">
        <f>SUM(O69:O70)</f>
        <v>0</v>
      </c>
      <c r="P71" s="34"/>
      <c r="Q71" s="35"/>
      <c r="R71" s="33">
        <f t="shared" ref="R71:AH71" si="15">SUM(R69:R70)</f>
        <v>0</v>
      </c>
      <c r="S71" s="33">
        <f t="shared" si="15"/>
        <v>0</v>
      </c>
      <c r="T71" s="33">
        <f t="shared" si="15"/>
        <v>0</v>
      </c>
      <c r="U71" s="33">
        <f t="shared" si="15"/>
        <v>0</v>
      </c>
      <c r="V71" s="33">
        <f t="shared" si="15"/>
        <v>0</v>
      </c>
      <c r="W71" s="33">
        <f t="shared" si="15"/>
        <v>0</v>
      </c>
      <c r="X71" s="33">
        <f t="shared" si="15"/>
        <v>0</v>
      </c>
      <c r="Y71" s="33">
        <f t="shared" si="15"/>
        <v>0</v>
      </c>
      <c r="Z71" s="33">
        <f t="shared" si="15"/>
        <v>0</v>
      </c>
      <c r="AA71" s="33">
        <f t="shared" si="15"/>
        <v>0</v>
      </c>
      <c r="AB71" s="33">
        <f t="shared" si="15"/>
        <v>0</v>
      </c>
      <c r="AC71" s="33">
        <f t="shared" si="15"/>
        <v>0</v>
      </c>
      <c r="AD71" s="33">
        <f t="shared" si="15"/>
        <v>0</v>
      </c>
      <c r="AE71" s="33">
        <f t="shared" si="15"/>
        <v>3499998</v>
      </c>
      <c r="AF71" s="33">
        <f t="shared" si="15"/>
        <v>0</v>
      </c>
      <c r="AG71" s="33">
        <f t="shared" si="15"/>
        <v>3499998</v>
      </c>
      <c r="AH71" s="33">
        <f t="shared" si="15"/>
        <v>3499998</v>
      </c>
      <c r="AI71" s="36">
        <f>IF(ISERROR(AH71/J71),0,AH71/J71)</f>
        <v>0.99999942857142854</v>
      </c>
      <c r="AJ71" s="36">
        <f>IF(ISERROR(AH71/$AH$132),0,AH71/$AH$132)</f>
        <v>3.0104460361021963E-3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x14ac:dyDescent="0.25">
      <c r="A72" s="191" t="s">
        <v>75</v>
      </c>
      <c r="B72" s="192"/>
      <c r="C72" s="192"/>
      <c r="D72" s="192"/>
      <c r="E72" s="193"/>
      <c r="F72" s="9"/>
      <c r="G72" s="10"/>
      <c r="H72" s="11"/>
      <c r="I72" s="11"/>
      <c r="J72" s="194">
        <v>1107872854</v>
      </c>
      <c r="K72" s="13"/>
      <c r="L72" s="14"/>
      <c r="M72" s="15"/>
      <c r="N72" s="15"/>
      <c r="O72" s="15"/>
      <c r="P72" s="10"/>
      <c r="Q72" s="16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7"/>
      <c r="AJ72" s="17"/>
    </row>
    <row r="73" spans="1:106" ht="15.75" customHeight="1" outlineLevel="1" x14ac:dyDescent="0.3">
      <c r="A73" s="19">
        <v>1</v>
      </c>
      <c r="B73" s="19"/>
      <c r="C73" s="50"/>
      <c r="D73" s="51"/>
      <c r="E73" s="68"/>
      <c r="F73" s="69"/>
      <c r="G73" s="70"/>
      <c r="H73" s="53"/>
      <c r="I73" s="55"/>
      <c r="J73" s="199"/>
      <c r="K73" s="71">
        <v>72383947</v>
      </c>
      <c r="L73" s="59" t="s">
        <v>300</v>
      </c>
      <c r="M73" s="47"/>
      <c r="N73" s="72"/>
      <c r="O73" s="47"/>
      <c r="P73" s="73"/>
      <c r="Q73" s="73"/>
      <c r="R73" s="24"/>
      <c r="S73" s="24">
        <v>13317024</v>
      </c>
      <c r="T73" s="24">
        <v>6658512</v>
      </c>
      <c r="U73" s="25">
        <f>SUM(R73:T73)</f>
        <v>19975536</v>
      </c>
      <c r="V73" s="24">
        <v>6658512</v>
      </c>
      <c r="W73" s="24">
        <v>6658512</v>
      </c>
      <c r="X73" s="24">
        <v>6658512</v>
      </c>
      <c r="Y73" s="25">
        <f>SUM(V73:X73)</f>
        <v>19975536</v>
      </c>
      <c r="Z73" s="24">
        <v>4439008</v>
      </c>
      <c r="AA73" s="24">
        <v>7768264</v>
      </c>
      <c r="AB73" s="24">
        <v>6835725</v>
      </c>
      <c r="AC73" s="25">
        <f>SUM(Z73:AB73)</f>
        <v>19042997</v>
      </c>
      <c r="AD73" s="159">
        <v>4439008</v>
      </c>
      <c r="AE73" s="24">
        <v>4439008</v>
      </c>
      <c r="AF73" s="159">
        <v>4511862</v>
      </c>
      <c r="AG73" s="25">
        <f>SUM(AD73:AF73)</f>
        <v>13389878</v>
      </c>
      <c r="AH73" s="25">
        <f>SUM(U73,Y73,AC73,AG73)</f>
        <v>72383947</v>
      </c>
      <c r="AI73" s="26">
        <f>IF(ISERROR(AH73/J72),0,AH73/J72)</f>
        <v>6.5335969501063337E-2</v>
      </c>
      <c r="AJ73" s="27">
        <f t="shared" ref="AJ73:AJ104" si="16">IF(ISERROR(AH73/$AH$132),"-",AH73/$AH$132)</f>
        <v>6.225945452642586E-2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9">
        <v>2</v>
      </c>
      <c r="B74" s="19"/>
      <c r="C74" s="50"/>
      <c r="D74" s="51"/>
      <c r="E74" s="68"/>
      <c r="F74" s="69"/>
      <c r="G74" s="70"/>
      <c r="H74" s="53"/>
      <c r="I74" s="55"/>
      <c r="J74" s="199"/>
      <c r="K74" s="71">
        <v>228229127</v>
      </c>
      <c r="L74" s="59" t="s">
        <v>301</v>
      </c>
      <c r="M74" s="47"/>
      <c r="N74" s="72"/>
      <c r="O74" s="47"/>
      <c r="P74" s="73"/>
      <c r="Q74" s="73"/>
      <c r="R74" s="24"/>
      <c r="S74" s="24">
        <v>559040</v>
      </c>
      <c r="T74" s="24">
        <v>209512</v>
      </c>
      <c r="U74" s="25">
        <f>SUM(R74:T74)</f>
        <v>768552</v>
      </c>
      <c r="V74" s="24">
        <v>389340</v>
      </c>
      <c r="W74" s="24">
        <f>88800+29040854</f>
        <v>29129654</v>
      </c>
      <c r="X74" s="24">
        <f>11040+1356600</f>
        <v>1367640</v>
      </c>
      <c r="Y74" s="25">
        <f>SUM(V74:X74)</f>
        <v>30886634</v>
      </c>
      <c r="Z74" s="24">
        <v>224750</v>
      </c>
      <c r="AA74" s="24">
        <v>48640</v>
      </c>
      <c r="AB74" s="24">
        <v>37711200</v>
      </c>
      <c r="AC74" s="25">
        <f>SUM(Z74:AB74)</f>
        <v>37984590</v>
      </c>
      <c r="AD74" s="24">
        <v>105430</v>
      </c>
      <c r="AE74" s="24">
        <v>118400</v>
      </c>
      <c r="AF74" s="24">
        <v>156930110</v>
      </c>
      <c r="AG74" s="25">
        <f>SUM(AD74:AF74)</f>
        <v>157153940</v>
      </c>
      <c r="AH74" s="25">
        <f>SUM(U74,Y74,AC74,AG74)</f>
        <v>226793716</v>
      </c>
      <c r="AI74" s="26">
        <f>IF(ISERROR(AH74/J72),0,AH74/J72)</f>
        <v>0.20471096045106274</v>
      </c>
      <c r="AJ74" s="27">
        <f t="shared" si="16"/>
        <v>0.19507160956808753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outlineLevel="1" x14ac:dyDescent="0.25">
      <c r="A75" s="19">
        <v>3</v>
      </c>
      <c r="B75" s="19"/>
      <c r="C75" s="50"/>
      <c r="D75" s="51"/>
      <c r="E75" s="68"/>
      <c r="F75" s="69"/>
      <c r="G75" s="70"/>
      <c r="H75" s="53"/>
      <c r="I75" s="55"/>
      <c r="J75" s="199"/>
      <c r="K75" s="71">
        <v>1100000</v>
      </c>
      <c r="L75" s="59" t="s">
        <v>851</v>
      </c>
      <c r="M75" s="47"/>
      <c r="N75" s="72"/>
      <c r="O75" s="47"/>
      <c r="P75" s="73"/>
      <c r="Q75" s="73"/>
      <c r="R75" s="24"/>
      <c r="S75" s="24"/>
      <c r="T75" s="24"/>
      <c r="U75" s="25">
        <f>SUM(R75:T75)</f>
        <v>0</v>
      </c>
      <c r="V75" s="24"/>
      <c r="W75" s="24"/>
      <c r="X75" s="24"/>
      <c r="Y75" s="25">
        <f>SUM(V75:X75)</f>
        <v>0</v>
      </c>
      <c r="Z75" s="24"/>
      <c r="AA75" s="24"/>
      <c r="AB75" s="24"/>
      <c r="AC75" s="25">
        <f>SUM(Z75:AB75)</f>
        <v>0</v>
      </c>
      <c r="AD75" s="24"/>
      <c r="AE75" s="24">
        <v>0</v>
      </c>
      <c r="AF75" s="24">
        <v>1100000</v>
      </c>
      <c r="AG75" s="25">
        <f>SUM(AD75:AF75)</f>
        <v>1100000</v>
      </c>
      <c r="AH75" s="25">
        <f>SUM(U75,Y75,AC75,AG75)</f>
        <v>1100000</v>
      </c>
      <c r="AI75" s="26">
        <f>IF(ISERROR(AH75/J72),0,AH75/J72)</f>
        <v>9.9289372063628514E-4</v>
      </c>
      <c r="AJ75" s="27">
        <f t="shared" si="16"/>
        <v>9.4614072342681784E-4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51" outlineLevel="1" x14ac:dyDescent="0.25">
      <c r="A76" s="19">
        <v>3</v>
      </c>
      <c r="B76" s="19"/>
      <c r="C76" s="50" t="s">
        <v>956</v>
      </c>
      <c r="D76" s="51">
        <v>45552</v>
      </c>
      <c r="E76" s="68" t="s">
        <v>949</v>
      </c>
      <c r="F76" s="69" t="s">
        <v>957</v>
      </c>
      <c r="G76" s="70" t="s">
        <v>958</v>
      </c>
      <c r="H76" s="53"/>
      <c r="I76" s="55"/>
      <c r="J76" s="199"/>
      <c r="K76" s="158">
        <v>20972000</v>
      </c>
      <c r="L76" s="59" t="s">
        <v>890</v>
      </c>
      <c r="M76" s="47"/>
      <c r="N76" s="72"/>
      <c r="O76" s="47"/>
      <c r="P76" s="73"/>
      <c r="Q76" s="73"/>
      <c r="R76" s="24"/>
      <c r="S76" s="24"/>
      <c r="T76" s="24"/>
      <c r="U76" s="25">
        <f t="shared" ref="U76:U82" si="17">SUM(R76:T76)</f>
        <v>0</v>
      </c>
      <c r="V76" s="24"/>
      <c r="W76" s="24"/>
      <c r="X76" s="24"/>
      <c r="Y76" s="25">
        <f t="shared" ref="Y76:Y82" si="18">SUM(V76:X76)</f>
        <v>0</v>
      </c>
      <c r="Z76" s="24"/>
      <c r="AA76" s="24"/>
      <c r="AB76" s="71">
        <v>20972000</v>
      </c>
      <c r="AC76" s="25">
        <f t="shared" ref="AC76:AC82" si="19">SUM(Z76:AB76)</f>
        <v>20972000</v>
      </c>
      <c r="AD76" s="24"/>
      <c r="AE76" s="24">
        <v>0</v>
      </c>
      <c r="AF76" s="24">
        <v>0</v>
      </c>
      <c r="AG76" s="25">
        <f t="shared" ref="AG76:AG82" si="20">SUM(AD76:AF76)</f>
        <v>0</v>
      </c>
      <c r="AH76" s="25">
        <f t="shared" ref="AH76:AH82" si="21">SUM(U76,Y76,AC76,AG76)</f>
        <v>20972000</v>
      </c>
      <c r="AI76" s="26">
        <f t="shared" ref="AI76:AI82" si="22">IF(ISERROR(AH76/J66),0,AH76/J66)</f>
        <v>0</v>
      </c>
      <c r="AJ76" s="27">
        <f t="shared" si="16"/>
        <v>1.8038602956097476E-2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51" outlineLevel="1" x14ac:dyDescent="0.25">
      <c r="A77" s="19">
        <v>3</v>
      </c>
      <c r="B77" s="19"/>
      <c r="C77" s="50" t="s">
        <v>956</v>
      </c>
      <c r="D77" s="51">
        <v>45552</v>
      </c>
      <c r="E77" s="68" t="s">
        <v>950</v>
      </c>
      <c r="F77" s="69" t="s">
        <v>957</v>
      </c>
      <c r="G77" s="70" t="s">
        <v>958</v>
      </c>
      <c r="H77" s="53"/>
      <c r="I77" s="55"/>
      <c r="J77" s="199"/>
      <c r="K77" s="158">
        <v>21000000</v>
      </c>
      <c r="L77" s="59" t="s">
        <v>890</v>
      </c>
      <c r="M77" s="47"/>
      <c r="N77" s="72"/>
      <c r="O77" s="47"/>
      <c r="P77" s="73"/>
      <c r="Q77" s="73"/>
      <c r="R77" s="24"/>
      <c r="S77" s="24"/>
      <c r="T77" s="24"/>
      <c r="U77" s="25">
        <f t="shared" si="17"/>
        <v>0</v>
      </c>
      <c r="V77" s="24"/>
      <c r="W77" s="24"/>
      <c r="X77" s="24"/>
      <c r="Y77" s="25">
        <f t="shared" si="18"/>
        <v>0</v>
      </c>
      <c r="Z77" s="24"/>
      <c r="AA77" s="24"/>
      <c r="AB77" s="71">
        <v>21000000</v>
      </c>
      <c r="AC77" s="25">
        <f t="shared" si="19"/>
        <v>21000000</v>
      </c>
      <c r="AD77" s="24"/>
      <c r="AE77" s="24">
        <v>0</v>
      </c>
      <c r="AF77" s="24">
        <v>0</v>
      </c>
      <c r="AG77" s="25">
        <f t="shared" si="20"/>
        <v>0</v>
      </c>
      <c r="AH77" s="25">
        <f t="shared" si="21"/>
        <v>21000000</v>
      </c>
      <c r="AI77" s="26">
        <f t="shared" si="22"/>
        <v>6</v>
      </c>
      <c r="AJ77" s="27">
        <f t="shared" si="16"/>
        <v>1.806268653814834E-2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51" outlineLevel="1" x14ac:dyDescent="0.25">
      <c r="A78" s="19">
        <v>3</v>
      </c>
      <c r="B78" s="19"/>
      <c r="C78" s="50" t="s">
        <v>956</v>
      </c>
      <c r="D78" s="51">
        <v>45552</v>
      </c>
      <c r="E78" s="68" t="s">
        <v>951</v>
      </c>
      <c r="F78" s="69" t="s">
        <v>957</v>
      </c>
      <c r="G78" s="70" t="s">
        <v>958</v>
      </c>
      <c r="H78" s="53"/>
      <c r="I78" s="55"/>
      <c r="J78" s="199"/>
      <c r="K78" s="158">
        <v>10500000</v>
      </c>
      <c r="L78" s="59" t="s">
        <v>890</v>
      </c>
      <c r="M78" s="47"/>
      <c r="N78" s="72"/>
      <c r="O78" s="47"/>
      <c r="P78" s="73"/>
      <c r="Q78" s="73"/>
      <c r="R78" s="24"/>
      <c r="S78" s="24"/>
      <c r="T78" s="24"/>
      <c r="U78" s="25">
        <f t="shared" si="17"/>
        <v>0</v>
      </c>
      <c r="V78" s="24"/>
      <c r="W78" s="24"/>
      <c r="X78" s="24"/>
      <c r="Y78" s="25">
        <f t="shared" si="18"/>
        <v>0</v>
      </c>
      <c r="Z78" s="24"/>
      <c r="AA78" s="24"/>
      <c r="AB78" s="71">
        <v>10500000</v>
      </c>
      <c r="AC78" s="25">
        <f t="shared" si="19"/>
        <v>10500000</v>
      </c>
      <c r="AD78" s="24"/>
      <c r="AE78" s="24">
        <v>0</v>
      </c>
      <c r="AF78" s="24">
        <v>0</v>
      </c>
      <c r="AG78" s="25">
        <f t="shared" si="20"/>
        <v>0</v>
      </c>
      <c r="AH78" s="25">
        <f t="shared" si="21"/>
        <v>10500000</v>
      </c>
      <c r="AI78" s="26">
        <f t="shared" si="22"/>
        <v>0</v>
      </c>
      <c r="AJ78" s="27">
        <f t="shared" si="16"/>
        <v>9.0313432690741699E-3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51" outlineLevel="1" x14ac:dyDescent="0.25">
      <c r="A79" s="19">
        <v>3</v>
      </c>
      <c r="B79" s="19"/>
      <c r="C79" s="50" t="s">
        <v>956</v>
      </c>
      <c r="D79" s="51">
        <v>45552</v>
      </c>
      <c r="E79" s="68" t="s">
        <v>952</v>
      </c>
      <c r="F79" s="69" t="s">
        <v>957</v>
      </c>
      <c r="G79" s="70" t="s">
        <v>958</v>
      </c>
      <c r="H79" s="53"/>
      <c r="I79" s="55"/>
      <c r="J79" s="199"/>
      <c r="K79" s="158">
        <v>10500000</v>
      </c>
      <c r="L79" s="59" t="s">
        <v>890</v>
      </c>
      <c r="M79" s="47"/>
      <c r="N79" s="72"/>
      <c r="O79" s="47"/>
      <c r="P79" s="73"/>
      <c r="Q79" s="73"/>
      <c r="R79" s="24"/>
      <c r="S79" s="24"/>
      <c r="T79" s="24"/>
      <c r="U79" s="25">
        <f t="shared" si="17"/>
        <v>0</v>
      </c>
      <c r="V79" s="24"/>
      <c r="W79" s="24"/>
      <c r="X79" s="24"/>
      <c r="Y79" s="25">
        <f t="shared" si="18"/>
        <v>0</v>
      </c>
      <c r="Z79" s="24"/>
      <c r="AA79" s="24"/>
      <c r="AB79" s="71">
        <v>10500000</v>
      </c>
      <c r="AC79" s="25">
        <f t="shared" si="19"/>
        <v>10500000</v>
      </c>
      <c r="AD79" s="24"/>
      <c r="AE79" s="24">
        <v>0</v>
      </c>
      <c r="AF79" s="24">
        <v>0</v>
      </c>
      <c r="AG79" s="25">
        <f t="shared" si="20"/>
        <v>0</v>
      </c>
      <c r="AH79" s="25">
        <f t="shared" si="21"/>
        <v>10500000</v>
      </c>
      <c r="AI79" s="26">
        <f t="shared" si="22"/>
        <v>3</v>
      </c>
      <c r="AJ79" s="27">
        <f t="shared" si="16"/>
        <v>9.0313432690741699E-3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51" outlineLevel="1" x14ac:dyDescent="0.25">
      <c r="A80" s="19">
        <v>3</v>
      </c>
      <c r="B80" s="19"/>
      <c r="C80" s="50" t="s">
        <v>956</v>
      </c>
      <c r="D80" s="51">
        <v>45552</v>
      </c>
      <c r="E80" s="68" t="s">
        <v>953</v>
      </c>
      <c r="F80" s="69" t="s">
        <v>957</v>
      </c>
      <c r="G80" s="70" t="s">
        <v>958</v>
      </c>
      <c r="H80" s="53"/>
      <c r="I80" s="55"/>
      <c r="J80" s="199"/>
      <c r="K80" s="158">
        <v>10500000</v>
      </c>
      <c r="L80" s="59" t="s">
        <v>890</v>
      </c>
      <c r="M80" s="47"/>
      <c r="N80" s="72"/>
      <c r="O80" s="47"/>
      <c r="P80" s="73"/>
      <c r="Q80" s="73"/>
      <c r="R80" s="24"/>
      <c r="S80" s="24"/>
      <c r="T80" s="24"/>
      <c r="U80" s="25">
        <f t="shared" si="17"/>
        <v>0</v>
      </c>
      <c r="V80" s="24"/>
      <c r="W80" s="24"/>
      <c r="X80" s="24"/>
      <c r="Y80" s="25">
        <f t="shared" si="18"/>
        <v>0</v>
      </c>
      <c r="Z80" s="24"/>
      <c r="AA80" s="24"/>
      <c r="AB80" s="71">
        <v>10500000</v>
      </c>
      <c r="AC80" s="25">
        <f t="shared" si="19"/>
        <v>10500000</v>
      </c>
      <c r="AD80" s="24"/>
      <c r="AE80" s="24">
        <v>0</v>
      </c>
      <c r="AF80" s="24">
        <v>0</v>
      </c>
      <c r="AG80" s="25">
        <f t="shared" si="20"/>
        <v>0</v>
      </c>
      <c r="AH80" s="25">
        <f t="shared" si="21"/>
        <v>10500000</v>
      </c>
      <c r="AI80" s="26">
        <f t="shared" si="22"/>
        <v>0</v>
      </c>
      <c r="AJ80" s="27">
        <f t="shared" si="16"/>
        <v>9.0313432690741699E-3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51" outlineLevel="1" x14ac:dyDescent="0.25">
      <c r="A81" s="19">
        <v>3</v>
      </c>
      <c r="B81" s="19"/>
      <c r="C81" s="50" t="s">
        <v>956</v>
      </c>
      <c r="D81" s="51">
        <v>45552</v>
      </c>
      <c r="E81" s="68" t="s">
        <v>954</v>
      </c>
      <c r="F81" s="69" t="s">
        <v>957</v>
      </c>
      <c r="G81" s="70" t="s">
        <v>958</v>
      </c>
      <c r="H81" s="53"/>
      <c r="I81" s="55"/>
      <c r="J81" s="199"/>
      <c r="K81" s="158">
        <v>10500000</v>
      </c>
      <c r="L81" s="59" t="s">
        <v>890</v>
      </c>
      <c r="M81" s="47"/>
      <c r="N81" s="72"/>
      <c r="O81" s="47"/>
      <c r="P81" s="73"/>
      <c r="Q81" s="73"/>
      <c r="R81" s="24"/>
      <c r="S81" s="24"/>
      <c r="T81" s="24"/>
      <c r="U81" s="25">
        <f t="shared" si="17"/>
        <v>0</v>
      </c>
      <c r="V81" s="24"/>
      <c r="W81" s="24"/>
      <c r="X81" s="24"/>
      <c r="Y81" s="25">
        <f t="shared" si="18"/>
        <v>0</v>
      </c>
      <c r="Z81" s="24"/>
      <c r="AA81" s="24"/>
      <c r="AB81" s="71">
        <v>10500000</v>
      </c>
      <c r="AC81" s="25">
        <f t="shared" si="19"/>
        <v>10500000</v>
      </c>
      <c r="AD81" s="24"/>
      <c r="AE81" s="24">
        <v>0</v>
      </c>
      <c r="AF81" s="24">
        <v>0</v>
      </c>
      <c r="AG81" s="25">
        <f t="shared" si="20"/>
        <v>0</v>
      </c>
      <c r="AH81" s="25">
        <f t="shared" si="21"/>
        <v>10500000</v>
      </c>
      <c r="AI81" s="26">
        <f t="shared" si="22"/>
        <v>3</v>
      </c>
      <c r="AJ81" s="27">
        <f t="shared" si="16"/>
        <v>9.0313432690741699E-3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51" outlineLevel="1" x14ac:dyDescent="0.25">
      <c r="A82" s="19">
        <v>3</v>
      </c>
      <c r="B82" s="19"/>
      <c r="C82" s="50" t="s">
        <v>956</v>
      </c>
      <c r="D82" s="51">
        <v>45552</v>
      </c>
      <c r="E82" s="68" t="s">
        <v>955</v>
      </c>
      <c r="F82" s="69" t="s">
        <v>957</v>
      </c>
      <c r="G82" s="70" t="s">
        <v>958</v>
      </c>
      <c r="H82" s="53"/>
      <c r="I82" s="55"/>
      <c r="J82" s="199"/>
      <c r="K82" s="158">
        <v>10500000</v>
      </c>
      <c r="L82" s="59" t="s">
        <v>890</v>
      </c>
      <c r="M82" s="47"/>
      <c r="N82" s="72"/>
      <c r="O82" s="47"/>
      <c r="P82" s="73"/>
      <c r="Q82" s="73"/>
      <c r="R82" s="24"/>
      <c r="S82" s="24"/>
      <c r="T82" s="24"/>
      <c r="U82" s="25">
        <f t="shared" si="17"/>
        <v>0</v>
      </c>
      <c r="V82" s="24"/>
      <c r="W82" s="24"/>
      <c r="X82" s="24"/>
      <c r="Y82" s="25">
        <f t="shared" si="18"/>
        <v>0</v>
      </c>
      <c r="Z82" s="24"/>
      <c r="AA82" s="24"/>
      <c r="AB82" s="71">
        <v>10500000</v>
      </c>
      <c r="AC82" s="25">
        <f t="shared" si="19"/>
        <v>10500000</v>
      </c>
      <c r="AD82" s="24"/>
      <c r="AE82" s="24">
        <v>0</v>
      </c>
      <c r="AF82" s="24">
        <v>0</v>
      </c>
      <c r="AG82" s="25">
        <f t="shared" si="20"/>
        <v>0</v>
      </c>
      <c r="AH82" s="25">
        <f t="shared" si="21"/>
        <v>10500000</v>
      </c>
      <c r="AI82" s="26">
        <f t="shared" si="22"/>
        <v>9.4776218788009039E-3</v>
      </c>
      <c r="AJ82" s="27">
        <f t="shared" si="16"/>
        <v>9.0313432690741699E-3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51" outlineLevel="1" x14ac:dyDescent="0.25">
      <c r="A83" s="19">
        <v>3</v>
      </c>
      <c r="B83" s="19"/>
      <c r="C83" s="50"/>
      <c r="D83" s="51"/>
      <c r="E83" s="114" t="s">
        <v>1269</v>
      </c>
      <c r="F83" s="69" t="s">
        <v>957</v>
      </c>
      <c r="G83" s="70" t="s">
        <v>958</v>
      </c>
      <c r="H83" s="115"/>
      <c r="I83" s="116"/>
      <c r="J83" s="199"/>
      <c r="K83" s="158">
        <v>10395000</v>
      </c>
      <c r="L83" s="59" t="s">
        <v>890</v>
      </c>
      <c r="M83" s="47"/>
      <c r="N83" s="72"/>
      <c r="O83" s="47"/>
      <c r="P83" s="73"/>
      <c r="Q83" s="73"/>
      <c r="R83" s="24"/>
      <c r="S83" s="24"/>
      <c r="T83" s="24"/>
      <c r="U83" s="25">
        <f>SUM(R83:T83)</f>
        <v>0</v>
      </c>
      <c r="V83" s="24"/>
      <c r="W83" s="24"/>
      <c r="X83" s="24"/>
      <c r="Y83" s="25">
        <f>SUM(V83:X83)</f>
        <v>0</v>
      </c>
      <c r="Z83" s="24"/>
      <c r="AA83" s="24"/>
      <c r="AB83" s="24"/>
      <c r="AC83" s="25">
        <f>SUM(Z83:AB83)</f>
        <v>0</v>
      </c>
      <c r="AD83" s="158">
        <v>10395000</v>
      </c>
      <c r="AE83" s="24">
        <v>0</v>
      </c>
      <c r="AF83" s="24">
        <v>0</v>
      </c>
      <c r="AG83" s="25">
        <f>SUM(AD83:AF83)</f>
        <v>10395000</v>
      </c>
      <c r="AH83" s="25">
        <f>SUM(U83,Y83,AC83,AG83)</f>
        <v>10395000</v>
      </c>
      <c r="AI83" s="26">
        <f>IF(ISERROR(AH83/J73),0,AH83/J73)</f>
        <v>0</v>
      </c>
      <c r="AJ83" s="27">
        <f t="shared" si="16"/>
        <v>8.9410298363834292E-3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51" outlineLevel="1" x14ac:dyDescent="0.25">
      <c r="A84" s="18"/>
      <c r="B84" s="104"/>
      <c r="C84" s="105"/>
      <c r="D84" s="106"/>
      <c r="E84" s="69" t="s">
        <v>1270</v>
      </c>
      <c r="F84" s="69" t="s">
        <v>957</v>
      </c>
      <c r="G84" s="70" t="s">
        <v>958</v>
      </c>
      <c r="H84" s="53"/>
      <c r="I84" s="55"/>
      <c r="J84" s="199"/>
      <c r="K84" s="158">
        <v>10500000</v>
      </c>
      <c r="L84" s="59" t="s">
        <v>890</v>
      </c>
      <c r="M84" s="47"/>
      <c r="N84" s="72"/>
      <c r="O84" s="47"/>
      <c r="P84" s="73"/>
      <c r="Q84" s="73"/>
      <c r="R84" s="24"/>
      <c r="S84" s="24"/>
      <c r="T84" s="24"/>
      <c r="U84" s="25">
        <f t="shared" ref="U84:U130" si="23">SUM(R84:T84)</f>
        <v>0</v>
      </c>
      <c r="V84" s="24"/>
      <c r="W84" s="24"/>
      <c r="X84" s="24"/>
      <c r="Y84" s="25">
        <f t="shared" ref="Y84:Y130" si="24">SUM(V84:X84)</f>
        <v>0</v>
      </c>
      <c r="Z84" s="24"/>
      <c r="AA84" s="24"/>
      <c r="AB84" s="24"/>
      <c r="AC84" s="25">
        <f t="shared" ref="AC84:AC130" si="25">SUM(Z84:AB84)</f>
        <v>0</v>
      </c>
      <c r="AD84" s="158">
        <v>10500000</v>
      </c>
      <c r="AE84" s="24">
        <v>0</v>
      </c>
      <c r="AF84" s="24">
        <v>0</v>
      </c>
      <c r="AG84" s="25">
        <f t="shared" ref="AG84:AG130" si="26">SUM(AD84:AF84)</f>
        <v>10500000</v>
      </c>
      <c r="AH84" s="25">
        <f t="shared" ref="AH84:AH130" si="27">SUM(U84,Y84,AC84,AG84)</f>
        <v>10500000</v>
      </c>
      <c r="AI84" s="26">
        <f t="shared" ref="AI84:AI130" si="28">IF(ISERROR(AH84/J74),0,AH84/J74)</f>
        <v>0</v>
      </c>
      <c r="AJ84" s="27">
        <f t="shared" si="16"/>
        <v>9.0313432690741699E-3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51" outlineLevel="1" x14ac:dyDescent="0.25">
      <c r="A85" s="18"/>
      <c r="B85" s="104"/>
      <c r="C85" s="105"/>
      <c r="D85" s="106"/>
      <c r="E85" s="69" t="s">
        <v>1271</v>
      </c>
      <c r="F85" s="69" t="s">
        <v>957</v>
      </c>
      <c r="G85" s="70" t="s">
        <v>958</v>
      </c>
      <c r="H85" s="53"/>
      <c r="I85" s="55"/>
      <c r="J85" s="199"/>
      <c r="K85" s="158">
        <v>10500000</v>
      </c>
      <c r="L85" s="59" t="s">
        <v>890</v>
      </c>
      <c r="M85" s="47"/>
      <c r="N85" s="72"/>
      <c r="O85" s="47"/>
      <c r="P85" s="73"/>
      <c r="Q85" s="73"/>
      <c r="R85" s="24"/>
      <c r="S85" s="24"/>
      <c r="T85" s="24"/>
      <c r="U85" s="25">
        <f t="shared" si="23"/>
        <v>0</v>
      </c>
      <c r="V85" s="24"/>
      <c r="W85" s="24"/>
      <c r="X85" s="24"/>
      <c r="Y85" s="25">
        <f t="shared" si="24"/>
        <v>0</v>
      </c>
      <c r="Z85" s="24"/>
      <c r="AA85" s="24"/>
      <c r="AB85" s="24"/>
      <c r="AC85" s="25">
        <f t="shared" si="25"/>
        <v>0</v>
      </c>
      <c r="AD85" s="158">
        <v>10500000</v>
      </c>
      <c r="AE85" s="24">
        <v>0</v>
      </c>
      <c r="AF85" s="24">
        <v>0</v>
      </c>
      <c r="AG85" s="25">
        <f t="shared" si="26"/>
        <v>10500000</v>
      </c>
      <c r="AH85" s="25">
        <f t="shared" si="27"/>
        <v>10500000</v>
      </c>
      <c r="AI85" s="26">
        <f t="shared" si="28"/>
        <v>0</v>
      </c>
      <c r="AJ85" s="27">
        <f t="shared" si="16"/>
        <v>9.0313432690741699E-3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51" outlineLevel="1" x14ac:dyDescent="0.25">
      <c r="A86" s="18"/>
      <c r="B86" s="104"/>
      <c r="C86" s="105"/>
      <c r="D86" s="106"/>
      <c r="E86" s="69" t="s">
        <v>1272</v>
      </c>
      <c r="F86" s="69" t="s">
        <v>957</v>
      </c>
      <c r="G86" s="70" t="s">
        <v>958</v>
      </c>
      <c r="H86" s="53"/>
      <c r="I86" s="55"/>
      <c r="J86" s="199"/>
      <c r="K86" s="158">
        <v>9800000</v>
      </c>
      <c r="L86" s="59" t="s">
        <v>890</v>
      </c>
      <c r="M86" s="47"/>
      <c r="N86" s="72"/>
      <c r="O86" s="47"/>
      <c r="P86" s="73"/>
      <c r="Q86" s="73"/>
      <c r="R86" s="24"/>
      <c r="S86" s="24"/>
      <c r="T86" s="24"/>
      <c r="U86" s="25">
        <f t="shared" si="23"/>
        <v>0</v>
      </c>
      <c r="V86" s="24"/>
      <c r="W86" s="24"/>
      <c r="X86" s="24"/>
      <c r="Y86" s="25">
        <f t="shared" si="24"/>
        <v>0</v>
      </c>
      <c r="Z86" s="24"/>
      <c r="AA86" s="24"/>
      <c r="AB86" s="24"/>
      <c r="AC86" s="25">
        <f t="shared" si="25"/>
        <v>0</v>
      </c>
      <c r="AD86" s="158">
        <v>9800000</v>
      </c>
      <c r="AE86" s="24">
        <v>0</v>
      </c>
      <c r="AF86" s="24">
        <v>0</v>
      </c>
      <c r="AG86" s="25">
        <f t="shared" si="26"/>
        <v>9800000</v>
      </c>
      <c r="AH86" s="25">
        <f t="shared" si="27"/>
        <v>9800000</v>
      </c>
      <c r="AI86" s="26">
        <f t="shared" si="28"/>
        <v>0</v>
      </c>
      <c r="AJ86" s="27">
        <f t="shared" si="16"/>
        <v>8.4292537178025598E-3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51" outlineLevel="1" x14ac:dyDescent="0.25">
      <c r="A87" s="18"/>
      <c r="B87" s="104"/>
      <c r="C87" s="105"/>
      <c r="D87" s="106"/>
      <c r="E87" s="69" t="s">
        <v>1273</v>
      </c>
      <c r="F87" s="69" t="s">
        <v>957</v>
      </c>
      <c r="G87" s="70" t="s">
        <v>958</v>
      </c>
      <c r="H87" s="53"/>
      <c r="I87" s="55"/>
      <c r="J87" s="199"/>
      <c r="K87" s="158">
        <v>10500000</v>
      </c>
      <c r="L87" s="59" t="s">
        <v>890</v>
      </c>
      <c r="M87" s="47"/>
      <c r="N87" s="72"/>
      <c r="O87" s="47"/>
      <c r="P87" s="73"/>
      <c r="Q87" s="73"/>
      <c r="R87" s="24"/>
      <c r="S87" s="24"/>
      <c r="T87" s="24"/>
      <c r="U87" s="25">
        <f t="shared" si="23"/>
        <v>0</v>
      </c>
      <c r="V87" s="24"/>
      <c r="W87" s="24"/>
      <c r="X87" s="24"/>
      <c r="Y87" s="25">
        <f t="shared" si="24"/>
        <v>0</v>
      </c>
      <c r="Z87" s="24"/>
      <c r="AA87" s="24"/>
      <c r="AB87" s="24"/>
      <c r="AC87" s="25">
        <f t="shared" si="25"/>
        <v>0</v>
      </c>
      <c r="AD87" s="158">
        <v>10500000</v>
      </c>
      <c r="AE87" s="24">
        <v>0</v>
      </c>
      <c r="AF87" s="24">
        <v>0</v>
      </c>
      <c r="AG87" s="25">
        <f t="shared" si="26"/>
        <v>10500000</v>
      </c>
      <c r="AH87" s="25">
        <f t="shared" si="27"/>
        <v>10500000</v>
      </c>
      <c r="AI87" s="26">
        <f t="shared" si="28"/>
        <v>0</v>
      </c>
      <c r="AJ87" s="27">
        <f t="shared" si="16"/>
        <v>9.0313432690741699E-3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51" outlineLevel="1" x14ac:dyDescent="0.25">
      <c r="A88" s="18"/>
      <c r="B88" s="104"/>
      <c r="C88" s="105"/>
      <c r="D88" s="106"/>
      <c r="E88" s="69" t="s">
        <v>1274</v>
      </c>
      <c r="F88" s="69" t="s">
        <v>957</v>
      </c>
      <c r="G88" s="70" t="s">
        <v>958</v>
      </c>
      <c r="H88" s="53"/>
      <c r="I88" s="55"/>
      <c r="J88" s="199"/>
      <c r="K88" s="158">
        <v>10500000</v>
      </c>
      <c r="L88" s="59" t="s">
        <v>890</v>
      </c>
      <c r="M88" s="47"/>
      <c r="N88" s="72"/>
      <c r="O88" s="47"/>
      <c r="P88" s="73"/>
      <c r="Q88" s="73"/>
      <c r="R88" s="24"/>
      <c r="S88" s="24"/>
      <c r="T88" s="24"/>
      <c r="U88" s="25">
        <f t="shared" si="23"/>
        <v>0</v>
      </c>
      <c r="V88" s="24"/>
      <c r="W88" s="24"/>
      <c r="X88" s="24"/>
      <c r="Y88" s="25">
        <f t="shared" si="24"/>
        <v>0</v>
      </c>
      <c r="Z88" s="24"/>
      <c r="AA88" s="24"/>
      <c r="AB88" s="24"/>
      <c r="AC88" s="25">
        <f t="shared" si="25"/>
        <v>0</v>
      </c>
      <c r="AD88" s="158">
        <v>10500000</v>
      </c>
      <c r="AE88" s="24">
        <v>0</v>
      </c>
      <c r="AF88" s="24">
        <v>0</v>
      </c>
      <c r="AG88" s="25">
        <f t="shared" si="26"/>
        <v>10500000</v>
      </c>
      <c r="AH88" s="25">
        <f t="shared" si="27"/>
        <v>10500000</v>
      </c>
      <c r="AI88" s="26">
        <f t="shared" si="28"/>
        <v>0</v>
      </c>
      <c r="AJ88" s="27">
        <f t="shared" si="16"/>
        <v>9.0313432690741699E-3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51" outlineLevel="1" x14ac:dyDescent="0.25">
      <c r="A89" s="18"/>
      <c r="B89" s="104"/>
      <c r="C89" s="105"/>
      <c r="D89" s="106"/>
      <c r="E89" s="69" t="s">
        <v>1275</v>
      </c>
      <c r="F89" s="69" t="s">
        <v>957</v>
      </c>
      <c r="G89" s="70" t="s">
        <v>958</v>
      </c>
      <c r="H89" s="53"/>
      <c r="I89" s="55"/>
      <c r="J89" s="199"/>
      <c r="K89" s="158">
        <v>10500000</v>
      </c>
      <c r="L89" s="59" t="s">
        <v>890</v>
      </c>
      <c r="M89" s="47"/>
      <c r="N89" s="72"/>
      <c r="O89" s="47"/>
      <c r="P89" s="73"/>
      <c r="Q89" s="73"/>
      <c r="R89" s="24"/>
      <c r="S89" s="24"/>
      <c r="T89" s="24"/>
      <c r="U89" s="25">
        <f t="shared" si="23"/>
        <v>0</v>
      </c>
      <c r="V89" s="24"/>
      <c r="W89" s="24"/>
      <c r="X89" s="24"/>
      <c r="Y89" s="25">
        <f t="shared" si="24"/>
        <v>0</v>
      </c>
      <c r="Z89" s="24"/>
      <c r="AA89" s="24"/>
      <c r="AB89" s="24"/>
      <c r="AC89" s="25">
        <f t="shared" si="25"/>
        <v>0</v>
      </c>
      <c r="AD89" s="158">
        <v>10500000</v>
      </c>
      <c r="AE89" s="24">
        <v>0</v>
      </c>
      <c r="AF89" s="24">
        <v>0</v>
      </c>
      <c r="AG89" s="25">
        <f t="shared" si="26"/>
        <v>10500000</v>
      </c>
      <c r="AH89" s="25">
        <f t="shared" si="27"/>
        <v>10500000</v>
      </c>
      <c r="AI89" s="26">
        <f t="shared" si="28"/>
        <v>0</v>
      </c>
      <c r="AJ89" s="27">
        <f t="shared" si="16"/>
        <v>9.0313432690741699E-3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51" outlineLevel="1" x14ac:dyDescent="0.25">
      <c r="A90" s="18"/>
      <c r="B90" s="104"/>
      <c r="C90" s="105"/>
      <c r="D90" s="106"/>
      <c r="E90" s="69" t="s">
        <v>1276</v>
      </c>
      <c r="F90" s="69" t="s">
        <v>957</v>
      </c>
      <c r="G90" s="70" t="s">
        <v>958</v>
      </c>
      <c r="H90" s="53"/>
      <c r="I90" s="55"/>
      <c r="J90" s="199"/>
      <c r="K90" s="158">
        <v>20897478</v>
      </c>
      <c r="L90" s="59" t="s">
        <v>890</v>
      </c>
      <c r="M90" s="47"/>
      <c r="N90" s="72"/>
      <c r="O90" s="47"/>
      <c r="P90" s="73"/>
      <c r="Q90" s="73"/>
      <c r="R90" s="24"/>
      <c r="S90" s="24"/>
      <c r="T90" s="24"/>
      <c r="U90" s="25">
        <f t="shared" si="23"/>
        <v>0</v>
      </c>
      <c r="V90" s="24"/>
      <c r="W90" s="24"/>
      <c r="X90" s="24"/>
      <c r="Y90" s="25">
        <f t="shared" si="24"/>
        <v>0</v>
      </c>
      <c r="Z90" s="24"/>
      <c r="AA90" s="24"/>
      <c r="AB90" s="24"/>
      <c r="AC90" s="25">
        <f t="shared" si="25"/>
        <v>0</v>
      </c>
      <c r="AD90" s="158">
        <v>20897478</v>
      </c>
      <c r="AE90" s="24">
        <v>0</v>
      </c>
      <c r="AF90" s="24">
        <v>0</v>
      </c>
      <c r="AG90" s="25">
        <f t="shared" si="26"/>
        <v>20897478</v>
      </c>
      <c r="AH90" s="25">
        <f t="shared" si="27"/>
        <v>20897478</v>
      </c>
      <c r="AI90" s="26">
        <f t="shared" si="28"/>
        <v>0</v>
      </c>
      <c r="AJ90" s="27">
        <f t="shared" si="16"/>
        <v>1.79745045024691E-2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51" outlineLevel="1" x14ac:dyDescent="0.25">
      <c r="A91" s="18"/>
      <c r="B91" s="104"/>
      <c r="C91" s="105"/>
      <c r="D91" s="106"/>
      <c r="E91" s="69" t="s">
        <v>1277</v>
      </c>
      <c r="F91" s="69" t="s">
        <v>957</v>
      </c>
      <c r="G91" s="70" t="s">
        <v>958</v>
      </c>
      <c r="H91" s="53"/>
      <c r="I91" s="55"/>
      <c r="J91" s="199"/>
      <c r="K91" s="158">
        <v>10500000</v>
      </c>
      <c r="L91" s="59" t="s">
        <v>890</v>
      </c>
      <c r="M91" s="47"/>
      <c r="N91" s="72"/>
      <c r="O91" s="47"/>
      <c r="P91" s="73"/>
      <c r="Q91" s="73"/>
      <c r="R91" s="24"/>
      <c r="S91" s="24"/>
      <c r="T91" s="24"/>
      <c r="U91" s="25">
        <f t="shared" si="23"/>
        <v>0</v>
      </c>
      <c r="V91" s="24"/>
      <c r="W91" s="24"/>
      <c r="X91" s="24"/>
      <c r="Y91" s="25">
        <f t="shared" si="24"/>
        <v>0</v>
      </c>
      <c r="Z91" s="24"/>
      <c r="AA91" s="24"/>
      <c r="AB91" s="24"/>
      <c r="AC91" s="25">
        <f t="shared" si="25"/>
        <v>0</v>
      </c>
      <c r="AD91" s="158">
        <v>10500000</v>
      </c>
      <c r="AE91" s="24">
        <v>0</v>
      </c>
      <c r="AF91" s="24">
        <v>0</v>
      </c>
      <c r="AG91" s="25">
        <f t="shared" si="26"/>
        <v>10500000</v>
      </c>
      <c r="AH91" s="25">
        <f t="shared" si="27"/>
        <v>10500000</v>
      </c>
      <c r="AI91" s="26">
        <f t="shared" si="28"/>
        <v>0</v>
      </c>
      <c r="AJ91" s="27">
        <f t="shared" si="16"/>
        <v>9.0313432690741699E-3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51" outlineLevel="1" x14ac:dyDescent="0.25">
      <c r="A92" s="18"/>
      <c r="B92" s="104"/>
      <c r="C92" s="105"/>
      <c r="D92" s="106"/>
      <c r="E92" s="69" t="s">
        <v>1278</v>
      </c>
      <c r="F92" s="69" t="s">
        <v>957</v>
      </c>
      <c r="G92" s="70" t="s">
        <v>958</v>
      </c>
      <c r="H92" s="53"/>
      <c r="I92" s="55"/>
      <c r="J92" s="199"/>
      <c r="K92" s="158">
        <v>9800000</v>
      </c>
      <c r="L92" s="59" t="s">
        <v>890</v>
      </c>
      <c r="M92" s="47"/>
      <c r="N92" s="72"/>
      <c r="O92" s="47"/>
      <c r="P92" s="73"/>
      <c r="Q92" s="73"/>
      <c r="R92" s="24"/>
      <c r="S92" s="24"/>
      <c r="T92" s="24"/>
      <c r="U92" s="25">
        <f t="shared" si="23"/>
        <v>0</v>
      </c>
      <c r="V92" s="24"/>
      <c r="W92" s="24"/>
      <c r="X92" s="24"/>
      <c r="Y92" s="25">
        <f t="shared" si="24"/>
        <v>0</v>
      </c>
      <c r="Z92" s="24"/>
      <c r="AA92" s="24"/>
      <c r="AB92" s="24"/>
      <c r="AC92" s="25">
        <f t="shared" si="25"/>
        <v>0</v>
      </c>
      <c r="AD92" s="158">
        <v>9800000</v>
      </c>
      <c r="AE92" s="24">
        <v>0</v>
      </c>
      <c r="AF92" s="24">
        <v>0</v>
      </c>
      <c r="AG92" s="25">
        <f t="shared" si="26"/>
        <v>9800000</v>
      </c>
      <c r="AH92" s="25">
        <f t="shared" si="27"/>
        <v>9800000</v>
      </c>
      <c r="AI92" s="26">
        <f t="shared" si="28"/>
        <v>0</v>
      </c>
      <c r="AJ92" s="27">
        <f t="shared" si="16"/>
        <v>8.4292537178025598E-3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51" outlineLevel="1" x14ac:dyDescent="0.25">
      <c r="A93" s="18"/>
      <c r="B93" s="104"/>
      <c r="C93" s="105"/>
      <c r="D93" s="106"/>
      <c r="E93" s="69" t="s">
        <v>1279</v>
      </c>
      <c r="F93" s="69" t="s">
        <v>957</v>
      </c>
      <c r="G93" s="70" t="s">
        <v>958</v>
      </c>
      <c r="H93" s="53"/>
      <c r="I93" s="55"/>
      <c r="J93" s="199"/>
      <c r="K93" s="158">
        <v>10497368</v>
      </c>
      <c r="L93" s="59" t="s">
        <v>890</v>
      </c>
      <c r="M93" s="47"/>
      <c r="N93" s="72"/>
      <c r="O93" s="47"/>
      <c r="P93" s="73"/>
      <c r="Q93" s="73"/>
      <c r="R93" s="24"/>
      <c r="S93" s="24"/>
      <c r="T93" s="24"/>
      <c r="U93" s="25">
        <f t="shared" si="23"/>
        <v>0</v>
      </c>
      <c r="V93" s="24"/>
      <c r="W93" s="24"/>
      <c r="X93" s="24"/>
      <c r="Y93" s="25">
        <f t="shared" si="24"/>
        <v>0</v>
      </c>
      <c r="Z93" s="24"/>
      <c r="AA93" s="24"/>
      <c r="AB93" s="24"/>
      <c r="AC93" s="25">
        <f t="shared" si="25"/>
        <v>0</v>
      </c>
      <c r="AD93" s="158">
        <v>10497368</v>
      </c>
      <c r="AE93" s="24">
        <v>0</v>
      </c>
      <c r="AF93" s="24">
        <v>0</v>
      </c>
      <c r="AG93" s="25">
        <f t="shared" si="26"/>
        <v>10497368</v>
      </c>
      <c r="AH93" s="25">
        <f t="shared" si="27"/>
        <v>10497368</v>
      </c>
      <c r="AI93" s="26">
        <f t="shared" si="28"/>
        <v>0</v>
      </c>
      <c r="AJ93" s="27">
        <f t="shared" si="16"/>
        <v>9.0290794123613887E-3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51" outlineLevel="1" x14ac:dyDescent="0.25">
      <c r="A94" s="18"/>
      <c r="B94" s="104"/>
      <c r="C94" s="105"/>
      <c r="D94" s="106"/>
      <c r="E94" s="69" t="s">
        <v>1280</v>
      </c>
      <c r="F94" s="69" t="s">
        <v>957</v>
      </c>
      <c r="G94" s="70" t="s">
        <v>958</v>
      </c>
      <c r="H94" s="53"/>
      <c r="I94" s="55"/>
      <c r="J94" s="199"/>
      <c r="K94" s="158">
        <v>10500000</v>
      </c>
      <c r="L94" s="59" t="s">
        <v>890</v>
      </c>
      <c r="M94" s="47"/>
      <c r="N94" s="72"/>
      <c r="O94" s="47"/>
      <c r="P94" s="73"/>
      <c r="Q94" s="73"/>
      <c r="R94" s="24"/>
      <c r="S94" s="24"/>
      <c r="T94" s="24"/>
      <c r="U94" s="25">
        <f t="shared" si="23"/>
        <v>0</v>
      </c>
      <c r="V94" s="24"/>
      <c r="W94" s="24"/>
      <c r="X94" s="24"/>
      <c r="Y94" s="25">
        <f t="shared" si="24"/>
        <v>0</v>
      </c>
      <c r="Z94" s="24"/>
      <c r="AA94" s="24"/>
      <c r="AB94" s="24"/>
      <c r="AC94" s="25">
        <f t="shared" si="25"/>
        <v>0</v>
      </c>
      <c r="AD94" s="158">
        <v>10500000</v>
      </c>
      <c r="AE94" s="24">
        <v>0</v>
      </c>
      <c r="AF94" s="24">
        <v>0</v>
      </c>
      <c r="AG94" s="25">
        <f t="shared" si="26"/>
        <v>10500000</v>
      </c>
      <c r="AH94" s="25">
        <f t="shared" si="27"/>
        <v>10500000</v>
      </c>
      <c r="AI94" s="26">
        <f t="shared" si="28"/>
        <v>0</v>
      </c>
      <c r="AJ94" s="27">
        <f t="shared" si="16"/>
        <v>9.0313432690741699E-3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51" outlineLevel="1" x14ac:dyDescent="0.25">
      <c r="A95" s="18"/>
      <c r="B95" s="104"/>
      <c r="C95" s="105"/>
      <c r="D95" s="106"/>
      <c r="E95" s="69" t="s">
        <v>1281</v>
      </c>
      <c r="F95" s="69" t="s">
        <v>957</v>
      </c>
      <c r="G95" s="70" t="s">
        <v>958</v>
      </c>
      <c r="H95" s="53"/>
      <c r="I95" s="55"/>
      <c r="J95" s="199"/>
      <c r="K95" s="158">
        <v>10500000</v>
      </c>
      <c r="L95" s="59" t="s">
        <v>890</v>
      </c>
      <c r="M95" s="47"/>
      <c r="N95" s="72"/>
      <c r="O95" s="47"/>
      <c r="P95" s="73"/>
      <c r="Q95" s="73"/>
      <c r="R95" s="24"/>
      <c r="S95" s="24"/>
      <c r="T95" s="24"/>
      <c r="U95" s="25">
        <f t="shared" si="23"/>
        <v>0</v>
      </c>
      <c r="V95" s="24"/>
      <c r="W95" s="24"/>
      <c r="X95" s="24"/>
      <c r="Y95" s="25">
        <f t="shared" si="24"/>
        <v>0</v>
      </c>
      <c r="Z95" s="24"/>
      <c r="AA95" s="24"/>
      <c r="AB95" s="24"/>
      <c r="AC95" s="25">
        <f t="shared" si="25"/>
        <v>0</v>
      </c>
      <c r="AD95" s="158">
        <v>10500000</v>
      </c>
      <c r="AE95" s="24">
        <v>0</v>
      </c>
      <c r="AF95" s="24">
        <v>0</v>
      </c>
      <c r="AG95" s="25">
        <f t="shared" si="26"/>
        <v>10500000</v>
      </c>
      <c r="AH95" s="25">
        <f t="shared" si="27"/>
        <v>10500000</v>
      </c>
      <c r="AI95" s="26">
        <f t="shared" si="28"/>
        <v>0</v>
      </c>
      <c r="AJ95" s="27">
        <f t="shared" si="16"/>
        <v>9.0313432690741699E-3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51" outlineLevel="1" x14ac:dyDescent="0.25">
      <c r="A96" s="18"/>
      <c r="B96" s="104"/>
      <c r="C96" s="105"/>
      <c r="D96" s="106"/>
      <c r="E96" s="69" t="s">
        <v>1282</v>
      </c>
      <c r="F96" s="69" t="s">
        <v>957</v>
      </c>
      <c r="G96" s="70" t="s">
        <v>958</v>
      </c>
      <c r="H96" s="53"/>
      <c r="I96" s="55"/>
      <c r="J96" s="199"/>
      <c r="K96" s="158">
        <v>9800000</v>
      </c>
      <c r="L96" s="59" t="s">
        <v>890</v>
      </c>
      <c r="M96" s="47"/>
      <c r="N96" s="72"/>
      <c r="O96" s="47"/>
      <c r="P96" s="73"/>
      <c r="Q96" s="73"/>
      <c r="R96" s="24"/>
      <c r="S96" s="24"/>
      <c r="T96" s="24"/>
      <c r="U96" s="25">
        <f t="shared" si="23"/>
        <v>0</v>
      </c>
      <c r="V96" s="24"/>
      <c r="W96" s="24"/>
      <c r="X96" s="24"/>
      <c r="Y96" s="25">
        <f t="shared" si="24"/>
        <v>0</v>
      </c>
      <c r="Z96" s="24"/>
      <c r="AA96" s="24"/>
      <c r="AB96" s="24"/>
      <c r="AC96" s="25">
        <f t="shared" si="25"/>
        <v>0</v>
      </c>
      <c r="AD96" s="158">
        <v>9800000</v>
      </c>
      <c r="AE96" s="24">
        <v>0</v>
      </c>
      <c r="AF96" s="24">
        <v>0</v>
      </c>
      <c r="AG96" s="25">
        <f t="shared" si="26"/>
        <v>9800000</v>
      </c>
      <c r="AH96" s="25">
        <f t="shared" si="27"/>
        <v>9800000</v>
      </c>
      <c r="AI96" s="26">
        <f t="shared" si="28"/>
        <v>0</v>
      </c>
      <c r="AJ96" s="27">
        <f t="shared" si="16"/>
        <v>8.4292537178025598E-3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51" outlineLevel="1" x14ac:dyDescent="0.25">
      <c r="A97" s="18"/>
      <c r="B97" s="104"/>
      <c r="C97" s="105"/>
      <c r="D97" s="106"/>
      <c r="E97" s="69" t="s">
        <v>1283</v>
      </c>
      <c r="F97" s="69" t="s">
        <v>957</v>
      </c>
      <c r="G97" s="70" t="s">
        <v>958</v>
      </c>
      <c r="H97" s="53"/>
      <c r="I97" s="55"/>
      <c r="J97" s="199"/>
      <c r="K97" s="158">
        <v>10500000</v>
      </c>
      <c r="L97" s="59" t="s">
        <v>890</v>
      </c>
      <c r="M97" s="47"/>
      <c r="N97" s="72"/>
      <c r="O97" s="47"/>
      <c r="P97" s="73"/>
      <c r="Q97" s="73"/>
      <c r="R97" s="24"/>
      <c r="S97" s="24"/>
      <c r="T97" s="24"/>
      <c r="U97" s="25">
        <f t="shared" si="23"/>
        <v>0</v>
      </c>
      <c r="V97" s="24"/>
      <c r="W97" s="24"/>
      <c r="X97" s="24"/>
      <c r="Y97" s="25">
        <f t="shared" si="24"/>
        <v>0</v>
      </c>
      <c r="Z97" s="24"/>
      <c r="AA97" s="24"/>
      <c r="AB97" s="24"/>
      <c r="AC97" s="25">
        <f t="shared" si="25"/>
        <v>0</v>
      </c>
      <c r="AD97" s="158">
        <v>10500000</v>
      </c>
      <c r="AE97" s="24">
        <v>0</v>
      </c>
      <c r="AF97" s="24">
        <v>0</v>
      </c>
      <c r="AG97" s="25">
        <f t="shared" si="26"/>
        <v>10500000</v>
      </c>
      <c r="AH97" s="25">
        <f t="shared" si="27"/>
        <v>10500000</v>
      </c>
      <c r="AI97" s="26">
        <f t="shared" si="28"/>
        <v>0</v>
      </c>
      <c r="AJ97" s="27">
        <f t="shared" si="16"/>
        <v>9.0313432690741699E-3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51" outlineLevel="1" x14ac:dyDescent="0.25">
      <c r="A98" s="18"/>
      <c r="B98" s="104"/>
      <c r="C98" s="105"/>
      <c r="D98" s="106"/>
      <c r="E98" s="69" t="s">
        <v>1284</v>
      </c>
      <c r="F98" s="69" t="s">
        <v>957</v>
      </c>
      <c r="G98" s="70" t="s">
        <v>958</v>
      </c>
      <c r="H98" s="53"/>
      <c r="I98" s="55"/>
      <c r="J98" s="199"/>
      <c r="K98" s="158">
        <v>10500000</v>
      </c>
      <c r="L98" s="59" t="s">
        <v>890</v>
      </c>
      <c r="M98" s="47"/>
      <c r="N98" s="72"/>
      <c r="O98" s="47"/>
      <c r="P98" s="73"/>
      <c r="Q98" s="73"/>
      <c r="R98" s="24"/>
      <c r="S98" s="24"/>
      <c r="T98" s="24"/>
      <c r="U98" s="25">
        <f t="shared" si="23"/>
        <v>0</v>
      </c>
      <c r="V98" s="24"/>
      <c r="W98" s="24"/>
      <c r="X98" s="24"/>
      <c r="Y98" s="25">
        <f t="shared" si="24"/>
        <v>0</v>
      </c>
      <c r="Z98" s="24"/>
      <c r="AA98" s="24"/>
      <c r="AB98" s="24"/>
      <c r="AC98" s="25">
        <f t="shared" si="25"/>
        <v>0</v>
      </c>
      <c r="AD98" s="158">
        <v>10500000</v>
      </c>
      <c r="AE98" s="24">
        <v>0</v>
      </c>
      <c r="AF98" s="24">
        <v>0</v>
      </c>
      <c r="AG98" s="25">
        <f t="shared" si="26"/>
        <v>10500000</v>
      </c>
      <c r="AH98" s="25">
        <f t="shared" si="27"/>
        <v>10500000</v>
      </c>
      <c r="AI98" s="26">
        <f t="shared" si="28"/>
        <v>0</v>
      </c>
      <c r="AJ98" s="27">
        <f t="shared" si="16"/>
        <v>9.0313432690741699E-3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51" outlineLevel="1" x14ac:dyDescent="0.25">
      <c r="A99" s="18"/>
      <c r="B99" s="104"/>
      <c r="C99" s="105"/>
      <c r="D99" s="106"/>
      <c r="E99" s="69" t="s">
        <v>1285</v>
      </c>
      <c r="F99" s="69" t="s">
        <v>957</v>
      </c>
      <c r="G99" s="70" t="s">
        <v>958</v>
      </c>
      <c r="H99" s="53"/>
      <c r="I99" s="55"/>
      <c r="J99" s="199"/>
      <c r="K99" s="158">
        <v>10500000</v>
      </c>
      <c r="L99" s="59" t="s">
        <v>890</v>
      </c>
      <c r="M99" s="47"/>
      <c r="N99" s="72"/>
      <c r="O99" s="47"/>
      <c r="P99" s="73"/>
      <c r="Q99" s="73"/>
      <c r="R99" s="24"/>
      <c r="S99" s="24"/>
      <c r="T99" s="24"/>
      <c r="U99" s="25">
        <f t="shared" si="23"/>
        <v>0</v>
      </c>
      <c r="V99" s="24"/>
      <c r="W99" s="24"/>
      <c r="X99" s="24"/>
      <c r="Y99" s="25">
        <f t="shared" si="24"/>
        <v>0</v>
      </c>
      <c r="Z99" s="24"/>
      <c r="AA99" s="24"/>
      <c r="AB99" s="24"/>
      <c r="AC99" s="25">
        <f t="shared" si="25"/>
        <v>0</v>
      </c>
      <c r="AD99" s="158">
        <v>10500000</v>
      </c>
      <c r="AE99" s="24">
        <v>0</v>
      </c>
      <c r="AF99" s="24">
        <v>0</v>
      </c>
      <c r="AG99" s="25">
        <f t="shared" si="26"/>
        <v>10500000</v>
      </c>
      <c r="AH99" s="25">
        <f t="shared" si="27"/>
        <v>10500000</v>
      </c>
      <c r="AI99" s="26">
        <f t="shared" si="28"/>
        <v>0</v>
      </c>
      <c r="AJ99" s="27">
        <f t="shared" si="16"/>
        <v>9.0313432690741699E-3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51" outlineLevel="1" x14ac:dyDescent="0.25">
      <c r="A100" s="18"/>
      <c r="B100" s="104"/>
      <c r="C100" s="105"/>
      <c r="D100" s="106"/>
      <c r="E100" s="69" t="s">
        <v>1286</v>
      </c>
      <c r="F100" s="69" t="s">
        <v>957</v>
      </c>
      <c r="G100" s="70" t="s">
        <v>958</v>
      </c>
      <c r="H100" s="53"/>
      <c r="I100" s="55"/>
      <c r="J100" s="199"/>
      <c r="K100" s="158">
        <v>10500000</v>
      </c>
      <c r="L100" s="59" t="s">
        <v>890</v>
      </c>
      <c r="M100" s="47"/>
      <c r="N100" s="72"/>
      <c r="O100" s="47"/>
      <c r="P100" s="73"/>
      <c r="Q100" s="73"/>
      <c r="R100" s="24"/>
      <c r="S100" s="24"/>
      <c r="T100" s="24"/>
      <c r="U100" s="25">
        <f t="shared" si="23"/>
        <v>0</v>
      </c>
      <c r="V100" s="24"/>
      <c r="W100" s="24"/>
      <c r="X100" s="24"/>
      <c r="Y100" s="25">
        <f t="shared" si="24"/>
        <v>0</v>
      </c>
      <c r="Z100" s="24"/>
      <c r="AA100" s="24"/>
      <c r="AB100" s="24"/>
      <c r="AC100" s="25">
        <f t="shared" si="25"/>
        <v>0</v>
      </c>
      <c r="AD100" s="158">
        <v>10500000</v>
      </c>
      <c r="AE100" s="24">
        <v>0</v>
      </c>
      <c r="AF100" s="24">
        <v>0</v>
      </c>
      <c r="AG100" s="25">
        <f t="shared" si="26"/>
        <v>10500000</v>
      </c>
      <c r="AH100" s="25">
        <f t="shared" si="27"/>
        <v>10500000</v>
      </c>
      <c r="AI100" s="26">
        <f t="shared" si="28"/>
        <v>0</v>
      </c>
      <c r="AJ100" s="27">
        <f t="shared" si="16"/>
        <v>9.0313432690741699E-3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51" outlineLevel="1" x14ac:dyDescent="0.25">
      <c r="A101" s="18"/>
      <c r="B101" s="104"/>
      <c r="C101" s="105"/>
      <c r="D101" s="106"/>
      <c r="E101" s="69" t="s">
        <v>1287</v>
      </c>
      <c r="F101" s="69" t="s">
        <v>957</v>
      </c>
      <c r="G101" s="70" t="s">
        <v>958</v>
      </c>
      <c r="H101" s="53"/>
      <c r="I101" s="55"/>
      <c r="J101" s="199"/>
      <c r="K101" s="158">
        <v>10500000</v>
      </c>
      <c r="L101" s="59" t="s">
        <v>890</v>
      </c>
      <c r="M101" s="47"/>
      <c r="N101" s="72"/>
      <c r="O101" s="47"/>
      <c r="P101" s="73"/>
      <c r="Q101" s="73"/>
      <c r="R101" s="24"/>
      <c r="S101" s="24"/>
      <c r="T101" s="24"/>
      <c r="U101" s="25">
        <f t="shared" si="23"/>
        <v>0</v>
      </c>
      <c r="V101" s="24"/>
      <c r="W101" s="24"/>
      <c r="X101" s="24"/>
      <c r="Y101" s="25">
        <f t="shared" si="24"/>
        <v>0</v>
      </c>
      <c r="Z101" s="24"/>
      <c r="AA101" s="24"/>
      <c r="AB101" s="24"/>
      <c r="AC101" s="25">
        <f t="shared" si="25"/>
        <v>0</v>
      </c>
      <c r="AD101" s="158">
        <v>10500000</v>
      </c>
      <c r="AE101" s="24">
        <v>0</v>
      </c>
      <c r="AF101" s="24">
        <v>0</v>
      </c>
      <c r="AG101" s="25">
        <f t="shared" si="26"/>
        <v>10500000</v>
      </c>
      <c r="AH101" s="25">
        <f t="shared" si="27"/>
        <v>10500000</v>
      </c>
      <c r="AI101" s="26">
        <f t="shared" si="28"/>
        <v>0</v>
      </c>
      <c r="AJ101" s="27">
        <f t="shared" si="16"/>
        <v>9.0313432690741699E-3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51" outlineLevel="1" x14ac:dyDescent="0.25">
      <c r="A102" s="18"/>
      <c r="B102" s="104"/>
      <c r="C102" s="105"/>
      <c r="D102" s="106"/>
      <c r="E102" s="69" t="s">
        <v>1288</v>
      </c>
      <c r="F102" s="69" t="s">
        <v>957</v>
      </c>
      <c r="G102" s="70" t="s">
        <v>958</v>
      </c>
      <c r="H102" s="53"/>
      <c r="I102" s="55"/>
      <c r="J102" s="199"/>
      <c r="K102" s="158">
        <v>10150000</v>
      </c>
      <c r="L102" s="59" t="s">
        <v>890</v>
      </c>
      <c r="M102" s="47"/>
      <c r="N102" s="72"/>
      <c r="O102" s="47"/>
      <c r="P102" s="73"/>
      <c r="Q102" s="73"/>
      <c r="R102" s="24"/>
      <c r="S102" s="24"/>
      <c r="T102" s="24"/>
      <c r="U102" s="25">
        <f t="shared" si="23"/>
        <v>0</v>
      </c>
      <c r="V102" s="24"/>
      <c r="W102" s="24"/>
      <c r="X102" s="24"/>
      <c r="Y102" s="25">
        <f t="shared" si="24"/>
        <v>0</v>
      </c>
      <c r="Z102" s="24"/>
      <c r="AA102" s="24"/>
      <c r="AB102" s="24"/>
      <c r="AC102" s="25">
        <f t="shared" si="25"/>
        <v>0</v>
      </c>
      <c r="AD102" s="24"/>
      <c r="AE102" s="158">
        <v>10150000</v>
      </c>
      <c r="AF102" s="24">
        <v>0</v>
      </c>
      <c r="AG102" s="25">
        <f t="shared" si="26"/>
        <v>10150000</v>
      </c>
      <c r="AH102" s="25">
        <f t="shared" si="27"/>
        <v>10150000</v>
      </c>
      <c r="AI102" s="26">
        <f t="shared" si="28"/>
        <v>0</v>
      </c>
      <c r="AJ102" s="27">
        <f t="shared" si="16"/>
        <v>8.730298493438364E-3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51" outlineLevel="1" x14ac:dyDescent="0.25">
      <c r="A103" s="18"/>
      <c r="B103" s="104"/>
      <c r="C103" s="105"/>
      <c r="D103" s="106"/>
      <c r="E103" s="69" t="s">
        <v>1289</v>
      </c>
      <c r="F103" s="69" t="s">
        <v>957</v>
      </c>
      <c r="G103" s="70" t="s">
        <v>958</v>
      </c>
      <c r="H103" s="53"/>
      <c r="I103" s="55"/>
      <c r="J103" s="199"/>
      <c r="K103" s="158">
        <v>4500000</v>
      </c>
      <c r="L103" s="59" t="s">
        <v>890</v>
      </c>
      <c r="M103" s="47"/>
      <c r="N103" s="72"/>
      <c r="O103" s="47"/>
      <c r="P103" s="73"/>
      <c r="Q103" s="73"/>
      <c r="R103" s="24"/>
      <c r="S103" s="24"/>
      <c r="T103" s="24"/>
      <c r="U103" s="25">
        <f t="shared" si="23"/>
        <v>0</v>
      </c>
      <c r="V103" s="24"/>
      <c r="W103" s="24"/>
      <c r="X103" s="24"/>
      <c r="Y103" s="25">
        <f t="shared" si="24"/>
        <v>0</v>
      </c>
      <c r="Z103" s="24"/>
      <c r="AA103" s="24"/>
      <c r="AB103" s="24"/>
      <c r="AC103" s="25">
        <f t="shared" si="25"/>
        <v>0</v>
      </c>
      <c r="AD103" s="24"/>
      <c r="AE103" s="158">
        <v>4500000</v>
      </c>
      <c r="AF103" s="24">
        <v>0</v>
      </c>
      <c r="AG103" s="25">
        <f t="shared" si="26"/>
        <v>4500000</v>
      </c>
      <c r="AH103" s="25">
        <f t="shared" si="27"/>
        <v>4500000</v>
      </c>
      <c r="AI103" s="26">
        <f t="shared" si="28"/>
        <v>0</v>
      </c>
      <c r="AJ103" s="27">
        <f t="shared" si="16"/>
        <v>3.870575686746073E-3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51" outlineLevel="1" x14ac:dyDescent="0.25">
      <c r="A104" s="18"/>
      <c r="B104" s="104"/>
      <c r="C104" s="105"/>
      <c r="D104" s="106"/>
      <c r="E104" s="69" t="s">
        <v>1290</v>
      </c>
      <c r="F104" s="69" t="s">
        <v>957</v>
      </c>
      <c r="G104" s="70" t="s">
        <v>958</v>
      </c>
      <c r="H104" s="53"/>
      <c r="I104" s="55"/>
      <c r="J104" s="199"/>
      <c r="K104" s="158">
        <v>4500000</v>
      </c>
      <c r="L104" s="59" t="s">
        <v>890</v>
      </c>
      <c r="M104" s="47"/>
      <c r="N104" s="72"/>
      <c r="O104" s="47"/>
      <c r="P104" s="73"/>
      <c r="Q104" s="73"/>
      <c r="R104" s="24"/>
      <c r="S104" s="24"/>
      <c r="T104" s="24"/>
      <c r="U104" s="25">
        <f t="shared" si="23"/>
        <v>0</v>
      </c>
      <c r="V104" s="24"/>
      <c r="W104" s="24"/>
      <c r="X104" s="24"/>
      <c r="Y104" s="25">
        <f t="shared" si="24"/>
        <v>0</v>
      </c>
      <c r="Z104" s="24"/>
      <c r="AA104" s="24"/>
      <c r="AB104" s="24"/>
      <c r="AC104" s="25">
        <f t="shared" si="25"/>
        <v>0</v>
      </c>
      <c r="AD104" s="24"/>
      <c r="AE104" s="158">
        <v>4500000</v>
      </c>
      <c r="AF104" s="24">
        <v>0</v>
      </c>
      <c r="AG104" s="25">
        <f t="shared" si="26"/>
        <v>4500000</v>
      </c>
      <c r="AH104" s="25">
        <f t="shared" si="27"/>
        <v>4500000</v>
      </c>
      <c r="AI104" s="26">
        <f t="shared" si="28"/>
        <v>0</v>
      </c>
      <c r="AJ104" s="27">
        <f t="shared" si="16"/>
        <v>3.870575686746073E-3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51" outlineLevel="1" x14ac:dyDescent="0.25">
      <c r="A105" s="18"/>
      <c r="B105" s="104"/>
      <c r="C105" s="105"/>
      <c r="D105" s="106"/>
      <c r="E105" s="69" t="s">
        <v>1291</v>
      </c>
      <c r="F105" s="69" t="s">
        <v>957</v>
      </c>
      <c r="G105" s="70" t="s">
        <v>958</v>
      </c>
      <c r="H105" s="53"/>
      <c r="I105" s="55"/>
      <c r="J105" s="199"/>
      <c r="K105" s="158">
        <v>8988000</v>
      </c>
      <c r="L105" s="59" t="s">
        <v>890</v>
      </c>
      <c r="M105" s="47"/>
      <c r="N105" s="72"/>
      <c r="O105" s="47"/>
      <c r="P105" s="73"/>
      <c r="Q105" s="73"/>
      <c r="R105" s="24"/>
      <c r="S105" s="24"/>
      <c r="T105" s="24"/>
      <c r="U105" s="25">
        <f t="shared" si="23"/>
        <v>0</v>
      </c>
      <c r="V105" s="24"/>
      <c r="W105" s="24"/>
      <c r="X105" s="24"/>
      <c r="Y105" s="25">
        <f t="shared" si="24"/>
        <v>0</v>
      </c>
      <c r="Z105" s="24"/>
      <c r="AA105" s="24"/>
      <c r="AB105" s="24"/>
      <c r="AC105" s="25">
        <f t="shared" si="25"/>
        <v>0</v>
      </c>
      <c r="AD105" s="24"/>
      <c r="AE105" s="158">
        <v>8988000</v>
      </c>
      <c r="AF105" s="24">
        <v>0</v>
      </c>
      <c r="AG105" s="25">
        <f t="shared" si="26"/>
        <v>8988000</v>
      </c>
      <c r="AH105" s="25">
        <f t="shared" si="27"/>
        <v>8988000</v>
      </c>
      <c r="AI105" s="26">
        <f t="shared" si="28"/>
        <v>0</v>
      </c>
      <c r="AJ105" s="27">
        <f t="shared" ref="AJ105:AJ130" si="29">IF(ISERROR(AH105/$AH$132),"-",AH105/$AH$132)</f>
        <v>7.7308298383274897E-3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51" outlineLevel="1" x14ac:dyDescent="0.25">
      <c r="A106" s="18"/>
      <c r="B106" s="104"/>
      <c r="C106" s="105"/>
      <c r="D106" s="106"/>
      <c r="E106" s="69" t="s">
        <v>954</v>
      </c>
      <c r="F106" s="69" t="s">
        <v>957</v>
      </c>
      <c r="G106" s="70" t="s">
        <v>958</v>
      </c>
      <c r="H106" s="53"/>
      <c r="I106" s="55"/>
      <c r="J106" s="199"/>
      <c r="K106" s="158">
        <v>4500000</v>
      </c>
      <c r="L106" s="59" t="s">
        <v>890</v>
      </c>
      <c r="M106" s="47"/>
      <c r="N106" s="72"/>
      <c r="O106" s="47"/>
      <c r="P106" s="73"/>
      <c r="Q106" s="73"/>
      <c r="R106" s="24"/>
      <c r="S106" s="24"/>
      <c r="T106" s="24"/>
      <c r="U106" s="25">
        <f t="shared" si="23"/>
        <v>0</v>
      </c>
      <c r="V106" s="24"/>
      <c r="W106" s="24"/>
      <c r="X106" s="24"/>
      <c r="Y106" s="25">
        <f t="shared" si="24"/>
        <v>0</v>
      </c>
      <c r="Z106" s="24"/>
      <c r="AA106" s="24"/>
      <c r="AB106" s="24"/>
      <c r="AC106" s="25">
        <f t="shared" si="25"/>
        <v>0</v>
      </c>
      <c r="AD106" s="24"/>
      <c r="AE106" s="158">
        <v>4500000</v>
      </c>
      <c r="AF106" s="24">
        <v>0</v>
      </c>
      <c r="AG106" s="25">
        <f t="shared" si="26"/>
        <v>4500000</v>
      </c>
      <c r="AH106" s="25">
        <f t="shared" si="27"/>
        <v>4500000</v>
      </c>
      <c r="AI106" s="26">
        <f t="shared" si="28"/>
        <v>0</v>
      </c>
      <c r="AJ106" s="27">
        <f t="shared" si="29"/>
        <v>3.870575686746073E-3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51" outlineLevel="1" x14ac:dyDescent="0.25">
      <c r="A107" s="18"/>
      <c r="B107" s="104"/>
      <c r="C107" s="105"/>
      <c r="D107" s="106"/>
      <c r="E107" s="69" t="s">
        <v>1292</v>
      </c>
      <c r="F107" s="69" t="s">
        <v>957</v>
      </c>
      <c r="G107" s="70" t="s">
        <v>958</v>
      </c>
      <c r="H107" s="53"/>
      <c r="I107" s="55"/>
      <c r="J107" s="199"/>
      <c r="K107" s="158">
        <v>9000000</v>
      </c>
      <c r="L107" s="59" t="s">
        <v>890</v>
      </c>
      <c r="M107" s="47"/>
      <c r="N107" s="72"/>
      <c r="O107" s="47"/>
      <c r="P107" s="73"/>
      <c r="Q107" s="73"/>
      <c r="R107" s="24"/>
      <c r="S107" s="24"/>
      <c r="T107" s="24"/>
      <c r="U107" s="25">
        <f t="shared" si="23"/>
        <v>0</v>
      </c>
      <c r="V107" s="24"/>
      <c r="W107" s="24"/>
      <c r="X107" s="24"/>
      <c r="Y107" s="25">
        <f t="shared" si="24"/>
        <v>0</v>
      </c>
      <c r="Z107" s="24"/>
      <c r="AA107" s="24"/>
      <c r="AB107" s="24"/>
      <c r="AC107" s="25">
        <f t="shared" si="25"/>
        <v>0</v>
      </c>
      <c r="AD107" s="24"/>
      <c r="AE107" s="158">
        <v>9000000</v>
      </c>
      <c r="AF107" s="24">
        <v>0</v>
      </c>
      <c r="AG107" s="25">
        <f t="shared" si="26"/>
        <v>9000000</v>
      </c>
      <c r="AH107" s="25">
        <f t="shared" si="27"/>
        <v>9000000</v>
      </c>
      <c r="AI107" s="26">
        <f t="shared" si="28"/>
        <v>0</v>
      </c>
      <c r="AJ107" s="27">
        <f t="shared" si="29"/>
        <v>7.741151373492146E-3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51" outlineLevel="1" x14ac:dyDescent="0.25">
      <c r="A108" s="18"/>
      <c r="B108" s="104"/>
      <c r="C108" s="105"/>
      <c r="D108" s="106"/>
      <c r="E108" s="69" t="s">
        <v>1293</v>
      </c>
      <c r="F108" s="69" t="s">
        <v>957</v>
      </c>
      <c r="G108" s="70" t="s">
        <v>958</v>
      </c>
      <c r="H108" s="53"/>
      <c r="I108" s="55"/>
      <c r="J108" s="199"/>
      <c r="K108" s="158">
        <v>4500000</v>
      </c>
      <c r="L108" s="59" t="s">
        <v>890</v>
      </c>
      <c r="M108" s="47"/>
      <c r="N108" s="72"/>
      <c r="O108" s="47"/>
      <c r="P108" s="73"/>
      <c r="Q108" s="73"/>
      <c r="R108" s="24"/>
      <c r="S108" s="24"/>
      <c r="T108" s="24"/>
      <c r="U108" s="25">
        <f t="shared" si="23"/>
        <v>0</v>
      </c>
      <c r="V108" s="24"/>
      <c r="W108" s="24"/>
      <c r="X108" s="24"/>
      <c r="Y108" s="25">
        <f t="shared" si="24"/>
        <v>0</v>
      </c>
      <c r="Z108" s="24"/>
      <c r="AA108" s="24"/>
      <c r="AB108" s="24"/>
      <c r="AC108" s="25">
        <f t="shared" si="25"/>
        <v>0</v>
      </c>
      <c r="AD108" s="24"/>
      <c r="AE108" s="158">
        <v>4500000</v>
      </c>
      <c r="AF108" s="24">
        <v>0</v>
      </c>
      <c r="AG108" s="25">
        <f t="shared" si="26"/>
        <v>4500000</v>
      </c>
      <c r="AH108" s="25">
        <f t="shared" si="27"/>
        <v>4500000</v>
      </c>
      <c r="AI108" s="26">
        <f t="shared" si="28"/>
        <v>0</v>
      </c>
      <c r="AJ108" s="27">
        <f t="shared" si="29"/>
        <v>3.870575686746073E-3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51" outlineLevel="1" x14ac:dyDescent="0.25">
      <c r="A109" s="18"/>
      <c r="B109" s="104"/>
      <c r="C109" s="105"/>
      <c r="D109" s="106"/>
      <c r="E109" s="69" t="s">
        <v>1294</v>
      </c>
      <c r="F109" s="69" t="s">
        <v>957</v>
      </c>
      <c r="G109" s="70" t="s">
        <v>958</v>
      </c>
      <c r="H109" s="53"/>
      <c r="I109" s="55"/>
      <c r="J109" s="199"/>
      <c r="K109" s="158">
        <v>4200000</v>
      </c>
      <c r="L109" s="59" t="s">
        <v>890</v>
      </c>
      <c r="M109" s="47"/>
      <c r="N109" s="72"/>
      <c r="O109" s="47"/>
      <c r="P109" s="73"/>
      <c r="Q109" s="73"/>
      <c r="R109" s="24"/>
      <c r="S109" s="24"/>
      <c r="T109" s="24"/>
      <c r="U109" s="25">
        <f t="shared" si="23"/>
        <v>0</v>
      </c>
      <c r="V109" s="24"/>
      <c r="W109" s="24"/>
      <c r="X109" s="24"/>
      <c r="Y109" s="25">
        <f t="shared" si="24"/>
        <v>0</v>
      </c>
      <c r="Z109" s="24"/>
      <c r="AA109" s="24"/>
      <c r="AB109" s="24"/>
      <c r="AC109" s="25">
        <f t="shared" si="25"/>
        <v>0</v>
      </c>
      <c r="AD109" s="24"/>
      <c r="AE109" s="158">
        <v>4200000</v>
      </c>
      <c r="AF109" s="24">
        <v>0</v>
      </c>
      <c r="AG109" s="25">
        <f t="shared" si="26"/>
        <v>4200000</v>
      </c>
      <c r="AH109" s="25">
        <f t="shared" si="27"/>
        <v>4200000</v>
      </c>
      <c r="AI109" s="26">
        <f t="shared" si="28"/>
        <v>0</v>
      </c>
      <c r="AJ109" s="27">
        <f t="shared" si="29"/>
        <v>3.6125373076296681E-3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51" outlineLevel="1" x14ac:dyDescent="0.25">
      <c r="A110" s="18"/>
      <c r="B110" s="104"/>
      <c r="C110" s="105"/>
      <c r="D110" s="106"/>
      <c r="E110" s="69" t="s">
        <v>955</v>
      </c>
      <c r="F110" s="69" t="s">
        <v>957</v>
      </c>
      <c r="G110" s="70" t="s">
        <v>958</v>
      </c>
      <c r="H110" s="53"/>
      <c r="I110" s="55"/>
      <c r="J110" s="199"/>
      <c r="K110" s="158">
        <v>4500000</v>
      </c>
      <c r="L110" s="59" t="s">
        <v>890</v>
      </c>
      <c r="M110" s="47"/>
      <c r="N110" s="72"/>
      <c r="O110" s="47"/>
      <c r="P110" s="73"/>
      <c r="Q110" s="73"/>
      <c r="R110" s="24"/>
      <c r="S110" s="24"/>
      <c r="T110" s="24"/>
      <c r="U110" s="25">
        <f t="shared" si="23"/>
        <v>0</v>
      </c>
      <c r="V110" s="24"/>
      <c r="W110" s="24"/>
      <c r="X110" s="24"/>
      <c r="Y110" s="25">
        <f t="shared" si="24"/>
        <v>0</v>
      </c>
      <c r="Z110" s="24"/>
      <c r="AA110" s="24"/>
      <c r="AB110" s="24"/>
      <c r="AC110" s="25">
        <f t="shared" si="25"/>
        <v>0</v>
      </c>
      <c r="AD110" s="24"/>
      <c r="AE110" s="24">
        <v>0</v>
      </c>
      <c r="AF110" s="158">
        <v>4500000</v>
      </c>
      <c r="AG110" s="25">
        <f t="shared" si="26"/>
        <v>4500000</v>
      </c>
      <c r="AH110" s="25">
        <f t="shared" si="27"/>
        <v>4500000</v>
      </c>
      <c r="AI110" s="26">
        <f t="shared" si="28"/>
        <v>0</v>
      </c>
      <c r="AJ110" s="27">
        <f t="shared" si="29"/>
        <v>3.870575686746073E-3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51" outlineLevel="1" x14ac:dyDescent="0.25">
      <c r="A111" s="18"/>
      <c r="B111" s="104"/>
      <c r="C111" s="105"/>
      <c r="D111" s="106"/>
      <c r="E111" s="69" t="s">
        <v>1286</v>
      </c>
      <c r="F111" s="69" t="s">
        <v>957</v>
      </c>
      <c r="G111" s="70" t="s">
        <v>958</v>
      </c>
      <c r="H111" s="53"/>
      <c r="I111" s="55"/>
      <c r="J111" s="199"/>
      <c r="K111" s="158">
        <v>4500000</v>
      </c>
      <c r="L111" s="59" t="s">
        <v>890</v>
      </c>
      <c r="M111" s="47"/>
      <c r="N111" s="72"/>
      <c r="O111" s="47"/>
      <c r="P111" s="73"/>
      <c r="Q111" s="73"/>
      <c r="R111" s="24"/>
      <c r="S111" s="24"/>
      <c r="T111" s="24"/>
      <c r="U111" s="25">
        <f t="shared" si="23"/>
        <v>0</v>
      </c>
      <c r="V111" s="24"/>
      <c r="W111" s="24"/>
      <c r="X111" s="24"/>
      <c r="Y111" s="25">
        <f t="shared" si="24"/>
        <v>0</v>
      </c>
      <c r="Z111" s="24"/>
      <c r="AA111" s="24"/>
      <c r="AB111" s="24"/>
      <c r="AC111" s="25">
        <f t="shared" si="25"/>
        <v>0</v>
      </c>
      <c r="AD111" s="24"/>
      <c r="AE111" s="24">
        <v>0</v>
      </c>
      <c r="AF111" s="158">
        <v>4500000</v>
      </c>
      <c r="AG111" s="25">
        <f t="shared" si="26"/>
        <v>4500000</v>
      </c>
      <c r="AH111" s="25">
        <f t="shared" si="27"/>
        <v>4500000</v>
      </c>
      <c r="AI111" s="26">
        <f t="shared" si="28"/>
        <v>0</v>
      </c>
      <c r="AJ111" s="27">
        <f t="shared" si="29"/>
        <v>3.870575686746073E-3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51" outlineLevel="1" x14ac:dyDescent="0.25">
      <c r="A112" s="18"/>
      <c r="B112" s="104"/>
      <c r="C112" s="105"/>
      <c r="D112" s="106"/>
      <c r="E112" s="69" t="s">
        <v>1284</v>
      </c>
      <c r="F112" s="69" t="s">
        <v>957</v>
      </c>
      <c r="G112" s="70" t="s">
        <v>958</v>
      </c>
      <c r="H112" s="53"/>
      <c r="I112" s="55"/>
      <c r="J112" s="199"/>
      <c r="K112" s="158">
        <v>4500000</v>
      </c>
      <c r="L112" s="59" t="s">
        <v>890</v>
      </c>
      <c r="M112" s="47"/>
      <c r="N112" s="72"/>
      <c r="O112" s="47"/>
      <c r="P112" s="73"/>
      <c r="Q112" s="73"/>
      <c r="R112" s="24"/>
      <c r="S112" s="24"/>
      <c r="T112" s="24"/>
      <c r="U112" s="25">
        <f t="shared" si="23"/>
        <v>0</v>
      </c>
      <c r="V112" s="24"/>
      <c r="W112" s="24"/>
      <c r="X112" s="24"/>
      <c r="Y112" s="25">
        <f t="shared" si="24"/>
        <v>0</v>
      </c>
      <c r="Z112" s="24"/>
      <c r="AA112" s="24"/>
      <c r="AB112" s="24"/>
      <c r="AC112" s="25">
        <f t="shared" si="25"/>
        <v>0</v>
      </c>
      <c r="AD112" s="24"/>
      <c r="AE112" s="24">
        <v>0</v>
      </c>
      <c r="AF112" s="158">
        <v>4500000</v>
      </c>
      <c r="AG112" s="25">
        <f t="shared" si="26"/>
        <v>4500000</v>
      </c>
      <c r="AH112" s="25">
        <f t="shared" si="27"/>
        <v>4500000</v>
      </c>
      <c r="AI112" s="26">
        <f t="shared" si="28"/>
        <v>0</v>
      </c>
      <c r="AJ112" s="27">
        <f t="shared" si="29"/>
        <v>3.870575686746073E-3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51" outlineLevel="1" x14ac:dyDescent="0.25">
      <c r="A113" s="18"/>
      <c r="B113" s="104"/>
      <c r="C113" s="105"/>
      <c r="D113" s="106"/>
      <c r="E113" s="69" t="s">
        <v>1295</v>
      </c>
      <c r="F113" s="69" t="s">
        <v>957</v>
      </c>
      <c r="G113" s="70" t="s">
        <v>958</v>
      </c>
      <c r="H113" s="53"/>
      <c r="I113" s="55"/>
      <c r="J113" s="199"/>
      <c r="K113" s="158">
        <v>4500000</v>
      </c>
      <c r="L113" s="59" t="s">
        <v>890</v>
      </c>
      <c r="M113" s="47"/>
      <c r="N113" s="72"/>
      <c r="O113" s="47"/>
      <c r="P113" s="73"/>
      <c r="Q113" s="73"/>
      <c r="R113" s="24"/>
      <c r="S113" s="24"/>
      <c r="T113" s="24"/>
      <c r="U113" s="25">
        <f t="shared" si="23"/>
        <v>0</v>
      </c>
      <c r="V113" s="24"/>
      <c r="W113" s="24"/>
      <c r="X113" s="24"/>
      <c r="Y113" s="25">
        <f t="shared" si="24"/>
        <v>0</v>
      </c>
      <c r="Z113" s="24"/>
      <c r="AA113" s="24"/>
      <c r="AB113" s="24"/>
      <c r="AC113" s="25">
        <f t="shared" si="25"/>
        <v>0</v>
      </c>
      <c r="AD113" s="24"/>
      <c r="AE113" s="24">
        <v>0</v>
      </c>
      <c r="AF113" s="158">
        <v>4500000</v>
      </c>
      <c r="AG113" s="25">
        <f t="shared" si="26"/>
        <v>4500000</v>
      </c>
      <c r="AH113" s="25">
        <f t="shared" si="27"/>
        <v>4500000</v>
      </c>
      <c r="AI113" s="26">
        <f t="shared" si="28"/>
        <v>0</v>
      </c>
      <c r="AJ113" s="27">
        <f t="shared" si="29"/>
        <v>3.870575686746073E-3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51" outlineLevel="1" x14ac:dyDescent="0.25">
      <c r="A114" s="18"/>
      <c r="B114" s="104"/>
      <c r="C114" s="105"/>
      <c r="D114" s="106"/>
      <c r="E114" s="69" t="s">
        <v>1278</v>
      </c>
      <c r="F114" s="69" t="s">
        <v>957</v>
      </c>
      <c r="G114" s="70" t="s">
        <v>958</v>
      </c>
      <c r="H114" s="53"/>
      <c r="I114" s="55"/>
      <c r="J114" s="199"/>
      <c r="K114" s="158">
        <v>4200000</v>
      </c>
      <c r="L114" s="59" t="s">
        <v>890</v>
      </c>
      <c r="M114" s="47"/>
      <c r="N114" s="72"/>
      <c r="O114" s="47"/>
      <c r="P114" s="73"/>
      <c r="Q114" s="73"/>
      <c r="R114" s="24"/>
      <c r="S114" s="24"/>
      <c r="T114" s="24"/>
      <c r="U114" s="25">
        <f t="shared" si="23"/>
        <v>0</v>
      </c>
      <c r="V114" s="24"/>
      <c r="W114" s="24"/>
      <c r="X114" s="24"/>
      <c r="Y114" s="25">
        <f t="shared" si="24"/>
        <v>0</v>
      </c>
      <c r="Z114" s="24"/>
      <c r="AA114" s="24"/>
      <c r="AB114" s="24"/>
      <c r="AC114" s="25">
        <f t="shared" si="25"/>
        <v>0</v>
      </c>
      <c r="AD114" s="24"/>
      <c r="AE114" s="24">
        <v>0</v>
      </c>
      <c r="AF114" s="158">
        <v>4200000</v>
      </c>
      <c r="AG114" s="25">
        <f t="shared" si="26"/>
        <v>4200000</v>
      </c>
      <c r="AH114" s="25">
        <f t="shared" si="27"/>
        <v>4200000</v>
      </c>
      <c r="AI114" s="26">
        <f t="shared" si="28"/>
        <v>0</v>
      </c>
      <c r="AJ114" s="27">
        <f t="shared" si="29"/>
        <v>3.6125373076296681E-3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51" outlineLevel="1" x14ac:dyDescent="0.25">
      <c r="A115" s="18"/>
      <c r="B115" s="104"/>
      <c r="C115" s="105"/>
      <c r="D115" s="106"/>
      <c r="E115" s="69" t="s">
        <v>1274</v>
      </c>
      <c r="F115" s="69" t="s">
        <v>957</v>
      </c>
      <c r="G115" s="70" t="s">
        <v>958</v>
      </c>
      <c r="H115" s="53"/>
      <c r="I115" s="55"/>
      <c r="J115" s="199"/>
      <c r="K115" s="158">
        <v>4500000</v>
      </c>
      <c r="L115" s="59" t="s">
        <v>890</v>
      </c>
      <c r="M115" s="47"/>
      <c r="N115" s="72"/>
      <c r="O115" s="47"/>
      <c r="P115" s="73"/>
      <c r="Q115" s="73"/>
      <c r="R115" s="24"/>
      <c r="S115" s="24"/>
      <c r="T115" s="24"/>
      <c r="U115" s="25">
        <f t="shared" si="23"/>
        <v>0</v>
      </c>
      <c r="V115" s="24"/>
      <c r="W115" s="24"/>
      <c r="X115" s="24"/>
      <c r="Y115" s="25">
        <f t="shared" si="24"/>
        <v>0</v>
      </c>
      <c r="Z115" s="24"/>
      <c r="AA115" s="24"/>
      <c r="AB115" s="24"/>
      <c r="AC115" s="25">
        <f t="shared" si="25"/>
        <v>0</v>
      </c>
      <c r="AD115" s="24"/>
      <c r="AE115" s="24">
        <v>0</v>
      </c>
      <c r="AF115" s="158">
        <v>4500000</v>
      </c>
      <c r="AG115" s="25">
        <f t="shared" si="26"/>
        <v>4500000</v>
      </c>
      <c r="AH115" s="25">
        <f t="shared" si="27"/>
        <v>4500000</v>
      </c>
      <c r="AI115" s="26">
        <f t="shared" si="28"/>
        <v>0</v>
      </c>
      <c r="AJ115" s="27">
        <f t="shared" si="29"/>
        <v>3.870575686746073E-3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51" outlineLevel="1" x14ac:dyDescent="0.25">
      <c r="A116" s="18"/>
      <c r="B116" s="104"/>
      <c r="C116" s="105"/>
      <c r="D116" s="106"/>
      <c r="E116" s="69" t="s">
        <v>1279</v>
      </c>
      <c r="F116" s="69" t="s">
        <v>957</v>
      </c>
      <c r="G116" s="70" t="s">
        <v>958</v>
      </c>
      <c r="H116" s="53"/>
      <c r="I116" s="55"/>
      <c r="J116" s="199"/>
      <c r="K116" s="158">
        <v>4498872</v>
      </c>
      <c r="L116" s="59" t="s">
        <v>890</v>
      </c>
      <c r="M116" s="47"/>
      <c r="N116" s="72"/>
      <c r="O116" s="47"/>
      <c r="P116" s="73"/>
      <c r="Q116" s="73"/>
      <c r="R116" s="24"/>
      <c r="S116" s="24"/>
      <c r="T116" s="24"/>
      <c r="U116" s="25">
        <f t="shared" si="23"/>
        <v>0</v>
      </c>
      <c r="V116" s="24"/>
      <c r="W116" s="24"/>
      <c r="X116" s="24"/>
      <c r="Y116" s="25">
        <f t="shared" si="24"/>
        <v>0</v>
      </c>
      <c r="Z116" s="24"/>
      <c r="AA116" s="24"/>
      <c r="AB116" s="24"/>
      <c r="AC116" s="25">
        <f t="shared" si="25"/>
        <v>0</v>
      </c>
      <c r="AD116" s="24"/>
      <c r="AE116" s="24">
        <v>0</v>
      </c>
      <c r="AF116" s="158">
        <v>4498872</v>
      </c>
      <c r="AG116" s="25">
        <f t="shared" si="26"/>
        <v>4498872</v>
      </c>
      <c r="AH116" s="25">
        <f t="shared" si="27"/>
        <v>4498872</v>
      </c>
      <c r="AI116" s="26">
        <f t="shared" si="28"/>
        <v>0</v>
      </c>
      <c r="AJ116" s="27">
        <f t="shared" si="29"/>
        <v>3.8696054624405953E-3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51" outlineLevel="1" x14ac:dyDescent="0.25">
      <c r="A117" s="18"/>
      <c r="B117" s="104"/>
      <c r="C117" s="105"/>
      <c r="D117" s="106"/>
      <c r="E117" s="69" t="s">
        <v>1283</v>
      </c>
      <c r="F117" s="69" t="s">
        <v>957</v>
      </c>
      <c r="G117" s="70" t="s">
        <v>958</v>
      </c>
      <c r="H117" s="53"/>
      <c r="I117" s="55"/>
      <c r="J117" s="199"/>
      <c r="K117" s="158">
        <v>4500000</v>
      </c>
      <c r="L117" s="59" t="s">
        <v>890</v>
      </c>
      <c r="M117" s="47"/>
      <c r="N117" s="72"/>
      <c r="O117" s="47"/>
      <c r="P117" s="73"/>
      <c r="Q117" s="73"/>
      <c r="R117" s="24"/>
      <c r="S117" s="24"/>
      <c r="T117" s="24"/>
      <c r="U117" s="25">
        <f t="shared" si="23"/>
        <v>0</v>
      </c>
      <c r="V117" s="24"/>
      <c r="W117" s="24"/>
      <c r="X117" s="24"/>
      <c r="Y117" s="25">
        <f t="shared" si="24"/>
        <v>0</v>
      </c>
      <c r="Z117" s="24"/>
      <c r="AA117" s="24"/>
      <c r="AB117" s="24"/>
      <c r="AC117" s="25">
        <f t="shared" si="25"/>
        <v>0</v>
      </c>
      <c r="AD117" s="24"/>
      <c r="AE117" s="24">
        <v>0</v>
      </c>
      <c r="AF117" s="158">
        <v>4500000</v>
      </c>
      <c r="AG117" s="25">
        <f t="shared" si="26"/>
        <v>4500000</v>
      </c>
      <c r="AH117" s="25">
        <f t="shared" si="27"/>
        <v>4500000</v>
      </c>
      <c r="AI117" s="26">
        <f t="shared" si="28"/>
        <v>0</v>
      </c>
      <c r="AJ117" s="27">
        <f t="shared" si="29"/>
        <v>3.870575686746073E-3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51" outlineLevel="1" x14ac:dyDescent="0.25">
      <c r="A118" s="18"/>
      <c r="B118" s="104"/>
      <c r="C118" s="105"/>
      <c r="D118" s="106"/>
      <c r="E118" s="69" t="s">
        <v>1277</v>
      </c>
      <c r="F118" s="69" t="s">
        <v>957</v>
      </c>
      <c r="G118" s="70" t="s">
        <v>958</v>
      </c>
      <c r="H118" s="53"/>
      <c r="I118" s="55"/>
      <c r="J118" s="199"/>
      <c r="K118" s="158">
        <v>4500000</v>
      </c>
      <c r="L118" s="59" t="s">
        <v>890</v>
      </c>
      <c r="M118" s="47"/>
      <c r="N118" s="72"/>
      <c r="O118" s="47"/>
      <c r="P118" s="73"/>
      <c r="Q118" s="73"/>
      <c r="R118" s="24"/>
      <c r="S118" s="24"/>
      <c r="T118" s="24"/>
      <c r="U118" s="25">
        <f t="shared" si="23"/>
        <v>0</v>
      </c>
      <c r="V118" s="24"/>
      <c r="W118" s="24"/>
      <c r="X118" s="24"/>
      <c r="Y118" s="25">
        <f t="shared" si="24"/>
        <v>0</v>
      </c>
      <c r="Z118" s="24"/>
      <c r="AA118" s="24"/>
      <c r="AB118" s="24"/>
      <c r="AC118" s="25">
        <f t="shared" si="25"/>
        <v>0</v>
      </c>
      <c r="AD118" s="24"/>
      <c r="AE118" s="24">
        <v>0</v>
      </c>
      <c r="AF118" s="158">
        <v>4500000</v>
      </c>
      <c r="AG118" s="25">
        <f t="shared" si="26"/>
        <v>4500000</v>
      </c>
      <c r="AH118" s="25">
        <f t="shared" si="27"/>
        <v>4500000</v>
      </c>
      <c r="AI118" s="26">
        <f t="shared" si="28"/>
        <v>0</v>
      </c>
      <c r="AJ118" s="27">
        <f t="shared" si="29"/>
        <v>3.870575686746073E-3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51" outlineLevel="1" x14ac:dyDescent="0.25">
      <c r="A119" s="18"/>
      <c r="B119" s="104"/>
      <c r="C119" s="105"/>
      <c r="D119" s="106"/>
      <c r="E119" s="69" t="s">
        <v>1296</v>
      </c>
      <c r="F119" s="69" t="s">
        <v>957</v>
      </c>
      <c r="G119" s="70" t="s">
        <v>958</v>
      </c>
      <c r="H119" s="53"/>
      <c r="I119" s="55"/>
      <c r="J119" s="199"/>
      <c r="K119" s="158">
        <v>4500000</v>
      </c>
      <c r="L119" s="59" t="s">
        <v>890</v>
      </c>
      <c r="M119" s="47"/>
      <c r="N119" s="72"/>
      <c r="O119" s="47"/>
      <c r="P119" s="73"/>
      <c r="Q119" s="73"/>
      <c r="R119" s="24"/>
      <c r="S119" s="24"/>
      <c r="T119" s="24"/>
      <c r="U119" s="25">
        <f t="shared" si="23"/>
        <v>0</v>
      </c>
      <c r="V119" s="24"/>
      <c r="W119" s="24"/>
      <c r="X119" s="24"/>
      <c r="Y119" s="25">
        <f t="shared" si="24"/>
        <v>0</v>
      </c>
      <c r="Z119" s="24"/>
      <c r="AA119" s="24"/>
      <c r="AB119" s="24"/>
      <c r="AC119" s="25">
        <f t="shared" si="25"/>
        <v>0</v>
      </c>
      <c r="AD119" s="24"/>
      <c r="AE119" s="24">
        <v>0</v>
      </c>
      <c r="AF119" s="158">
        <v>4500000</v>
      </c>
      <c r="AG119" s="25">
        <f t="shared" si="26"/>
        <v>4500000</v>
      </c>
      <c r="AH119" s="25">
        <f t="shared" si="27"/>
        <v>4500000</v>
      </c>
      <c r="AI119" s="26">
        <f t="shared" si="28"/>
        <v>0</v>
      </c>
      <c r="AJ119" s="27">
        <f t="shared" si="29"/>
        <v>3.870575686746073E-3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51" outlineLevel="1" x14ac:dyDescent="0.25">
      <c r="A120" s="18"/>
      <c r="B120" s="104"/>
      <c r="C120" s="105"/>
      <c r="D120" s="106"/>
      <c r="E120" s="69" t="s">
        <v>1297</v>
      </c>
      <c r="F120" s="69" t="s">
        <v>957</v>
      </c>
      <c r="G120" s="70" t="s">
        <v>958</v>
      </c>
      <c r="H120" s="53"/>
      <c r="I120" s="55"/>
      <c r="J120" s="199"/>
      <c r="K120" s="158">
        <v>4500000</v>
      </c>
      <c r="L120" s="59" t="s">
        <v>890</v>
      </c>
      <c r="M120" s="47"/>
      <c r="N120" s="72"/>
      <c r="O120" s="47"/>
      <c r="P120" s="73"/>
      <c r="Q120" s="73"/>
      <c r="R120" s="24"/>
      <c r="S120" s="24"/>
      <c r="T120" s="24"/>
      <c r="U120" s="25">
        <f t="shared" si="23"/>
        <v>0</v>
      </c>
      <c r="V120" s="24"/>
      <c r="W120" s="24"/>
      <c r="X120" s="24"/>
      <c r="Y120" s="25">
        <f t="shared" si="24"/>
        <v>0</v>
      </c>
      <c r="Z120" s="24"/>
      <c r="AA120" s="24"/>
      <c r="AB120" s="24"/>
      <c r="AC120" s="25">
        <f t="shared" si="25"/>
        <v>0</v>
      </c>
      <c r="AD120" s="24"/>
      <c r="AE120" s="24">
        <v>0</v>
      </c>
      <c r="AF120" s="158">
        <v>4500000</v>
      </c>
      <c r="AG120" s="25">
        <f t="shared" si="26"/>
        <v>4500000</v>
      </c>
      <c r="AH120" s="25">
        <f t="shared" si="27"/>
        <v>4500000</v>
      </c>
      <c r="AI120" s="26">
        <f t="shared" si="28"/>
        <v>0</v>
      </c>
      <c r="AJ120" s="27">
        <f t="shared" si="29"/>
        <v>3.870575686746073E-3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51" outlineLevel="1" x14ac:dyDescent="0.25">
      <c r="A121" s="18"/>
      <c r="B121" s="104"/>
      <c r="C121" s="105"/>
      <c r="D121" s="106"/>
      <c r="E121" s="69" t="s">
        <v>1298</v>
      </c>
      <c r="F121" s="69" t="s">
        <v>957</v>
      </c>
      <c r="G121" s="70" t="s">
        <v>958</v>
      </c>
      <c r="H121" s="53"/>
      <c r="I121" s="55"/>
      <c r="J121" s="199"/>
      <c r="K121" s="158">
        <v>4500000</v>
      </c>
      <c r="L121" s="59" t="s">
        <v>890</v>
      </c>
      <c r="M121" s="47"/>
      <c r="N121" s="72"/>
      <c r="O121" s="47"/>
      <c r="P121" s="73"/>
      <c r="Q121" s="73"/>
      <c r="R121" s="24"/>
      <c r="S121" s="24"/>
      <c r="T121" s="24"/>
      <c r="U121" s="25">
        <f t="shared" si="23"/>
        <v>0</v>
      </c>
      <c r="V121" s="24"/>
      <c r="W121" s="24"/>
      <c r="X121" s="24"/>
      <c r="Y121" s="25">
        <f t="shared" si="24"/>
        <v>0</v>
      </c>
      <c r="Z121" s="24"/>
      <c r="AA121" s="24"/>
      <c r="AB121" s="24"/>
      <c r="AC121" s="25">
        <f t="shared" si="25"/>
        <v>0</v>
      </c>
      <c r="AD121" s="24"/>
      <c r="AE121" s="24">
        <v>0</v>
      </c>
      <c r="AF121" s="158">
        <v>4500000</v>
      </c>
      <c r="AG121" s="25">
        <f t="shared" si="26"/>
        <v>4500000</v>
      </c>
      <c r="AH121" s="25">
        <f t="shared" si="27"/>
        <v>4500000</v>
      </c>
      <c r="AI121" s="26">
        <f t="shared" si="28"/>
        <v>0</v>
      </c>
      <c r="AJ121" s="27">
        <f t="shared" si="29"/>
        <v>3.870575686746073E-3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51" outlineLevel="1" x14ac:dyDescent="0.25">
      <c r="A122" s="18"/>
      <c r="B122" s="104"/>
      <c r="C122" s="105"/>
      <c r="D122" s="106"/>
      <c r="E122" s="69" t="s">
        <v>1270</v>
      </c>
      <c r="F122" s="69" t="s">
        <v>957</v>
      </c>
      <c r="G122" s="70" t="s">
        <v>958</v>
      </c>
      <c r="H122" s="53"/>
      <c r="I122" s="55"/>
      <c r="J122" s="199"/>
      <c r="K122" s="158">
        <v>4500000</v>
      </c>
      <c r="L122" s="59" t="s">
        <v>890</v>
      </c>
      <c r="M122" s="47"/>
      <c r="N122" s="72"/>
      <c r="O122" s="47"/>
      <c r="P122" s="73"/>
      <c r="Q122" s="73"/>
      <c r="R122" s="24"/>
      <c r="S122" s="24"/>
      <c r="T122" s="24"/>
      <c r="U122" s="25">
        <f t="shared" si="23"/>
        <v>0</v>
      </c>
      <c r="V122" s="24"/>
      <c r="W122" s="24"/>
      <c r="X122" s="24"/>
      <c r="Y122" s="25">
        <f t="shared" si="24"/>
        <v>0</v>
      </c>
      <c r="Z122" s="24"/>
      <c r="AA122" s="24"/>
      <c r="AB122" s="24"/>
      <c r="AC122" s="25">
        <f t="shared" si="25"/>
        <v>0</v>
      </c>
      <c r="AD122" s="24"/>
      <c r="AE122" s="24">
        <v>0</v>
      </c>
      <c r="AF122" s="158">
        <v>4500000</v>
      </c>
      <c r="AG122" s="25">
        <f t="shared" si="26"/>
        <v>4500000</v>
      </c>
      <c r="AH122" s="25">
        <f t="shared" si="27"/>
        <v>4500000</v>
      </c>
      <c r="AI122" s="26">
        <f t="shared" si="28"/>
        <v>0</v>
      </c>
      <c r="AJ122" s="27">
        <f t="shared" si="29"/>
        <v>3.870575686746073E-3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51" outlineLevel="1" x14ac:dyDescent="0.25">
      <c r="A123" s="18"/>
      <c r="B123" s="104"/>
      <c r="C123" s="105"/>
      <c r="D123" s="106"/>
      <c r="E123" s="69" t="s">
        <v>1276</v>
      </c>
      <c r="F123" s="69" t="s">
        <v>957</v>
      </c>
      <c r="G123" s="70" t="s">
        <v>958</v>
      </c>
      <c r="H123" s="53"/>
      <c r="I123" s="55"/>
      <c r="J123" s="199"/>
      <c r="K123" s="158">
        <v>8956062</v>
      </c>
      <c r="L123" s="59" t="s">
        <v>890</v>
      </c>
      <c r="M123" s="47"/>
      <c r="N123" s="72"/>
      <c r="O123" s="47"/>
      <c r="P123" s="73"/>
      <c r="Q123" s="73"/>
      <c r="R123" s="24"/>
      <c r="S123" s="24"/>
      <c r="T123" s="24"/>
      <c r="U123" s="25">
        <f t="shared" si="23"/>
        <v>0</v>
      </c>
      <c r="V123" s="24"/>
      <c r="W123" s="24"/>
      <c r="X123" s="24"/>
      <c r="Y123" s="25">
        <f t="shared" si="24"/>
        <v>0</v>
      </c>
      <c r="Z123" s="24"/>
      <c r="AA123" s="24"/>
      <c r="AB123" s="24"/>
      <c r="AC123" s="25">
        <f t="shared" si="25"/>
        <v>0</v>
      </c>
      <c r="AD123" s="24"/>
      <c r="AE123" s="24">
        <v>0</v>
      </c>
      <c r="AF123" s="158">
        <v>8956062</v>
      </c>
      <c r="AG123" s="25">
        <f t="shared" si="26"/>
        <v>8956062</v>
      </c>
      <c r="AH123" s="25">
        <f t="shared" si="27"/>
        <v>8956062</v>
      </c>
      <c r="AI123" s="26">
        <f t="shared" si="28"/>
        <v>0</v>
      </c>
      <c r="AJ123" s="27">
        <f t="shared" si="29"/>
        <v>7.7033590724867578E-3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51" outlineLevel="1" x14ac:dyDescent="0.25">
      <c r="A124" s="18"/>
      <c r="B124" s="104"/>
      <c r="C124" s="105"/>
      <c r="D124" s="106"/>
      <c r="E124" s="69" t="s">
        <v>1285</v>
      </c>
      <c r="F124" s="69" t="s">
        <v>957</v>
      </c>
      <c r="G124" s="70" t="s">
        <v>958</v>
      </c>
      <c r="H124" s="53"/>
      <c r="I124" s="55"/>
      <c r="J124" s="199"/>
      <c r="K124" s="158">
        <v>4500000</v>
      </c>
      <c r="L124" s="59" t="s">
        <v>890</v>
      </c>
      <c r="M124" s="47"/>
      <c r="N124" s="72"/>
      <c r="O124" s="47"/>
      <c r="P124" s="73"/>
      <c r="Q124" s="73"/>
      <c r="R124" s="24"/>
      <c r="S124" s="24"/>
      <c r="T124" s="24"/>
      <c r="U124" s="25">
        <f t="shared" si="23"/>
        <v>0</v>
      </c>
      <c r="V124" s="24"/>
      <c r="W124" s="24"/>
      <c r="X124" s="24"/>
      <c r="Y124" s="25">
        <f t="shared" si="24"/>
        <v>0</v>
      </c>
      <c r="Z124" s="24"/>
      <c r="AA124" s="24"/>
      <c r="AB124" s="24"/>
      <c r="AC124" s="25">
        <f t="shared" si="25"/>
        <v>0</v>
      </c>
      <c r="AD124" s="24"/>
      <c r="AE124" s="24">
        <v>0</v>
      </c>
      <c r="AF124" s="158">
        <v>4500000</v>
      </c>
      <c r="AG124" s="25">
        <f t="shared" si="26"/>
        <v>4500000</v>
      </c>
      <c r="AH124" s="25">
        <f t="shared" si="27"/>
        <v>4500000</v>
      </c>
      <c r="AI124" s="26">
        <f t="shared" si="28"/>
        <v>0</v>
      </c>
      <c r="AJ124" s="27">
        <f t="shared" si="29"/>
        <v>3.870575686746073E-3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51" outlineLevel="1" x14ac:dyDescent="0.25">
      <c r="A125" s="18"/>
      <c r="B125" s="104"/>
      <c r="C125" s="105"/>
      <c r="D125" s="106"/>
      <c r="E125" s="69" t="s">
        <v>1299</v>
      </c>
      <c r="F125" s="69" t="s">
        <v>957</v>
      </c>
      <c r="G125" s="70" t="s">
        <v>958</v>
      </c>
      <c r="H125" s="53"/>
      <c r="I125" s="55"/>
      <c r="J125" s="199"/>
      <c r="K125" s="158">
        <v>4455000</v>
      </c>
      <c r="L125" s="59" t="s">
        <v>890</v>
      </c>
      <c r="M125" s="47"/>
      <c r="N125" s="72"/>
      <c r="O125" s="47"/>
      <c r="P125" s="73"/>
      <c r="Q125" s="73"/>
      <c r="R125" s="24"/>
      <c r="S125" s="24"/>
      <c r="T125" s="24"/>
      <c r="U125" s="25">
        <f t="shared" si="23"/>
        <v>0</v>
      </c>
      <c r="V125" s="24"/>
      <c r="W125" s="24"/>
      <c r="X125" s="24"/>
      <c r="Y125" s="25">
        <f t="shared" si="24"/>
        <v>0</v>
      </c>
      <c r="Z125" s="24"/>
      <c r="AA125" s="24"/>
      <c r="AB125" s="24"/>
      <c r="AC125" s="25">
        <f t="shared" si="25"/>
        <v>0</v>
      </c>
      <c r="AD125" s="24"/>
      <c r="AE125" s="24">
        <v>0</v>
      </c>
      <c r="AF125" s="158">
        <v>4455000</v>
      </c>
      <c r="AG125" s="25">
        <f t="shared" si="26"/>
        <v>4455000</v>
      </c>
      <c r="AH125" s="25">
        <f t="shared" si="27"/>
        <v>4455000</v>
      </c>
      <c r="AI125" s="26">
        <f t="shared" si="28"/>
        <v>0</v>
      </c>
      <c r="AJ125" s="27">
        <f t="shared" si="29"/>
        <v>3.8318699298786124E-3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51" outlineLevel="1" x14ac:dyDescent="0.25">
      <c r="A126" s="18"/>
      <c r="B126" s="104"/>
      <c r="C126" s="105"/>
      <c r="D126" s="106"/>
      <c r="E126" s="69" t="s">
        <v>1280</v>
      </c>
      <c r="F126" s="69" t="s">
        <v>957</v>
      </c>
      <c r="G126" s="70" t="s">
        <v>958</v>
      </c>
      <c r="H126" s="53"/>
      <c r="I126" s="55"/>
      <c r="J126" s="199"/>
      <c r="K126" s="158">
        <v>4500000</v>
      </c>
      <c r="L126" s="59" t="s">
        <v>890</v>
      </c>
      <c r="M126" s="47"/>
      <c r="N126" s="72"/>
      <c r="O126" s="47"/>
      <c r="P126" s="73"/>
      <c r="Q126" s="73"/>
      <c r="R126" s="24"/>
      <c r="S126" s="24"/>
      <c r="T126" s="24"/>
      <c r="U126" s="25">
        <f t="shared" si="23"/>
        <v>0</v>
      </c>
      <c r="V126" s="24"/>
      <c r="W126" s="24"/>
      <c r="X126" s="24"/>
      <c r="Y126" s="25">
        <f t="shared" si="24"/>
        <v>0</v>
      </c>
      <c r="Z126" s="24"/>
      <c r="AA126" s="24"/>
      <c r="AB126" s="24"/>
      <c r="AC126" s="25">
        <f t="shared" si="25"/>
        <v>0</v>
      </c>
      <c r="AD126" s="24"/>
      <c r="AE126" s="24">
        <v>0</v>
      </c>
      <c r="AF126" s="158">
        <v>4500000</v>
      </c>
      <c r="AG126" s="25">
        <f t="shared" si="26"/>
        <v>4500000</v>
      </c>
      <c r="AH126" s="25">
        <f t="shared" si="27"/>
        <v>4500000</v>
      </c>
      <c r="AI126" s="26">
        <f t="shared" si="28"/>
        <v>0</v>
      </c>
      <c r="AJ126" s="27">
        <f t="shared" si="29"/>
        <v>3.870575686746073E-3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51" outlineLevel="1" x14ac:dyDescent="0.25">
      <c r="A127" s="18"/>
      <c r="B127" s="104"/>
      <c r="C127" s="105"/>
      <c r="D127" s="106"/>
      <c r="E127" s="69" t="s">
        <v>1300</v>
      </c>
      <c r="F127" s="69" t="s">
        <v>957</v>
      </c>
      <c r="G127" s="70" t="s">
        <v>958</v>
      </c>
      <c r="H127" s="53"/>
      <c r="I127" s="55"/>
      <c r="J127" s="199"/>
      <c r="K127" s="158">
        <v>360000000</v>
      </c>
      <c r="L127" s="59" t="s">
        <v>890</v>
      </c>
      <c r="M127" s="47"/>
      <c r="N127" s="72"/>
      <c r="O127" s="47"/>
      <c r="P127" s="73"/>
      <c r="Q127" s="73"/>
      <c r="R127" s="24"/>
      <c r="S127" s="24"/>
      <c r="T127" s="24"/>
      <c r="U127" s="25">
        <f t="shared" si="23"/>
        <v>0</v>
      </c>
      <c r="V127" s="24"/>
      <c r="W127" s="24"/>
      <c r="X127" s="24"/>
      <c r="Y127" s="25">
        <f t="shared" si="24"/>
        <v>0</v>
      </c>
      <c r="Z127" s="24"/>
      <c r="AA127" s="24"/>
      <c r="AB127" s="24"/>
      <c r="AC127" s="25">
        <f t="shared" si="25"/>
        <v>0</v>
      </c>
      <c r="AD127" s="24"/>
      <c r="AE127" s="24">
        <v>0</v>
      </c>
      <c r="AF127" s="158">
        <v>360000000</v>
      </c>
      <c r="AG127" s="25">
        <f t="shared" si="26"/>
        <v>360000000</v>
      </c>
      <c r="AH127" s="25">
        <f t="shared" si="27"/>
        <v>360000000</v>
      </c>
      <c r="AI127" s="26">
        <f t="shared" si="28"/>
        <v>0</v>
      </c>
      <c r="AJ127" s="27">
        <f t="shared" si="29"/>
        <v>0.30964605493968583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51" outlineLevel="1" x14ac:dyDescent="0.25">
      <c r="A128" s="18"/>
      <c r="B128" s="104"/>
      <c r="C128" s="105"/>
      <c r="D128" s="106"/>
      <c r="E128" s="69" t="s">
        <v>1301</v>
      </c>
      <c r="F128" s="69" t="s">
        <v>957</v>
      </c>
      <c r="G128" s="70" t="s">
        <v>958</v>
      </c>
      <c r="H128" s="53"/>
      <c r="I128" s="55"/>
      <c r="J128" s="199"/>
      <c r="K128" s="158">
        <v>4200000</v>
      </c>
      <c r="L128" s="59" t="s">
        <v>890</v>
      </c>
      <c r="M128" s="47"/>
      <c r="N128" s="72"/>
      <c r="O128" s="47"/>
      <c r="P128" s="73"/>
      <c r="Q128" s="73"/>
      <c r="R128" s="24"/>
      <c r="S128" s="24"/>
      <c r="T128" s="24"/>
      <c r="U128" s="25">
        <f t="shared" si="23"/>
        <v>0</v>
      </c>
      <c r="V128" s="24"/>
      <c r="W128" s="24"/>
      <c r="X128" s="24"/>
      <c r="Y128" s="25">
        <f t="shared" si="24"/>
        <v>0</v>
      </c>
      <c r="Z128" s="24"/>
      <c r="AA128" s="24"/>
      <c r="AB128" s="24"/>
      <c r="AC128" s="25">
        <f t="shared" si="25"/>
        <v>0</v>
      </c>
      <c r="AD128" s="24"/>
      <c r="AE128" s="24">
        <v>0</v>
      </c>
      <c r="AF128" s="158">
        <v>4200000</v>
      </c>
      <c r="AG128" s="25">
        <f t="shared" si="26"/>
        <v>4200000</v>
      </c>
      <c r="AH128" s="25">
        <f t="shared" si="27"/>
        <v>4200000</v>
      </c>
      <c r="AI128" s="26">
        <f t="shared" si="28"/>
        <v>0</v>
      </c>
      <c r="AJ128" s="27">
        <f t="shared" si="29"/>
        <v>3.6125373076296681E-3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51" outlineLevel="1" x14ac:dyDescent="0.25">
      <c r="A129" s="18"/>
      <c r="B129" s="104"/>
      <c r="C129" s="105"/>
      <c r="D129" s="106"/>
      <c r="E129" s="69" t="s">
        <v>1287</v>
      </c>
      <c r="F129" s="69" t="s">
        <v>957</v>
      </c>
      <c r="G129" s="70" t="s">
        <v>958</v>
      </c>
      <c r="H129" s="53"/>
      <c r="I129" s="55"/>
      <c r="J129" s="199"/>
      <c r="K129" s="158">
        <v>4500000</v>
      </c>
      <c r="L129" s="59" t="s">
        <v>890</v>
      </c>
      <c r="M129" s="47"/>
      <c r="N129" s="72"/>
      <c r="O129" s="47"/>
      <c r="P129" s="73"/>
      <c r="Q129" s="73"/>
      <c r="R129" s="24"/>
      <c r="S129" s="24"/>
      <c r="T129" s="24"/>
      <c r="U129" s="25">
        <f t="shared" si="23"/>
        <v>0</v>
      </c>
      <c r="V129" s="24"/>
      <c r="W129" s="24"/>
      <c r="X129" s="24"/>
      <c r="Y129" s="25">
        <f t="shared" si="24"/>
        <v>0</v>
      </c>
      <c r="Z129" s="24"/>
      <c r="AA129" s="24"/>
      <c r="AB129" s="24"/>
      <c r="AC129" s="25">
        <f t="shared" si="25"/>
        <v>0</v>
      </c>
      <c r="AD129" s="24"/>
      <c r="AE129" s="24">
        <v>0</v>
      </c>
      <c r="AF129" s="158">
        <v>4500000</v>
      </c>
      <c r="AG129" s="25">
        <f t="shared" si="26"/>
        <v>4500000</v>
      </c>
      <c r="AH129" s="25">
        <f t="shared" si="27"/>
        <v>4500000</v>
      </c>
      <c r="AI129" s="26">
        <f t="shared" si="28"/>
        <v>0</v>
      </c>
      <c r="AJ129" s="27">
        <f t="shared" si="29"/>
        <v>3.870575686746073E-3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51" outlineLevel="1" x14ac:dyDescent="0.25">
      <c r="A130" s="18"/>
      <c r="B130" s="104"/>
      <c r="C130" s="105"/>
      <c r="D130" s="106"/>
      <c r="E130" s="69" t="s">
        <v>1288</v>
      </c>
      <c r="F130" s="69" t="s">
        <v>957</v>
      </c>
      <c r="G130" s="70" t="s">
        <v>958</v>
      </c>
      <c r="H130" s="53"/>
      <c r="I130" s="55"/>
      <c r="J130" s="195"/>
      <c r="K130" s="158">
        <v>4350000</v>
      </c>
      <c r="L130" s="59" t="s">
        <v>890</v>
      </c>
      <c r="M130" s="47"/>
      <c r="N130" s="72"/>
      <c r="O130" s="47"/>
      <c r="P130" s="73"/>
      <c r="Q130" s="73"/>
      <c r="R130" s="24"/>
      <c r="S130" s="24"/>
      <c r="T130" s="24"/>
      <c r="U130" s="25">
        <f t="shared" si="23"/>
        <v>0</v>
      </c>
      <c r="V130" s="24"/>
      <c r="W130" s="24"/>
      <c r="X130" s="24"/>
      <c r="Y130" s="25">
        <f t="shared" si="24"/>
        <v>0</v>
      </c>
      <c r="Z130" s="24"/>
      <c r="AA130" s="24"/>
      <c r="AB130" s="24"/>
      <c r="AC130" s="25">
        <f t="shared" si="25"/>
        <v>0</v>
      </c>
      <c r="AD130" s="24"/>
      <c r="AE130" s="24">
        <v>0</v>
      </c>
      <c r="AF130" s="158">
        <v>4350000</v>
      </c>
      <c r="AG130" s="25">
        <f t="shared" si="26"/>
        <v>4350000</v>
      </c>
      <c r="AH130" s="25">
        <f t="shared" si="27"/>
        <v>4350000</v>
      </c>
      <c r="AI130" s="26">
        <f t="shared" si="28"/>
        <v>0</v>
      </c>
      <c r="AJ130" s="27">
        <f t="shared" si="29"/>
        <v>3.7415564971878708E-3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s="37" customFormat="1" ht="12.75" customHeight="1" x14ac:dyDescent="0.25">
      <c r="A131" s="191" t="s">
        <v>78</v>
      </c>
      <c r="B131" s="192"/>
      <c r="C131" s="192"/>
      <c r="D131" s="192"/>
      <c r="E131" s="193"/>
      <c r="F131" s="191"/>
      <c r="G131" s="192"/>
      <c r="H131" s="192"/>
      <c r="I131" s="192"/>
      <c r="J131" s="74">
        <f>J72</f>
        <v>1107872854</v>
      </c>
      <c r="K131" s="74">
        <f>SUM(K73:K130)</f>
        <v>1107872854</v>
      </c>
      <c r="L131" s="75"/>
      <c r="M131" s="74">
        <f>SUM(M73:M73)</f>
        <v>0</v>
      </c>
      <c r="N131" s="74">
        <f>SUM(N73:N73)</f>
        <v>0</v>
      </c>
      <c r="O131" s="74">
        <f>SUM(O73:O73)</f>
        <v>0</v>
      </c>
      <c r="P131" s="76"/>
      <c r="Q131" s="38"/>
      <c r="R131" s="74">
        <f>SUM(R73:R73)</f>
        <v>0</v>
      </c>
      <c r="S131" s="74">
        <f t="shared" ref="S131:AC131" si="30">SUM(S73:S83)</f>
        <v>13876064</v>
      </c>
      <c r="T131" s="74">
        <f t="shared" si="30"/>
        <v>6868024</v>
      </c>
      <c r="U131" s="74">
        <f t="shared" si="30"/>
        <v>20744088</v>
      </c>
      <c r="V131" s="74">
        <f t="shared" si="30"/>
        <v>7047852</v>
      </c>
      <c r="W131" s="74">
        <f t="shared" si="30"/>
        <v>35788166</v>
      </c>
      <c r="X131" s="74">
        <f t="shared" si="30"/>
        <v>8026152</v>
      </c>
      <c r="Y131" s="74">
        <f t="shared" si="30"/>
        <v>50862170</v>
      </c>
      <c r="Z131" s="74">
        <f t="shared" si="30"/>
        <v>4663758</v>
      </c>
      <c r="AA131" s="74">
        <f t="shared" si="30"/>
        <v>7816904</v>
      </c>
      <c r="AB131" s="74">
        <f t="shared" si="30"/>
        <v>139018925</v>
      </c>
      <c r="AC131" s="74">
        <f t="shared" si="30"/>
        <v>151499587</v>
      </c>
      <c r="AD131" s="74">
        <f>SUM(AD73:AD130)</f>
        <v>212234284</v>
      </c>
      <c r="AE131" s="74">
        <f t="shared" ref="AE131:AF131" si="31">SUM(AE73:AE130)</f>
        <v>54895408</v>
      </c>
      <c r="AF131" s="74">
        <f t="shared" si="31"/>
        <v>616201906</v>
      </c>
      <c r="AG131" s="74">
        <f>SUM(AG73:AG130)</f>
        <v>883331598</v>
      </c>
      <c r="AH131" s="74">
        <f>SUM(AH73:AH130)</f>
        <v>1106437443</v>
      </c>
      <c r="AI131" s="77">
        <f>IF(ISERROR(AH131/J131),0,AH131/J131)</f>
        <v>0.99870435402869795</v>
      </c>
      <c r="AJ131" s="77">
        <f>IF(ISERROR(AH131/$AH$132),0,AH131/$AH$132)</f>
        <v>0.9516777479513987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s="78" customFormat="1" ht="15" customHeight="1" x14ac:dyDescent="0.25">
      <c r="A132" s="188" t="str">
        <f>"TOTAL ASIG."&amp;" "&amp;$A$5</f>
        <v>TOTAL ASIG. 24-03-315 "Elige Vivir Sano"</v>
      </c>
      <c r="B132" s="189"/>
      <c r="C132" s="189"/>
      <c r="D132" s="189"/>
      <c r="E132" s="189"/>
      <c r="F132" s="189"/>
      <c r="G132" s="189"/>
      <c r="H132" s="189"/>
      <c r="I132" s="190"/>
      <c r="J132" s="33">
        <f>SUM(J11,J15,J19,J23,J27,J31,J35,J39,J43,J47,J51,J55,J59,J63,J71,J131,J67)</f>
        <v>1164800000</v>
      </c>
      <c r="K132" s="33">
        <f>SUM(K11,K15,K19,K23,K27,K31,K35,K39,K43,K47,K51,K55,K59,K63,K71,K131,K67)</f>
        <v>1164053163</v>
      </c>
      <c r="L132" s="32"/>
      <c r="M132" s="33">
        <f>+M11+M15+M19+M23+M27+M31+M35+M39+M43+M47+M51+M55+M71+M59+M63+M131</f>
        <v>0</v>
      </c>
      <c r="N132" s="33">
        <f>+N11+N15+N19+N23+N27+N31+N35+N39+N43+N47+N51+N55+N71+N59+N63+N131</f>
        <v>0</v>
      </c>
      <c r="O132" s="33">
        <f>+O11+O15+O19+O23+O27+O31+O35+O39+O43+O47+O51+O55+O71+O59+O63+O131</f>
        <v>0</v>
      </c>
      <c r="P132" s="34"/>
      <c r="Q132" s="35"/>
      <c r="R132" s="33">
        <f>+R11+R15+R19+R23+R27+R31+R35+R39+R43+R47+R51+R55+R71+R59+R63+R131</f>
        <v>0</v>
      </c>
      <c r="S132" s="33">
        <f>+S11+S15+S19+S23+S27+S31+S35+S39+S43+S47+S51+S55+S71+S59+S63+S131</f>
        <v>13876064</v>
      </c>
      <c r="T132" s="33">
        <f>+T11+T15+T19+T23+T27+T31+T35+T39+T43+T47+T51+T55+T71+T59+T63+T131</f>
        <v>6868024</v>
      </c>
      <c r="U132" s="33">
        <f t="shared" ref="U132:AJ132" si="32">SUM(U11,U15,U19,U23,U27,U31,U35,U39,U43,U47,U51,U55,U59,U63,U71,U131,U67)</f>
        <v>20744088</v>
      </c>
      <c r="V132" s="33">
        <f t="shared" si="32"/>
        <v>7047852</v>
      </c>
      <c r="W132" s="33">
        <f t="shared" si="32"/>
        <v>35788166</v>
      </c>
      <c r="X132" s="33">
        <f t="shared" si="32"/>
        <v>9378832</v>
      </c>
      <c r="Y132" s="33">
        <f t="shared" si="32"/>
        <v>52214850</v>
      </c>
      <c r="Z132" s="33">
        <f t="shared" si="32"/>
        <v>15367171</v>
      </c>
      <c r="AA132" s="33">
        <f t="shared" si="32"/>
        <v>10912850</v>
      </c>
      <c r="AB132" s="33">
        <f t="shared" si="32"/>
        <v>157147211</v>
      </c>
      <c r="AC132" s="33">
        <f t="shared" si="32"/>
        <v>183427232</v>
      </c>
      <c r="AD132" s="33">
        <f t="shared" si="32"/>
        <v>223387515</v>
      </c>
      <c r="AE132" s="33">
        <f t="shared" si="32"/>
        <v>63881991</v>
      </c>
      <c r="AF132" s="33">
        <f t="shared" si="32"/>
        <v>618962075</v>
      </c>
      <c r="AG132" s="33">
        <f t="shared" si="32"/>
        <v>906231581</v>
      </c>
      <c r="AH132" s="33">
        <f t="shared" si="32"/>
        <v>1162617751</v>
      </c>
      <c r="AI132" s="33">
        <f t="shared" si="32"/>
        <v>16.794148007518384</v>
      </c>
      <c r="AJ132" s="33">
        <f t="shared" si="32"/>
        <v>1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1:106" x14ac:dyDescent="0.25">
      <c r="J133" s="80"/>
      <c r="R133" s="80"/>
      <c r="S133" s="80"/>
      <c r="T133" s="80"/>
      <c r="V133" s="80"/>
      <c r="W133" s="80"/>
      <c r="X133" s="80"/>
      <c r="Z133" s="80"/>
      <c r="AA133" s="80"/>
      <c r="AB133" s="80"/>
      <c r="AD133" s="80"/>
      <c r="AE133" s="80"/>
      <c r="AF133" s="80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x14ac:dyDescent="0.25">
      <c r="J134" s="80"/>
      <c r="R134" s="80"/>
      <c r="S134" s="80"/>
      <c r="T134" s="80"/>
      <c r="V134" s="80"/>
      <c r="W134" s="80"/>
      <c r="X134" s="80"/>
      <c r="Z134" s="80"/>
      <c r="AA134" s="80"/>
      <c r="AB134" s="80"/>
      <c r="AD134" s="80"/>
      <c r="AE134" s="80"/>
      <c r="AF134" s="80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x14ac:dyDescent="0.25">
      <c r="J135" s="80"/>
      <c r="R135" s="80"/>
      <c r="S135" s="80"/>
      <c r="T135" s="80"/>
      <c r="V135" s="80"/>
      <c r="W135" s="80"/>
      <c r="X135" s="80"/>
      <c r="Z135" s="80"/>
      <c r="AA135" s="80"/>
      <c r="AB135" s="80"/>
      <c r="AD135" s="80"/>
      <c r="AE135" s="80"/>
      <c r="AF135" s="80"/>
    </row>
    <row r="136" spans="1:106" x14ac:dyDescent="0.25">
      <c r="J136" s="80"/>
      <c r="R136" s="80"/>
      <c r="S136" s="80"/>
      <c r="T136" s="80"/>
      <c r="V136" s="80"/>
      <c r="W136" s="80"/>
      <c r="X136" s="80"/>
      <c r="Z136" s="80"/>
      <c r="AA136" s="80"/>
      <c r="AB136" s="80"/>
      <c r="AD136" s="80"/>
      <c r="AE136" s="80"/>
      <c r="AF136" s="80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x14ac:dyDescent="0.25">
      <c r="J137" s="80"/>
      <c r="R137" s="80"/>
      <c r="S137" s="80"/>
      <c r="T137" s="80"/>
      <c r="V137" s="80"/>
      <c r="W137" s="80"/>
      <c r="X137" s="80"/>
      <c r="Z137" s="80"/>
      <c r="AA137" s="80"/>
      <c r="AB137" s="80"/>
      <c r="AD137" s="80"/>
      <c r="AE137" s="80"/>
      <c r="AF137" s="80"/>
    </row>
    <row r="138" spans="1:106" x14ac:dyDescent="0.25">
      <c r="J138" s="80"/>
      <c r="R138" s="80"/>
      <c r="S138" s="80"/>
      <c r="T138" s="80"/>
      <c r="V138" s="80"/>
      <c r="W138" s="80"/>
      <c r="X138" s="80"/>
      <c r="Z138" s="80"/>
      <c r="AA138" s="80"/>
      <c r="AB138" s="80"/>
      <c r="AD138" s="80"/>
      <c r="AE138" s="80"/>
      <c r="AF138" s="80"/>
    </row>
    <row r="139" spans="1:106" x14ac:dyDescent="0.25">
      <c r="J139" s="80"/>
      <c r="R139" s="80"/>
      <c r="S139" s="80"/>
      <c r="T139" s="80"/>
      <c r="V139" s="80"/>
      <c r="W139" s="80"/>
      <c r="X139" s="80"/>
      <c r="Z139" s="80"/>
      <c r="AA139" s="80"/>
      <c r="AB139" s="80"/>
      <c r="AD139" s="80"/>
      <c r="AE139" s="80"/>
      <c r="AF139" s="80"/>
    </row>
    <row r="140" spans="1:106" x14ac:dyDescent="0.25">
      <c r="J140" s="80"/>
      <c r="R140" s="80"/>
      <c r="S140" s="80"/>
      <c r="T140" s="80"/>
      <c r="V140" s="80"/>
      <c r="W140" s="80"/>
      <c r="X140" s="80"/>
      <c r="Z140" s="80"/>
      <c r="AA140" s="80"/>
      <c r="AB140" s="80"/>
      <c r="AD140" s="80"/>
      <c r="AE140" s="80"/>
      <c r="AF140" s="80"/>
    </row>
    <row r="141" spans="1:106" x14ac:dyDescent="0.25">
      <c r="A141" s="2"/>
      <c r="J141" s="80"/>
      <c r="R141" s="80"/>
      <c r="S141" s="80"/>
      <c r="T141" s="80"/>
      <c r="V141" s="80"/>
      <c r="W141" s="80"/>
      <c r="X141" s="80"/>
      <c r="Z141" s="80"/>
      <c r="AA141" s="80"/>
      <c r="AB141" s="80"/>
      <c r="AD141" s="80"/>
      <c r="AE141" s="80"/>
      <c r="AF141" s="80"/>
    </row>
    <row r="142" spans="1:106" x14ac:dyDescent="0.25">
      <c r="A142" s="2"/>
      <c r="J142" s="80"/>
      <c r="R142" s="80"/>
      <c r="S142" s="80"/>
      <c r="T142" s="80"/>
      <c r="V142" s="80"/>
      <c r="W142" s="80"/>
      <c r="X142" s="80"/>
      <c r="Z142" s="80"/>
      <c r="AA142" s="80"/>
      <c r="AB142" s="80"/>
      <c r="AD142" s="80"/>
      <c r="AE142" s="80"/>
      <c r="AF142" s="80"/>
    </row>
    <row r="143" spans="1:106" x14ac:dyDescent="0.25">
      <c r="A143" s="2"/>
      <c r="J143" s="80"/>
      <c r="R143" s="80"/>
      <c r="S143" s="80"/>
      <c r="T143" s="80"/>
      <c r="V143" s="80"/>
      <c r="W143" s="80"/>
      <c r="X143" s="80"/>
      <c r="Z143" s="80"/>
      <c r="AA143" s="80"/>
      <c r="AB143" s="80"/>
      <c r="AD143" s="80"/>
      <c r="AE143" s="80"/>
      <c r="AF143" s="80"/>
    </row>
    <row r="144" spans="1:106" x14ac:dyDescent="0.25">
      <c r="A144" s="2"/>
      <c r="J144" s="80"/>
      <c r="R144" s="80"/>
      <c r="S144" s="80"/>
      <c r="T144" s="80"/>
      <c r="V144" s="80"/>
      <c r="W144" s="80"/>
      <c r="X144" s="80"/>
      <c r="Z144" s="80"/>
      <c r="AA144" s="80"/>
      <c r="AB144" s="80"/>
      <c r="AD144" s="80"/>
      <c r="AE144" s="80"/>
      <c r="AF144" s="80"/>
    </row>
    <row r="145" spans="1:32" x14ac:dyDescent="0.25">
      <c r="A145" s="2"/>
      <c r="J145" s="80"/>
      <c r="R145" s="80"/>
      <c r="S145" s="80"/>
      <c r="T145" s="80"/>
      <c r="V145" s="80"/>
      <c r="W145" s="80"/>
      <c r="X145" s="80"/>
      <c r="Z145" s="80"/>
      <c r="AA145" s="80"/>
      <c r="AB145" s="80"/>
      <c r="AD145" s="80"/>
      <c r="AE145" s="80"/>
      <c r="AF145" s="80"/>
    </row>
    <row r="146" spans="1:32" x14ac:dyDescent="0.25">
      <c r="A146" s="2"/>
      <c r="J146" s="80"/>
      <c r="R146" s="80"/>
      <c r="S146" s="80"/>
      <c r="T146" s="80"/>
      <c r="V146" s="80"/>
      <c r="W146" s="80"/>
      <c r="X146" s="80"/>
      <c r="Z146" s="80"/>
      <c r="AA146" s="80"/>
      <c r="AB146" s="80"/>
      <c r="AD146" s="80"/>
      <c r="AE146" s="80"/>
      <c r="AF146" s="80"/>
    </row>
    <row r="147" spans="1:32" x14ac:dyDescent="0.25">
      <c r="A147" s="2"/>
      <c r="J147" s="80"/>
      <c r="R147" s="80"/>
      <c r="S147" s="80"/>
      <c r="T147" s="80"/>
      <c r="V147" s="80"/>
      <c r="W147" s="80"/>
      <c r="X147" s="80"/>
      <c r="Z147" s="80"/>
      <c r="AA147" s="80"/>
      <c r="AB147" s="80"/>
      <c r="AD147" s="80"/>
      <c r="AE147" s="80"/>
      <c r="AF147" s="80"/>
    </row>
    <row r="148" spans="1:32" x14ac:dyDescent="0.25">
      <c r="A148" s="2"/>
      <c r="J148" s="80"/>
      <c r="R148" s="80"/>
      <c r="S148" s="80"/>
      <c r="T148" s="80"/>
      <c r="V148" s="80"/>
      <c r="W148" s="80"/>
      <c r="X148" s="80"/>
      <c r="Z148" s="80"/>
      <c r="AA148" s="80"/>
      <c r="AB148" s="80"/>
      <c r="AD148" s="80"/>
      <c r="AE148" s="80"/>
      <c r="AF148" s="80"/>
    </row>
    <row r="149" spans="1:32" x14ac:dyDescent="0.25">
      <c r="A149" s="2"/>
      <c r="J149" s="80"/>
      <c r="R149" s="80"/>
      <c r="S149" s="80"/>
      <c r="T149" s="80"/>
      <c r="V149" s="80"/>
      <c r="W149" s="80"/>
      <c r="X149" s="80"/>
      <c r="Z149" s="80"/>
      <c r="AA149" s="80"/>
      <c r="AB149" s="80"/>
      <c r="AD149" s="80"/>
      <c r="AE149" s="80"/>
      <c r="AF149" s="80"/>
    </row>
    <row r="151" spans="1:32" x14ac:dyDescent="0.25">
      <c r="E151" s="84"/>
    </row>
  </sheetData>
  <mergeCells count="81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4:E64"/>
    <mergeCell ref="J65:J66"/>
    <mergeCell ref="A67:I67"/>
    <mergeCell ref="A132:I132"/>
    <mergeCell ref="A68:E68"/>
    <mergeCell ref="J69:J70"/>
    <mergeCell ref="A71:I71"/>
    <mergeCell ref="A72:E72"/>
    <mergeCell ref="A131:E131"/>
    <mergeCell ref="F131:I131"/>
    <mergeCell ref="J72:J130"/>
  </mergeCells>
  <phoneticPr fontId="91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Z73:AA130 V41:X42 Z41:AB42 R41:T42 M41 V49:X50 Z49:AB50 AD41:AF42 R49:T50 M49:N50 V57:X58 Z57:AB58 AD57:AF58 R57:T58 M57:N58 V69:X70 Z69:AB70 AD69:AF70 R69:T70 AD65:AF65 AB73:AB75 AD49:AF50 M73:M130 V73:X130 R73:T130 AB83:AB130 AD102:AD130 AD74:AD82 AE110:AE130 AE73:AE101 AF74:AF109" xr:uid="{00000000-0002-0000-0400-000000000000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AB76:AB82 K73:K130 AD83:AD101 AE102:AE109 AF110:AF130" xr:uid="{00000000-0002-0000-0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E61:G62 C61:C62 P53:Q54 L49:L50 E53:G54 C53:C54 L45:L46 C46 E45:G46 N45 P45:Q46 P37:Q38 L33:L34 E37:G38 C37:C38 P29:Q30 L21:L22 E29:G30 C29:C30 P21:Q22 L9:L10 E21:G22 C21:C22 P13:Q14 L69:L70 E13:G14 C13:C14 C9:C10 L13:L14 P9:Q10 E9:G10 C17:C18 E17:G18 L17:L18 P17:Q18 P25:Q26 E25:G26 N25:N26 C33:C34 E33:G34 L29:L30 P33:Q34 E41:G42 L41:L42 C42 N41 P41:Q42 P50:Q50 C49:C50 E49:G50 L37:L38 Q49 C57:C58 E57:G58 L53:L54 P57:Q58 C69:C70 E69:G70 L65 L57:L58 L61:L62 L25 P73:Q130 N73:N130 E73:G130" xr:uid="{00000000-0002-0000-0400-000002000000}">
      <formula1>255</formula1>
    </dataValidation>
    <dataValidation allowBlank="1" showInputMessage="1" showErrorMessage="1" errorTitle="Sólo números" error="Sólo ingresar números sin letras_x000a_" sqref="O64:O70 O60:O62 O52:O54 O44:O46 O36:O38 O28:O30 O20:O22 O12:O14 O8:O10 O16:O18 O24:O26 O32:O34 O40:O42 O48:O50 P49 O56:O58 O72:O130" xr:uid="{00000000-0002-0000-0400-00000300000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" xr:uid="{00000000-0002-0000-0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" xr:uid="{00000000-0002-0000-0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55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eb517d21-b595-442e-8151-83f9d91c3f7e"/>
  </ds:schemaRefs>
</ds:datastoreItem>
</file>

<file path=customXml/itemProps3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12</vt:i4>
      </vt:variant>
    </vt:vector>
  </HeadingPairs>
  <TitlesOfParts>
    <vt:vector size="37" baseType="lpstr">
      <vt:lpstr>24-01-321 Ind. Telecentros</vt:lpstr>
      <vt:lpstr>24-01-321 Res. Telecentros</vt:lpstr>
      <vt:lpstr>24-01-322 Ind. Sub.Calefac</vt:lpstr>
      <vt:lpstr>24-01-322 Res. Sub. Calefac</vt:lpstr>
      <vt:lpstr>24-01-414 Ind. Vivienda P</vt:lpstr>
      <vt:lpstr>24-01-414 Res. Vivienda P</vt:lpstr>
      <vt:lpstr>24-01-998 Ind. N DIGNA</vt:lpstr>
      <vt:lpstr>24-01-998 Res. N DIGNA</vt:lpstr>
      <vt:lpstr>24-03-315 Ind. EVS</vt:lpstr>
      <vt:lpstr>24-03-315 Res. EVS</vt:lpstr>
      <vt:lpstr>24-03-341 Ind. RSH</vt:lpstr>
      <vt:lpstr>24-03-341 Res. RSH</vt:lpstr>
      <vt:lpstr>24-03-342 Ind. GSL</vt:lpstr>
      <vt:lpstr>24-03-342 Res. GSL</vt:lpstr>
      <vt:lpstr>24-03-349 Ind. SPE</vt:lpstr>
      <vt:lpstr>24-03-349 Res. SPE</vt:lpstr>
      <vt:lpstr>24-03-358 Ind. S Mental</vt:lpstr>
      <vt:lpstr>24-03-358 Res. S Mental</vt:lpstr>
      <vt:lpstr>24-03-409 Ind. UCAI</vt:lpstr>
      <vt:lpstr>24-03-409 Res. UCAI</vt:lpstr>
      <vt:lpstr>24-03-996 Ind. RIPS</vt:lpstr>
      <vt:lpstr>24-03-996 Res. RIPS</vt:lpstr>
      <vt:lpstr>24-07-001 Ind. OOII</vt:lpstr>
      <vt:lpstr>24-07-001 Res. OOII</vt:lpstr>
      <vt:lpstr>Hoja2</vt:lpstr>
      <vt:lpstr>'24-01-321 Ind. Telecentros'!Área_de_impresión</vt:lpstr>
      <vt:lpstr>'24-01-322 Ind. Sub.Calefac'!Área_de_impresión</vt:lpstr>
      <vt:lpstr>'24-01-414 Ind. Vivienda P'!Área_de_impresión</vt:lpstr>
      <vt:lpstr>'24-01-998 Ind. N DIGNA'!Área_de_impresión</vt:lpstr>
      <vt:lpstr>'24-03-315 Ind. EVS'!Área_de_impresión</vt:lpstr>
      <vt:lpstr>'24-03-341 Ind. RSH'!Área_de_impresión</vt:lpstr>
      <vt:lpstr>'24-03-342 Ind. GSL'!Área_de_impresión</vt:lpstr>
      <vt:lpstr>'24-03-349 Ind. SPE'!Área_de_impresión</vt:lpstr>
      <vt:lpstr>'24-03-358 Ind. S Mental'!Área_de_impresión</vt:lpstr>
      <vt:lpstr>'24-03-409 Ind. UCAI'!Área_de_impresión</vt:lpstr>
      <vt:lpstr>'24-03-996 Ind. RIPS'!Área_de_impresión</vt:lpstr>
      <vt:lpstr>'24-07-001 Ind. OOII'!Área_de_impresión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Paulina Perez Esquivel</cp:lastModifiedBy>
  <cp:revision/>
  <dcterms:created xsi:type="dcterms:W3CDTF">2023-03-09T13:14:16Z</dcterms:created>
  <dcterms:modified xsi:type="dcterms:W3CDTF">2025-01-27T17:38:58Z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